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2.xml" ContentType="application/vnd.ms-excel.threadedcomment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oachim.Wan\Desktop\OpsProject\dccs_generator\lookahead\"/>
    </mc:Choice>
  </mc:AlternateContent>
  <xr:revisionPtr revIDLastSave="0" documentId="13_ncr:1_{740885F2-BAE1-4A21-AF1F-F3505A67F56B}" xr6:coauthVersionLast="47" xr6:coauthVersionMax="47" xr10:uidLastSave="{00000000-0000-0000-0000-000000000000}"/>
  <bookViews>
    <workbookView xWindow="-120" yWindow="-120" windowWidth="38640" windowHeight="21240" tabRatio="599" firstSheet="6" activeTab="6" xr2:uid="{00000000-000D-0000-FFFF-FFFF00000000}"/>
  </bookViews>
  <sheets>
    <sheet name="GEMILANG-1" sheetId="7" state="hidden" r:id="rId1"/>
    <sheet name="OPERATIONS SUMMARY" sheetId="8" state="hidden" r:id="rId2"/>
    <sheet name="old-GEMILANG-1 (dual derrick)" sheetId="4" state="hidden" r:id="rId3"/>
    <sheet name="old-OPERATIONS SUMMARY" sheetId="5" state="hidden" r:id="rId4"/>
    <sheet name="Well details" sheetId="6" state="hidden" r:id="rId5"/>
    <sheet name="GEMILANG-1 (dual derrick) (2)" sheetId="15" state="hidden" r:id="rId6"/>
    <sheet name="Drilling Input" sheetId="22" r:id="rId7"/>
    <sheet name="Pivot table" sheetId="27" state="hidden" r:id="rId8"/>
    <sheet name="Sheet2" sheetId="33" state="hidden" r:id="rId9"/>
    <sheet name="Logistic Plan" sheetId="20" r:id="rId10"/>
    <sheet name="Start Dates" sheetId="29" r:id="rId11"/>
    <sheet name="Well depths" sheetId="28" r:id="rId12"/>
    <sheet name="Assumptions_SY" sheetId="23" state="hidden" r:id="rId13"/>
    <sheet name="Batching Sequence" sheetId="24" state="hidden" r:id="rId14"/>
    <sheet name="Batching Sequence (JW)" sheetId="34" r:id="rId15"/>
    <sheet name="Sheet1" sheetId="30" state="hidden" r:id="rId16"/>
    <sheet name="Viking Mob " sheetId="31" state="hidden" r:id="rId17"/>
    <sheet name="POB Management" sheetId="21" state="hidden" r:id="rId18"/>
    <sheet name="Gemilang-1 latest cost" sheetId="9" state="hidden" r:id="rId19"/>
    <sheet name="SG Mob" sheetId="32" state="hidden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</externalReferences>
  <definedNames>
    <definedName name="\A" localSheetId="6">'[1]Run Sheet'!#REF!</definedName>
    <definedName name="\A" localSheetId="5">'[1]Run Sheet'!#REF!</definedName>
    <definedName name="\A" localSheetId="18">'[1]Run Sheet'!#REF!</definedName>
    <definedName name="\A">'[1]Run Sheet'!#REF!</definedName>
    <definedName name="\B" localSheetId="6">#REF!</definedName>
    <definedName name="\B" localSheetId="5">#REF!</definedName>
    <definedName name="\B" localSheetId="18">#REF!</definedName>
    <definedName name="\B">#REF!</definedName>
    <definedName name="\C" localSheetId="6">'[1]Run Sheet'!#REF!</definedName>
    <definedName name="\C" localSheetId="5">'[1]Run Sheet'!#REF!</definedName>
    <definedName name="\C" localSheetId="18">'[1]Run Sheet'!#REF!</definedName>
    <definedName name="\C">'[1]Run Sheet'!#REF!</definedName>
    <definedName name="\D" localSheetId="6">'[1]Run Sheet'!#REF!</definedName>
    <definedName name="\D" localSheetId="5">'[1]Run Sheet'!#REF!</definedName>
    <definedName name="\D" localSheetId="18">'[1]Run Sheet'!#REF!</definedName>
    <definedName name="\D">'[1]Run Sheet'!#REF!</definedName>
    <definedName name="\E" localSheetId="6">'[1]Run Sheet'!#REF!</definedName>
    <definedName name="\E" localSheetId="5">'[1]Run Sheet'!#REF!</definedName>
    <definedName name="\E" localSheetId="18">'[1]Run Sheet'!#REF!</definedName>
    <definedName name="\E">'[1]Run Sheet'!#REF!</definedName>
    <definedName name="\I" localSheetId="6">'[1]Run Sheet'!#REF!</definedName>
    <definedName name="\I" localSheetId="5">'[1]Run Sheet'!#REF!</definedName>
    <definedName name="\I" localSheetId="18">'[1]Run Sheet'!#REF!</definedName>
    <definedName name="\I">'[1]Run Sheet'!#REF!</definedName>
    <definedName name="\J" localSheetId="6">'[1]Run Sheet'!#REF!</definedName>
    <definedName name="\J" localSheetId="5">'[1]Run Sheet'!#REF!</definedName>
    <definedName name="\J" localSheetId="18">'[1]Run Sheet'!#REF!</definedName>
    <definedName name="\J">'[1]Run Sheet'!#REF!</definedName>
    <definedName name="\L" localSheetId="6">'[1]Run Sheet'!#REF!</definedName>
    <definedName name="\L" localSheetId="5">'[1]Run Sheet'!#REF!</definedName>
    <definedName name="\L" localSheetId="18">'[1]Run Sheet'!#REF!</definedName>
    <definedName name="\L">'[1]Run Sheet'!#REF!</definedName>
    <definedName name="\N" localSheetId="6">'[1]Run Sheet'!#REF!</definedName>
    <definedName name="\N" localSheetId="5">'[1]Run Sheet'!#REF!</definedName>
    <definedName name="\N" localSheetId="18">'[1]Run Sheet'!#REF!</definedName>
    <definedName name="\N">'[1]Run Sheet'!#REF!</definedName>
    <definedName name="\q" localSheetId="6">'[2]Run Sheet'!#REF!</definedName>
    <definedName name="\q" localSheetId="5">'[2]Run Sheet'!#REF!</definedName>
    <definedName name="\q" localSheetId="18">'[2]Run Sheet'!#REF!</definedName>
    <definedName name="\q">'[2]Run Sheet'!#REF!</definedName>
    <definedName name="\V" localSheetId="6">#REF!</definedName>
    <definedName name="\V" localSheetId="5">#REF!</definedName>
    <definedName name="\V" localSheetId="18">#REF!</definedName>
    <definedName name="\V">#REF!</definedName>
    <definedName name="\X" localSheetId="6">'[1]Run Sheet'!#REF!</definedName>
    <definedName name="\X" localSheetId="5">'[1]Run Sheet'!#REF!</definedName>
    <definedName name="\X" localSheetId="18">'[1]Run Sheet'!#REF!</definedName>
    <definedName name="\X">'[1]Run Sheet'!#REF!</definedName>
    <definedName name="\Z" localSheetId="6">'[1]Run Sheet'!#REF!</definedName>
    <definedName name="\Z" localSheetId="5">'[1]Run Sheet'!#REF!</definedName>
    <definedName name="\Z" localSheetId="18">'[1]Run Sheet'!#REF!</definedName>
    <definedName name="\Z">'[1]Run Sheet'!#REF!</definedName>
    <definedName name="__123Graph_A" hidden="1">[3]Run!$B$18:$B$512</definedName>
    <definedName name="__123Graph_C" hidden="1">[3]Run!$C$16:$C$512</definedName>
    <definedName name="__123Graph_D" hidden="1">[3]Run!$D$15:$D$512</definedName>
    <definedName name="__123Graph_E" hidden="1">[3]Run!$E$16:$E$514</definedName>
    <definedName name="__123Graph_F" hidden="1">[3]Run!$F$16:$F$514</definedName>
    <definedName name="_1__123Graph_ACHART_15" hidden="1">[4]Sheet1!$B$34:$B$53</definedName>
    <definedName name="_10__123Graph_XCHART_15" hidden="1">[4]Sheet1!$A$34:$A$53</definedName>
    <definedName name="_2__123Graph_BCHART_10" hidden="1">[4]Sheet1!$L$34:$L$53</definedName>
    <definedName name="_3__123Graph_BCHART_13" hidden="1">[4]Sheet1!$R$34:$R$53</definedName>
    <definedName name="_4__123Graph_BCHART_15" hidden="1">[4]Sheet1!$C$34:$C$53</definedName>
    <definedName name="_5__123Graph_CCHART_10" hidden="1">[4]Sheet1!$F$34:$F$53</definedName>
    <definedName name="_6__123Graph_CCHART_13" hidden="1">[4]Sheet1!$O$34:$O$53</definedName>
    <definedName name="_7__123Graph_CCHART_15" hidden="1">[4]Sheet1!$D$34:$D$53</definedName>
    <definedName name="_8__123Graph_XCHART_10" hidden="1">[4]Sheet1!$A$34:$A$53</definedName>
    <definedName name="_9__123Graph_XCHART_13" hidden="1">[4]Sheet1!$A$34:$A$53</definedName>
    <definedName name="_Fill" localSheetId="6" hidden="1">#REF!</definedName>
    <definedName name="_Fill" localSheetId="5" hidden="1">#REF!</definedName>
    <definedName name="_Fill" localSheetId="18" hidden="1">#REF!</definedName>
    <definedName name="_Fill" hidden="1">#REF!</definedName>
    <definedName name="_xlnm._FilterDatabase" localSheetId="6" hidden="1">'Drilling Input'!$B$2:$P$1296</definedName>
    <definedName name="_xlnm._FilterDatabase" localSheetId="5" hidden="1">#REF!</definedName>
    <definedName name="_xlnm._FilterDatabase" localSheetId="18" hidden="1">#REF!</definedName>
    <definedName name="_xlnm._FilterDatabase" hidden="1">#REF!</definedName>
    <definedName name="_Key1" localSheetId="6" hidden="1">#REF!</definedName>
    <definedName name="_Key1" localSheetId="5" hidden="1">#REF!</definedName>
    <definedName name="_Key1" localSheetId="18" hidden="1">#REF!</definedName>
    <definedName name="_Key1" hidden="1">#REF!</definedName>
    <definedName name="_Order1" hidden="1">255</definedName>
    <definedName name="_Sort" localSheetId="6" hidden="1">#REF!</definedName>
    <definedName name="_Sort" localSheetId="5" hidden="1">#REF!</definedName>
    <definedName name="_Sort" localSheetId="18" hidden="1">#REF!</definedName>
    <definedName name="_Sort" hidden="1">#REF!</definedName>
    <definedName name="_Table1_In1" hidden="1">[3]Run!$E$575</definedName>
    <definedName name="_Table1_Out" hidden="1">[3]Run!$C$16:$E$577</definedName>
    <definedName name="a" localSheetId="6">'[5]Run Sheet'!#REF!</definedName>
    <definedName name="a" localSheetId="5">'[5]Run Sheet'!#REF!</definedName>
    <definedName name="a" localSheetId="18">'[5]Run Sheet'!#REF!</definedName>
    <definedName name="a">'[5]Run Sheet'!#REF!</definedName>
    <definedName name="AbsVolume">'[6]Troll OH GP'!$I$61</definedName>
    <definedName name="B" localSheetId="6">#REF!</definedName>
    <definedName name="B" localSheetId="5">#REF!</definedName>
    <definedName name="B" localSheetId="18">#REF!</definedName>
    <definedName name="B">#REF!</definedName>
    <definedName name="bhr" localSheetId="6">#REF!</definedName>
    <definedName name="bhr" localSheetId="5">#REF!</definedName>
    <definedName name="bhr" localSheetId="18">#REF!</definedName>
    <definedName name="bhr">#REF!</definedName>
    <definedName name="BlankLength">'[6]Troll OH GP'!$D$13</definedName>
    <definedName name="BlFl" localSheetId="6">#REF!</definedName>
    <definedName name="BlFl" localSheetId="5">#REF!</definedName>
    <definedName name="BlFl" localSheetId="18">#REF!</definedName>
    <definedName name="BlFl">#REF!</definedName>
    <definedName name="BottomHole" localSheetId="6">#REF!</definedName>
    <definedName name="BottomHole" localSheetId="5">#REF!</definedName>
    <definedName name="BottomHole" localSheetId="18">#REF!</definedName>
    <definedName name="BottomHole">#REF!</definedName>
    <definedName name="bottomofassy" localSheetId="6">#REF!</definedName>
    <definedName name="bottomofassy" localSheetId="5">#REF!</definedName>
    <definedName name="bottomofassy" localSheetId="18">#REF!</definedName>
    <definedName name="bottomofassy">#REF!</definedName>
    <definedName name="BP_Lgth">[6]OH_GP.XLS!$C$9</definedName>
    <definedName name="BP_OD">[6]OH_GP.XLS!$C$5</definedName>
    <definedName name="BP112010GGLOH">'[7]BP2011 GDP &amp; Oil Price'!$F$24</definedName>
    <definedName name="BP112010GGLOR">'[7]BP2011 GDP &amp; Oil Price'!$F$22</definedName>
    <definedName name="BP112010GGLOS">'[7]BP2011 GDP &amp; Oil Price'!$F$20</definedName>
    <definedName name="BP112010OILH">'[7]BP2011 GDP &amp; Oil Price'!$F$11</definedName>
    <definedName name="BP112010OILR">'[7]BP2011 GDP &amp; Oil Price'!$F$9</definedName>
    <definedName name="BP112010OILS">'[7]BP2011 GDP &amp; Oil Price'!$F$7</definedName>
    <definedName name="BP112011GGLOH">'[7]BP2011 GDP &amp; Oil Price'!$G$24</definedName>
    <definedName name="BP112011GGLOR">'[7]BP2011 GDP &amp; Oil Price'!$G$22</definedName>
    <definedName name="BP112011GGLOS">'[7]BP2011 GDP &amp; Oil Price'!$G$20</definedName>
    <definedName name="BP112011GPRCH">'[7]BP2011 GDP &amp; Oil Price'!$I$24</definedName>
    <definedName name="BP112011GPRCR">'[7]BP2011 GDP &amp; Oil Price'!$I$22</definedName>
    <definedName name="BP112011GPRCS">'[7]BP2011 GDP &amp; Oil Price'!$I$20</definedName>
    <definedName name="BP112011GUSAH">'[7]BP2011 GDP &amp; Oil Price'!$H$24</definedName>
    <definedName name="BP112011GUSAR">'[7]BP2011 GDP &amp; Oil Price'!$H$22</definedName>
    <definedName name="BP112011GUSAS">'[7]BP2011 GDP &amp; Oil Price'!$H$20</definedName>
    <definedName name="BP112011OILH">'[7]BP2011 GDP &amp; Oil Price'!$G$11</definedName>
    <definedName name="BP112011OILR">'[7]BP2011 GDP &amp; Oil Price'!$G$9</definedName>
    <definedName name="BP112011OILS">'[7]BP2011 GDP &amp; Oil Price'!$G$7</definedName>
    <definedName name="BP112012GGLOH">'[7]BP2011 GDP &amp; Oil Price'!$J$24</definedName>
    <definedName name="BP112012GGLOR">'[7]BP2011 GDP &amp; Oil Price'!$J$22</definedName>
    <definedName name="BP112012GGLOS">'[7]BP2011 GDP &amp; Oil Price'!$J$20</definedName>
    <definedName name="BP112012GPRCH">'[7]BP2011 GDP &amp; Oil Price'!$L$24</definedName>
    <definedName name="BP112012GPRCR">'[7]BP2011 GDP &amp; Oil Price'!$L$22</definedName>
    <definedName name="BP112012GPRCS">'[7]BP2011 GDP &amp; Oil Price'!$L$20</definedName>
    <definedName name="BP112012GUSAH">'[7]BP2011 GDP &amp; Oil Price'!$K$24</definedName>
    <definedName name="BP112012GUSAR">'[7]BP2011 GDP &amp; Oil Price'!$K$22</definedName>
    <definedName name="BP112012GUSAS">'[7]BP2011 GDP &amp; Oil Price'!$K$20</definedName>
    <definedName name="BP112012OILH">'[7]BP2011 GDP &amp; Oil Price'!$H$11</definedName>
    <definedName name="BP112012OILR">'[7]BP2011 GDP &amp; Oil Price'!$H$9</definedName>
    <definedName name="BP112012OILS">'[7]BP2011 GDP &amp; Oil Price'!$H$7</definedName>
    <definedName name="BP112013GGLOH">'[7]BP2011 GDP &amp; Oil Price'!$M$24</definedName>
    <definedName name="BP112013GGLOR">'[7]BP2011 GDP &amp; Oil Price'!$M$22</definedName>
    <definedName name="BP112013GGLOS">'[7]BP2011 GDP &amp; Oil Price'!$M$20</definedName>
    <definedName name="BP112013GPRCH">'[7]BP2011 GDP &amp; Oil Price'!$O$24</definedName>
    <definedName name="BP112013GPRCR">'[7]BP2011 GDP &amp; Oil Price'!$O$22</definedName>
    <definedName name="BP112013GPRCS">'[7]BP2011 GDP &amp; Oil Price'!$O$20</definedName>
    <definedName name="BP112013GUSAH">'[7]BP2011 GDP &amp; Oil Price'!$N$24</definedName>
    <definedName name="BP112013GUSAR">'[7]BP2011 GDP &amp; Oil Price'!$N$22</definedName>
    <definedName name="BP112013GUSAS">'[7]BP2011 GDP &amp; Oil Price'!$N$20</definedName>
    <definedName name="BP112013OILH">'[7]BP2011 GDP &amp; Oil Price'!$I$11</definedName>
    <definedName name="BP112013OILR">'[7]BP2011 GDP &amp; Oil Price'!$I$9</definedName>
    <definedName name="BP112013OILS">'[7]BP2011 GDP &amp; Oil Price'!$I$7</definedName>
    <definedName name="BP112014GGLOH">'[7]BP2011 GDP &amp; Oil Price'!$P$24</definedName>
    <definedName name="BP112014GGLOR">'[7]BP2011 GDP &amp; Oil Price'!$P$22</definedName>
    <definedName name="BP112014GGLOS">'[7]BP2011 GDP &amp; Oil Price'!$P$20</definedName>
    <definedName name="BP112014GPRCH">'[7]BP2011 GDP &amp; Oil Price'!$R$24</definedName>
    <definedName name="BP112014GPRCR">'[7]BP2011 GDP &amp; Oil Price'!$R$22</definedName>
    <definedName name="BP112014GPRCS">'[7]BP2011 GDP &amp; Oil Price'!$R$20</definedName>
    <definedName name="BP112014GUSAH">'[7]BP2011 GDP &amp; Oil Price'!$Q$24</definedName>
    <definedName name="BP112014GUSAR">'[7]BP2011 GDP &amp; Oil Price'!$Q$22</definedName>
    <definedName name="BP112014GUSAS">'[7]BP2011 GDP &amp; Oil Price'!$Q$20</definedName>
    <definedName name="BP112014OILH">'[7]BP2011 GDP &amp; Oil Price'!$J$11</definedName>
    <definedName name="BP112014OILR">'[7]BP2011 GDP &amp; Oil Price'!$J$9</definedName>
    <definedName name="BP112014OILS">'[7]BP2011 GDP &amp; Oil Price'!$J$7</definedName>
    <definedName name="BP112015GGLOH">'[7]BP2011 GDP &amp; Oil Price'!$S$24</definedName>
    <definedName name="BP112015GGLOR">'[7]BP2011 GDP &amp; Oil Price'!$S$22</definedName>
    <definedName name="BP112015GGLOS">'[7]BP2011 GDP &amp; Oil Price'!$S$20</definedName>
    <definedName name="BP112015GPRCH">'[7]BP2011 GDP &amp; Oil Price'!$U$24</definedName>
    <definedName name="BP112015GPRCR">'[7]BP2011 GDP &amp; Oil Price'!$U$22</definedName>
    <definedName name="BP112015GPRCS">'[7]BP2011 GDP &amp; Oil Price'!$U$20</definedName>
    <definedName name="BP112015GUSAH">'[7]BP2011 GDP &amp; Oil Price'!$T$24</definedName>
    <definedName name="BP112015GUSAR">'[7]BP2011 GDP &amp; Oil Price'!$T$22</definedName>
    <definedName name="BP112015GUSAS">'[7]BP2011 GDP &amp; Oil Price'!$T$20</definedName>
    <definedName name="BP112015OILH">'[7]BP2011 GDP &amp; Oil Price'!$K$11</definedName>
    <definedName name="BP112015OILR">'[7]BP2011 GDP &amp; Oil Price'!$K$9</definedName>
    <definedName name="BP112015OILS">'[7]BP2011 GDP &amp; Oil Price'!$K$7</definedName>
    <definedName name="BP112016GGLOH">'[7]BP2011 GDP &amp; Oil Price'!$V$24</definedName>
    <definedName name="BP112016GGLOR">'[7]BP2011 GDP &amp; Oil Price'!$V$22</definedName>
    <definedName name="BP112016GGLOS">'[7]BP2011 GDP &amp; Oil Price'!$V$20</definedName>
    <definedName name="BP112016GPRCH">'[7]BP2011 GDP &amp; Oil Price'!$X$24</definedName>
    <definedName name="BP112016GPRCR">'[7]BP2011 GDP &amp; Oil Price'!$X$22</definedName>
    <definedName name="BP112016GPRCS">'[7]BP2011 GDP &amp; Oil Price'!$X$20</definedName>
    <definedName name="BP112016GUSAH">'[7]BP2011 GDP &amp; Oil Price'!$W$24</definedName>
    <definedName name="BP112016GUSAR">'[7]BP2011 GDP &amp; Oil Price'!$W$22</definedName>
    <definedName name="BP112016GUSAS">'[7]BP2011 GDP &amp; Oil Price'!$W$20</definedName>
    <definedName name="BP112016OILH">'[7]BP2011 GDP &amp; Oil Price'!$L$11</definedName>
    <definedName name="BP112016OILR">'[7]BP2011 GDP &amp; Oil Price'!$L$9</definedName>
    <definedName name="BP112016OILS">'[7]BP2011 GDP &amp; Oil Price'!$L$7</definedName>
    <definedName name="BP112017OILH">'[7]BP2011 GDP &amp; Oil Price'!$M$11</definedName>
    <definedName name="BP112017OILR">'[7]BP2011 GDP &amp; Oil Price'!$M$9</definedName>
    <definedName name="BP112017OILS">'[7]BP2011 GDP &amp; Oil Price'!$M$7</definedName>
    <definedName name="BP112018OILH">'[7]BP2011 GDP &amp; Oil Price'!$N$11</definedName>
    <definedName name="BP112018OILR">'[7]BP2011 GDP &amp; Oil Price'!$N$9</definedName>
    <definedName name="BP112018OILS">'[7]BP2011 GDP &amp; Oil Price'!$N$7</definedName>
    <definedName name="BP112019OILH">'[7]BP2011 GDP &amp; Oil Price'!$O$11</definedName>
    <definedName name="BP112019OILR">'[7]BP2011 GDP &amp; Oil Price'!$O$9</definedName>
    <definedName name="BP112019OILS">'[7]BP2011 GDP &amp; Oil Price'!$O$7</definedName>
    <definedName name="BufferDens">'[6]Troll OH GP'!$D$72</definedName>
    <definedName name="Casing">'[8]Generic equipment lists'!$I$3:$I$45</definedName>
    <definedName name="CFD" localSheetId="6">#REF!</definedName>
    <definedName name="CFD" localSheetId="5">#REF!</definedName>
    <definedName name="CFD" localSheetId="18">#REF!</definedName>
    <definedName name="CFD">#REF!</definedName>
    <definedName name="CH">'[9]Drilling Input'!#REF!</definedName>
    <definedName name="Choice">[10]Lists!$A$1:$A$3</definedName>
    <definedName name="CMTotal" localSheetId="6">#REF!</definedName>
    <definedName name="CMTotal" localSheetId="5">#REF!</definedName>
    <definedName name="CMTotal" localSheetId="18">#REF!</definedName>
    <definedName name="CMTotal">#REF!</definedName>
    <definedName name="CodeSort" localSheetId="6">#REF!</definedName>
    <definedName name="CodeSort" localSheetId="5">#REF!</definedName>
    <definedName name="CodeSort" localSheetId="18">#REF!</definedName>
    <definedName name="CodeSort">#REF!</definedName>
    <definedName name="Compaction">'[6]Troll OH GP'!$I$62</definedName>
    <definedName name="Completion_Material_Costs" localSheetId="6">#REF!</definedName>
    <definedName name="Completion_Material_Costs" localSheetId="5">#REF!</definedName>
    <definedName name="Completion_Material_Costs" localSheetId="18">#REF!</definedName>
    <definedName name="Completion_Material_Costs">#REF!</definedName>
    <definedName name="conical" localSheetId="6">#REF!</definedName>
    <definedName name="conical" localSheetId="5">#REF!</definedName>
    <definedName name="conical" localSheetId="18">#REF!</definedName>
    <definedName name="conical">#REF!</definedName>
    <definedName name="Control_fluid">'[8]Generic equipment lists'!$D$3:$D$45</definedName>
    <definedName name="ConversionFactor">521.494</definedName>
    <definedName name="Coupls" localSheetId="6">#REF!</definedName>
    <definedName name="Coupls" localSheetId="5">#REF!</definedName>
    <definedName name="Coupls" localSheetId="18">#REF!</definedName>
    <definedName name="Coupls">#REF!</definedName>
    <definedName name="CP1e">'[9]Drilling Input'!#REF!</definedName>
    <definedName name="CP1s">'[9]Drilling Input'!#REF!</definedName>
    <definedName name="CP2e">'[9]Drilling Input'!#REF!</definedName>
    <definedName name="CP2s">'[9]Drilling Input'!#REF!</definedName>
    <definedName name="CP3e">'[9]Drilling Input'!#REF!</definedName>
    <definedName name="CP3s">'[9]Drilling Input'!#REF!</definedName>
    <definedName name="csg_blank_ann_vol_factor" localSheetId="6">#REF!</definedName>
    <definedName name="csg_blank_ann_vol_factor" localSheetId="5">#REF!</definedName>
    <definedName name="csg_blank_ann_vol_factor" localSheetId="18">#REF!</definedName>
    <definedName name="csg_blank_ann_vol_factor">#REF!</definedName>
    <definedName name="Csg_ID">[6]OH_GP.XLS!$C$4</definedName>
    <definedName name="csg_screen_ann_vol_factor" localSheetId="6">#REF!</definedName>
    <definedName name="csg_screen_ann_vol_factor" localSheetId="5">#REF!</definedName>
    <definedName name="csg_screen_ann_vol_factor" localSheetId="18">#REF!</definedName>
    <definedName name="csg_screen_ann_vol_factor">#REF!</definedName>
    <definedName name="CumTot" localSheetId="6">#REF!</definedName>
    <definedName name="CumTot" localSheetId="5">#REF!</definedName>
    <definedName name="CumTot" localSheetId="18">#REF!</definedName>
    <definedName name="CumTot">#REF!</definedName>
    <definedName name="CurrentYear">'[11]Cost Summary'!$D$4</definedName>
    <definedName name="D00Q2BUM">'[7]CERA Historic DCCI'!$B$13</definedName>
    <definedName name="D00Q2C_DCCI">'[7]CERA Historic DCCI'!$B$31</definedName>
    <definedName name="D00Q2C_DPET">'[7]CERA Historic DCCI'!$B$33</definedName>
    <definedName name="D00Q2C_NTBI">'[7]CERA Historic DCCI'!$B$35</definedName>
    <definedName name="D00Q2C_WINI">'[7]CERA Historic DCCI'!$B$37</definedName>
    <definedName name="D00Q2CAC">'[7]CERA Historic DCCI'!$B$21</definedName>
    <definedName name="D00Q2COL">'[7]CERA Historic DCCI'!$B$23</definedName>
    <definedName name="D00Q2ELI">'[7]CERA Historic DCCI'!$B$15</definedName>
    <definedName name="D00Q2EPM">'[7]CERA Historic DCCI'!$B$5</definedName>
    <definedName name="D00Q2EQU">'[7]CERA Historic DCCI'!$B$7</definedName>
    <definedName name="D00Q2FRG">'[7]CERA Historic DCCI'!$B$17</definedName>
    <definedName name="D00Q2NCS">'[7]CERA Historic DCCI'!$B$11</definedName>
    <definedName name="D00Q2OCS">'[7]CERA Historic DCCI'!$B$9</definedName>
    <definedName name="D00Q2YAF">'[7]CERA Historic DCCI'!$B$19</definedName>
    <definedName name="D01Q2BUM">'[7]CERA Historic DCCI'!$C$13</definedName>
    <definedName name="D01Q2C_DCCI">'[7]CERA Historic DCCI'!$C$31</definedName>
    <definedName name="D01Q2C_DPET">'[7]CERA Historic DCCI'!$C$33</definedName>
    <definedName name="D01Q2C_NTBI">'[7]CERA Historic DCCI'!$C$35</definedName>
    <definedName name="D01Q2C_WINI">'[7]CERA Historic DCCI'!$C$37</definedName>
    <definedName name="D01Q2CAC">'[7]CERA Historic DCCI'!$C$21</definedName>
    <definedName name="D01Q2COL">'[7]CERA Historic DCCI'!$C$23</definedName>
    <definedName name="D01Q2ELI">'[7]CERA Historic DCCI'!$C$15</definedName>
    <definedName name="D01Q2EPM">'[7]CERA Historic DCCI'!$C$5</definedName>
    <definedName name="D01Q2EQU">'[7]CERA Historic DCCI'!$C$7</definedName>
    <definedName name="D01Q2FRG">'[7]CERA Historic DCCI'!$C$17</definedName>
    <definedName name="D01Q2NCS">'[7]CERA Historic DCCI'!$C$11</definedName>
    <definedName name="D01Q2OCS">'[7]CERA Historic DCCI'!$C$9</definedName>
    <definedName name="D01Q2YAF">'[7]CERA Historic DCCI'!$C$19</definedName>
    <definedName name="D02Q2BUM">'[7]CERA Historic DCCI'!$D$13</definedName>
    <definedName name="D02Q2C_DCCI">'[7]CERA Historic DCCI'!$D$31</definedName>
    <definedName name="D02Q2C_DPET">'[7]CERA Historic DCCI'!$D$33</definedName>
    <definedName name="D02Q2C_NTBI">'[7]CERA Historic DCCI'!$D$35</definedName>
    <definedName name="D02Q2C_WINI">'[7]CERA Historic DCCI'!$D$37</definedName>
    <definedName name="D02Q2CAC">'[7]CERA Historic DCCI'!$D$21</definedName>
    <definedName name="D02Q2COL">'[7]CERA Historic DCCI'!$D$23</definedName>
    <definedName name="D02Q2ELI">'[7]CERA Historic DCCI'!$D$15</definedName>
    <definedName name="D02Q2EPM">'[7]CERA Historic DCCI'!$D$5</definedName>
    <definedName name="D02Q2EQU">'[7]CERA Historic DCCI'!$D$7</definedName>
    <definedName name="D02Q2FRG">'[7]CERA Historic DCCI'!$D$17</definedName>
    <definedName name="D02Q2NCS">'[7]CERA Historic DCCI'!$D$11</definedName>
    <definedName name="D02Q2OCS">'[7]CERA Historic DCCI'!$D$9</definedName>
    <definedName name="D02Q2YAF">'[7]CERA Historic DCCI'!$D$19</definedName>
    <definedName name="D03Q2BUM">'[7]CERA Historic DCCI'!$E$13</definedName>
    <definedName name="D03Q2C_DCCI">'[7]CERA Historic DCCI'!$E$31</definedName>
    <definedName name="D03Q2C_DPET">'[7]CERA Historic DCCI'!$E$33</definedName>
    <definedName name="D03Q2C_NTBI">'[7]CERA Historic DCCI'!$E$35</definedName>
    <definedName name="D03Q2C_WINI">'[7]CERA Historic DCCI'!$E$37</definedName>
    <definedName name="D03Q2CAC">'[7]CERA Historic DCCI'!$E$21</definedName>
    <definedName name="D03Q2COL">'[7]CERA Historic DCCI'!$E$23</definedName>
    <definedName name="D03Q2ELI">'[7]CERA Historic DCCI'!$E$15</definedName>
    <definedName name="D03Q2EPM">'[7]CERA Historic DCCI'!$E$5</definedName>
    <definedName name="D03Q2EQU">'[7]CERA Historic DCCI'!$E$7</definedName>
    <definedName name="D03Q2FRG">'[7]CERA Historic DCCI'!$E$17</definedName>
    <definedName name="D03Q2NCS">'[7]CERA Historic DCCI'!$E$11</definedName>
    <definedName name="D03Q2OCS">'[7]CERA Historic DCCI'!$E$9</definedName>
    <definedName name="D03Q2YAF">'[7]CERA Historic DCCI'!$E$19</definedName>
    <definedName name="D04Q1BUM">'[7]CERA Historic DCCI'!$F$13</definedName>
    <definedName name="D04Q1C_DCCI">'[7]CERA Historic DCCI'!$F$31</definedName>
    <definedName name="D04Q1C_DPET">'[7]CERA Historic DCCI'!$F$33</definedName>
    <definedName name="D04Q1C_NTBI">'[7]CERA Historic DCCI'!$F$35</definedName>
    <definedName name="D04Q1C_WINI">'[7]CERA Historic DCCI'!$F$37</definedName>
    <definedName name="D04Q1CAC">'[7]CERA Historic DCCI'!$F$21</definedName>
    <definedName name="D04Q1COL">'[7]CERA Historic DCCI'!$F$23</definedName>
    <definedName name="D04Q1ELI">'[7]CERA Historic DCCI'!$F$15</definedName>
    <definedName name="D04Q1EPM">'[7]CERA Historic DCCI'!$F$5</definedName>
    <definedName name="D04Q1EQU">'[7]CERA Historic DCCI'!$F$7</definedName>
    <definedName name="D04Q1FRG">'[7]CERA Historic DCCI'!$F$17</definedName>
    <definedName name="D04Q1NCS">'[7]CERA Historic DCCI'!$F$11</definedName>
    <definedName name="D04Q1OCS">'[7]CERA Historic DCCI'!$F$9</definedName>
    <definedName name="D04Q1YAF">'[7]CERA Historic DCCI'!$F$19</definedName>
    <definedName name="D04Q3BUM">'[7]CERA Historic DCCI'!$G$13</definedName>
    <definedName name="D04Q3C_DCCI">'[7]CERA Historic DCCI'!$G$31</definedName>
    <definedName name="D04Q3C_DPET">'[7]CERA Historic DCCI'!$G$33</definedName>
    <definedName name="D04Q3C_NTBI">'[7]CERA Historic DCCI'!$G$35</definedName>
    <definedName name="D04Q3C_WINI">'[7]CERA Historic DCCI'!$G$37</definedName>
    <definedName name="D04Q3CAC">'[7]CERA Historic DCCI'!$G$21</definedName>
    <definedName name="D04Q3COL">'[7]CERA Historic DCCI'!$G$23</definedName>
    <definedName name="D04Q3ELI">'[7]CERA Historic DCCI'!$G$15</definedName>
    <definedName name="D04Q3EPM">'[7]CERA Historic DCCI'!$G$5</definedName>
    <definedName name="D04Q3EQU">'[7]CERA Historic DCCI'!$G$7</definedName>
    <definedName name="D04Q3FRG">'[7]CERA Historic DCCI'!$G$17</definedName>
    <definedName name="D04Q3NCS">'[7]CERA Historic DCCI'!$G$11</definedName>
    <definedName name="D04Q3OCS">'[7]CERA Historic DCCI'!$G$9</definedName>
    <definedName name="D04Q3YAF">'[7]CERA Historic DCCI'!$G$19</definedName>
    <definedName name="D05Q1BUM">'[7]CERA Historic DCCI'!$H$13</definedName>
    <definedName name="D05Q1C_DCCI">'[7]CERA Historic DCCI'!$H$31</definedName>
    <definedName name="D05Q1C_DPET">'[7]CERA Historic DCCI'!$H$33</definedName>
    <definedName name="D05Q1C_NTBI">'[7]CERA Historic DCCI'!$H$35</definedName>
    <definedName name="D05Q1C_WINI">'[7]CERA Historic DCCI'!$H$37</definedName>
    <definedName name="D05Q1CAC">'[7]CERA Historic DCCI'!$H$21</definedName>
    <definedName name="D05Q1COL">'[7]CERA Historic DCCI'!$H$23</definedName>
    <definedName name="D05Q1ELI">'[7]CERA Historic DCCI'!$H$15</definedName>
    <definedName name="D05Q1EPM">'[7]CERA Historic DCCI'!$H$5</definedName>
    <definedName name="D05Q1EQU">'[7]CERA Historic DCCI'!$H$7</definedName>
    <definedName name="D05Q1FRG">'[7]CERA Historic DCCI'!$H$17</definedName>
    <definedName name="D05Q1NCS">'[7]CERA Historic DCCI'!$H$11</definedName>
    <definedName name="D05Q1OCS">'[7]CERA Historic DCCI'!$H$9</definedName>
    <definedName name="D05Q1YAF">'[7]CERA Historic DCCI'!$H$19</definedName>
    <definedName name="D05Q3BUM">'[7]CERA Historic DCCI'!$I$13</definedName>
    <definedName name="D05Q3C_DCCI">'[7]CERA Historic DCCI'!$I$31</definedName>
    <definedName name="D05Q3C_DPET">'[7]CERA Historic DCCI'!$I$33</definedName>
    <definedName name="D05Q3C_NTBI">'[7]CERA Historic DCCI'!$I$35</definedName>
    <definedName name="D05Q3C_WINI">'[7]CERA Historic DCCI'!$I$37</definedName>
    <definedName name="D05Q3CAC">'[7]CERA Historic DCCI'!$I$21</definedName>
    <definedName name="D05Q3COL">'[7]CERA Historic DCCI'!$I$23</definedName>
    <definedName name="D05Q3ELI">'[7]CERA Historic DCCI'!$I$15</definedName>
    <definedName name="D05Q3EPM">'[7]CERA Historic DCCI'!$I$5</definedName>
    <definedName name="D05Q3EQU">'[7]CERA Historic DCCI'!$I$7</definedName>
    <definedName name="D05Q3FRG">'[7]CERA Historic DCCI'!$I$17</definedName>
    <definedName name="D05Q3NCS">'[7]CERA Historic DCCI'!$I$11</definedName>
    <definedName name="D05Q3OCS">'[7]CERA Historic DCCI'!$I$9</definedName>
    <definedName name="D05Q3YAF">'[7]CERA Historic DCCI'!$I$19</definedName>
    <definedName name="D06Q1BUM">'[7]CERA Historic DCCI'!$J$13</definedName>
    <definedName name="D06Q1C_DCCI">'[7]CERA Historic DCCI'!$J$31</definedName>
    <definedName name="D06Q1C_DPET">'[7]CERA Historic DCCI'!$J$33</definedName>
    <definedName name="D06Q1C_NTBI">'[7]CERA Historic DCCI'!$J$35</definedName>
    <definedName name="D06Q1C_WINI">'[7]CERA Historic DCCI'!$J$37</definedName>
    <definedName name="D06Q1CAC">'[7]CERA Historic DCCI'!$J$21</definedName>
    <definedName name="D06Q1COL">'[7]CERA Historic DCCI'!$J$23</definedName>
    <definedName name="D06Q1ELI">'[7]CERA Historic DCCI'!$J$15</definedName>
    <definedName name="D06Q1EPM">'[7]CERA Historic DCCI'!$J$5</definedName>
    <definedName name="D06Q1EQU">'[7]CERA Historic DCCI'!$J$7</definedName>
    <definedName name="D06Q1FRG">'[7]CERA Historic DCCI'!$J$17</definedName>
    <definedName name="D06Q1NCS">'[7]CERA Historic DCCI'!$J$11</definedName>
    <definedName name="D06Q1OCS">'[7]CERA Historic DCCI'!$J$9</definedName>
    <definedName name="D06Q1YAF">'[7]CERA Historic DCCI'!$J$19</definedName>
    <definedName name="D06Q3BUM">'[7]CERA Historic DCCI'!$K$13</definedName>
    <definedName name="D06Q3C_DCCI">'[7]CERA Historic DCCI'!$K$31</definedName>
    <definedName name="D06Q3C_DPET">'[7]CERA Historic DCCI'!$K$33</definedName>
    <definedName name="D06Q3C_NTBI">'[7]CERA Historic DCCI'!$K$35</definedName>
    <definedName name="D06Q3C_WINI">'[7]CERA Historic DCCI'!$K$37</definedName>
    <definedName name="D06Q3CAC">'[7]CERA Historic DCCI'!$K$21</definedName>
    <definedName name="D06Q3COL">'[7]CERA Historic DCCI'!$K$23</definedName>
    <definedName name="D06Q3ELI">'[7]CERA Historic DCCI'!$K$15</definedName>
    <definedName name="D06Q3EPM">'[7]CERA Historic DCCI'!$K$5</definedName>
    <definedName name="D06Q3EQU">'[7]CERA Historic DCCI'!$K$7</definedName>
    <definedName name="D06Q3FRG">'[7]CERA Historic DCCI'!$K$17</definedName>
    <definedName name="D06Q3NCS">'[7]CERA Historic DCCI'!$K$11</definedName>
    <definedName name="D06Q3OCS">'[7]CERA Historic DCCI'!$K$9</definedName>
    <definedName name="D06Q3YAF">'[7]CERA Historic DCCI'!$K$19</definedName>
    <definedName name="D07Q1BUM">'[7]CERA Historic DCCI'!$L$13</definedName>
    <definedName name="D07Q1C_DCCI">'[7]CERA Historic DCCI'!$L$31</definedName>
    <definedName name="D07Q1C_DPET">'[7]CERA Historic DCCI'!$L$33</definedName>
    <definedName name="D07Q1C_NTBI">'[7]CERA Historic DCCI'!$L$35</definedName>
    <definedName name="D07Q1C_WINI">'[7]CERA Historic DCCI'!$L$37</definedName>
    <definedName name="D07Q1CAC">'[7]CERA Historic DCCI'!$L$21</definedName>
    <definedName name="D07Q1COL">'[7]CERA Historic DCCI'!$L$23</definedName>
    <definedName name="D07Q1ELI">'[7]CERA Historic DCCI'!$L$15</definedName>
    <definedName name="D07Q1EPM">'[7]CERA Historic DCCI'!$L$5</definedName>
    <definedName name="D07Q1EQU">'[7]CERA Historic DCCI'!$L$7</definedName>
    <definedName name="D07Q1FRG">'[7]CERA Historic DCCI'!$L$17</definedName>
    <definedName name="D07Q1NCS">'[7]CERA Historic DCCI'!$L$11</definedName>
    <definedName name="D07Q1OCS">'[7]CERA Historic DCCI'!$L$9</definedName>
    <definedName name="D07Q1YAF">'[7]CERA Historic DCCI'!$L$19</definedName>
    <definedName name="D07Q3BUM">'[7]CERA Historic DCCI'!$M$13</definedName>
    <definedName name="D07Q3C_DCCI">'[7]CERA Historic DCCI'!$M$31</definedName>
    <definedName name="D07Q3C_DPET">'[7]CERA Historic DCCI'!$M$33</definedName>
    <definedName name="D07Q3C_NTBI">'[7]CERA Historic DCCI'!$M$35</definedName>
    <definedName name="D07Q3C_WINI">'[7]CERA Historic DCCI'!$M$37</definedName>
    <definedName name="D07Q3CAC">'[7]CERA Historic DCCI'!$M$21</definedName>
    <definedName name="D07Q3COL">'[7]CERA Historic DCCI'!$M$23</definedName>
    <definedName name="D07Q3ELI">'[7]CERA Historic DCCI'!$M$15</definedName>
    <definedName name="D07Q3EPM">'[7]CERA Historic DCCI'!$M$5</definedName>
    <definedName name="D07Q3EQU">'[7]CERA Historic DCCI'!$M$7</definedName>
    <definedName name="D07Q3FRG">'[7]CERA Historic DCCI'!$M$17</definedName>
    <definedName name="D07Q3NCS">'[7]CERA Historic DCCI'!$M$11</definedName>
    <definedName name="D07Q3OCS">'[7]CERA Historic DCCI'!$M$9</definedName>
    <definedName name="D07Q3YAF">'[7]CERA Historic DCCI'!$M$19</definedName>
    <definedName name="D08Q1BUM">'[7]CERA Historic DCCI'!$N$13</definedName>
    <definedName name="D08Q1C_DCCI">'[7]CERA Historic DCCI'!$N$31</definedName>
    <definedName name="D08Q1C_DPET">'[7]CERA Historic DCCI'!$N$33</definedName>
    <definedName name="D08Q1C_NTBI">'[7]CERA Historic DCCI'!$N$35</definedName>
    <definedName name="D08Q1C_WINI">'[7]CERA Historic DCCI'!$N$37</definedName>
    <definedName name="D08Q1CAC">'[7]CERA Historic DCCI'!$N$21</definedName>
    <definedName name="D08Q1COL">'[7]CERA Historic DCCI'!$N$23</definedName>
    <definedName name="D08Q1ELI">'[7]CERA Historic DCCI'!$N$15</definedName>
    <definedName name="D08Q1EPM">'[7]CERA Historic DCCI'!$N$5</definedName>
    <definedName name="D08Q1EQU">'[7]CERA Historic DCCI'!$N$7</definedName>
    <definedName name="D08Q1FRG">'[7]CERA Historic DCCI'!$N$17</definedName>
    <definedName name="D08Q1NCS">'[7]CERA Historic DCCI'!$N$11</definedName>
    <definedName name="D08Q1OCS">'[7]CERA Historic DCCI'!$N$9</definedName>
    <definedName name="D08Q1YAF">'[7]CERA Historic DCCI'!$N$19</definedName>
    <definedName name="D08Q3BUM">'[7]CERA Historic DCCI'!$O$13</definedName>
    <definedName name="D08Q3C_DCCI">'[7]CERA Historic DCCI'!$O$31</definedName>
    <definedName name="D08Q3C_DPET">'[7]CERA Historic DCCI'!$O$33</definedName>
    <definedName name="D08Q3C_NTBI">'[7]CERA Historic DCCI'!$O$35</definedName>
    <definedName name="D08Q3C_WINI">'[7]CERA Historic DCCI'!$O$37</definedName>
    <definedName name="D08Q3CAC">'[7]CERA Historic DCCI'!$O$21</definedName>
    <definedName name="D08Q3COL">'[7]CERA Historic DCCI'!$O$23</definedName>
    <definedName name="D08Q3ELI">'[7]CERA Historic DCCI'!$O$15</definedName>
    <definedName name="D08Q3EPM">'[7]CERA Historic DCCI'!$O$5</definedName>
    <definedName name="D08Q3EQU">'[7]CERA Historic DCCI'!$O$7</definedName>
    <definedName name="D08Q3FRG">'[7]CERA Historic DCCI'!$O$17</definedName>
    <definedName name="D08Q3NCS">'[7]CERA Historic DCCI'!$O$11</definedName>
    <definedName name="D08Q3OCS">'[7]CERA Historic DCCI'!$O$9</definedName>
    <definedName name="D08Q3YAF">'[7]CERA Historic DCCI'!$O$19</definedName>
    <definedName name="D08Q4BUM">'[7]CERA Historic DCCI'!$P$13</definedName>
    <definedName name="D08Q4C_DCCI">'[7]CERA Historic DCCI'!$P$31</definedName>
    <definedName name="D08Q4C_DPET">'[7]CERA Historic DCCI'!$P$33</definedName>
    <definedName name="D08Q4C_NTBI">'[7]CERA Historic DCCI'!$P$35</definedName>
    <definedName name="D08Q4C_WINI">'[7]CERA Historic DCCI'!$P$37</definedName>
    <definedName name="D08Q4CAC">'[7]CERA Historic DCCI'!$P$21</definedName>
    <definedName name="D08Q4COL">'[7]CERA Historic DCCI'!$P$23</definedName>
    <definedName name="D08Q4ELI">'[7]CERA Historic DCCI'!$P$15</definedName>
    <definedName name="D08Q4EPM">'[7]CERA Historic DCCI'!$P$5</definedName>
    <definedName name="D08Q4EQU">'[7]CERA Historic DCCI'!$P$7</definedName>
    <definedName name="D08Q4FRG">'[7]CERA Historic DCCI'!$P$17</definedName>
    <definedName name="D08Q4NCS">'[7]CERA Historic DCCI'!$P$11</definedName>
    <definedName name="D08Q4OCS">'[7]CERA Historic DCCI'!$P$9</definedName>
    <definedName name="D08Q4YAF">'[7]CERA Historic DCCI'!$P$19</definedName>
    <definedName name="D09Q1BUM">'[7]CERA Historic DCCI'!$Q$13</definedName>
    <definedName name="D09Q1C_DCCI">'[7]CERA Historic DCCI'!$Q$31</definedName>
    <definedName name="D09Q1C_DPET">'[7]CERA Historic DCCI'!$Q$33</definedName>
    <definedName name="D09Q1C_NTBI">'[7]CERA Historic DCCI'!$Q$35</definedName>
    <definedName name="D09Q1C_WINI">'[7]CERA Historic DCCI'!$Q$37</definedName>
    <definedName name="D09Q1CAC">'[7]CERA Historic DCCI'!$Q$21</definedName>
    <definedName name="D09Q1COL">'[7]CERA Historic DCCI'!$Q$23</definedName>
    <definedName name="D09Q1ELI">'[7]CERA Historic DCCI'!$Q$15</definedName>
    <definedName name="D09Q1EPM">'[7]CERA Historic DCCI'!$Q$5</definedName>
    <definedName name="D09Q1EQU">'[7]CERA Historic DCCI'!$Q$7</definedName>
    <definedName name="D09Q1FRG">'[7]CERA Historic DCCI'!$Q$17</definedName>
    <definedName name="D09Q1NCS">'[7]CERA Historic DCCI'!$Q$11</definedName>
    <definedName name="D09Q1OCS">'[7]CERA Historic DCCI'!$Q$9</definedName>
    <definedName name="D09Q1YAF">'[7]CERA Historic DCCI'!$Q$19</definedName>
    <definedName name="D09Q2BUM">'[7]CERA Historic DCCI'!$R$13</definedName>
    <definedName name="D09Q2C_DCCI">'[7]CERA Historic DCCI'!$R$31</definedName>
    <definedName name="D09Q2C_DPET">'[7]CERA Historic DCCI'!$R$33</definedName>
    <definedName name="D09Q2C_NTBI">'[7]CERA Historic DCCI'!$R$35</definedName>
    <definedName name="D09Q2C_WINI">'[7]CERA Historic DCCI'!$R$37</definedName>
    <definedName name="D09Q2CAC">'[7]CERA Historic DCCI'!$R$21</definedName>
    <definedName name="D09Q2COL">'[7]CERA Historic DCCI'!$R$23</definedName>
    <definedName name="D09Q2ELI">'[7]CERA Historic DCCI'!$R$15</definedName>
    <definedName name="D09Q2EPM">'[7]CERA Historic DCCI'!$R$5</definedName>
    <definedName name="D09Q2EQU">'[7]CERA Historic DCCI'!$R$7</definedName>
    <definedName name="D09Q2FRG">'[7]CERA Historic DCCI'!$R$17</definedName>
    <definedName name="D09Q2NCS">'[7]CERA Historic DCCI'!$R$11</definedName>
    <definedName name="D09Q2OCS">'[7]CERA Historic DCCI'!$R$9</definedName>
    <definedName name="D09Q2YAF">'[7]CERA Historic DCCI'!$R$19</definedName>
    <definedName name="D09Q3BUM">'[7]CERA Historic DCCI'!$S$13</definedName>
    <definedName name="D09Q3C_DCCI">'[7]CERA Historic DCCI'!$S$31</definedName>
    <definedName name="D09Q3C_DPET">'[7]CERA Historic DCCI'!$S$33</definedName>
    <definedName name="D09Q3C_NTBI">'[7]CERA Historic DCCI'!$S$35</definedName>
    <definedName name="D09Q3C_WINI">'[7]CERA Historic DCCI'!$S$37</definedName>
    <definedName name="D09Q3CAC">'[7]CERA Historic DCCI'!$S$21</definedName>
    <definedName name="D09Q3COL">'[7]CERA Historic DCCI'!$S$23</definedName>
    <definedName name="D09Q3ELI">'[7]CERA Historic DCCI'!$S$15</definedName>
    <definedName name="D09Q3EPM">'[7]CERA Historic DCCI'!$S$5</definedName>
    <definedName name="D09Q3EQU">'[7]CERA Historic DCCI'!$S$7</definedName>
    <definedName name="D09Q3FRG">'[7]CERA Historic DCCI'!$S$17</definedName>
    <definedName name="D09Q3NCS">'[7]CERA Historic DCCI'!$S$11</definedName>
    <definedName name="D09Q3OCS">'[7]CERA Historic DCCI'!$S$9</definedName>
    <definedName name="D09Q3YAF">'[7]CERA Historic DCCI'!$S$19</definedName>
    <definedName name="D09Q4BUM">'[7]CERA Historic DCCI'!$T$13</definedName>
    <definedName name="D09Q4C_DCCI">'[7]CERA Historic DCCI'!$T$31</definedName>
    <definedName name="D09Q4C_DPET">'[7]CERA Historic DCCI'!$T$33</definedName>
    <definedName name="D09Q4C_NTBI">'[7]CERA Historic DCCI'!$T$35</definedName>
    <definedName name="D09Q4C_WINI">'[7]CERA Historic DCCI'!$T$37</definedName>
    <definedName name="D09Q4CAC">'[7]CERA Historic DCCI'!$T$21</definedName>
    <definedName name="D09Q4COL">'[7]CERA Historic DCCI'!$T$23</definedName>
    <definedName name="D09Q4ELI">'[7]CERA Historic DCCI'!$T$15</definedName>
    <definedName name="D09Q4EPM">'[7]CERA Historic DCCI'!$T$5</definedName>
    <definedName name="D09Q4EQU">'[7]CERA Historic DCCI'!$T$7</definedName>
    <definedName name="D09Q4FRG">'[7]CERA Historic DCCI'!$T$17</definedName>
    <definedName name="D09Q4NCS">'[7]CERA Historic DCCI'!$T$11</definedName>
    <definedName name="D09Q4OCS">'[7]CERA Historic DCCI'!$T$9</definedName>
    <definedName name="D09Q4YAF">'[7]CERA Historic DCCI'!$T$19</definedName>
    <definedName name="D10Q1BUM">'[7]CERA Historic DCCI'!$U$13</definedName>
    <definedName name="D10Q1C_DCCI">'[7]CERA Historic DCCI'!$U$31</definedName>
    <definedName name="D10Q1C_DPET">'[7]CERA Historic DCCI'!$U$33</definedName>
    <definedName name="D10Q1C_NTBI">'[7]CERA Historic DCCI'!$U$35</definedName>
    <definedName name="D10Q1C_WINI">'[7]CERA Historic DCCI'!$U$37</definedName>
    <definedName name="D10Q1CAC">'[7]CERA Historic DCCI'!$U$21</definedName>
    <definedName name="D10Q1COL">'[7]CERA Historic DCCI'!$U$23</definedName>
    <definedName name="D10Q1ELI">'[7]CERA Historic DCCI'!$U$15</definedName>
    <definedName name="D10Q1EPM">'[7]CERA Historic DCCI'!$U$5</definedName>
    <definedName name="D10Q1EQU">'[7]CERA Historic DCCI'!$U$7</definedName>
    <definedName name="D10Q1FRG">'[7]CERA Historic DCCI'!$U$17</definedName>
    <definedName name="D10Q1NCS">'[7]CERA Historic DCCI'!$U$11</definedName>
    <definedName name="D10Q1OCS">'[7]CERA Historic DCCI'!$U$9</definedName>
    <definedName name="D10Q1YAF">'[7]CERA Historic DCCI'!$U$19</definedName>
    <definedName name="D10Q2BUM">'[7]CERA Historic DCCI'!$V$13</definedName>
    <definedName name="D10Q2C_DCCI">'[7]CERA Historic DCCI'!$V$31</definedName>
    <definedName name="D10Q2C_DPET">'[7]CERA Historic DCCI'!$V$33</definedName>
    <definedName name="D10Q2C_NTBI">'[7]CERA Historic DCCI'!$V$35</definedName>
    <definedName name="D10Q2C_WINI">'[7]CERA Historic DCCI'!$V$37</definedName>
    <definedName name="D10Q2CAC">'[7]CERA Historic DCCI'!$V$21</definedName>
    <definedName name="D10Q2COL">'[7]CERA Historic DCCI'!$V$23</definedName>
    <definedName name="D10Q2ELI">'[7]CERA Historic DCCI'!$V$15</definedName>
    <definedName name="D10Q2EPM">'[7]CERA Historic DCCI'!$V$5</definedName>
    <definedName name="D10Q2EQU">'[7]CERA Historic DCCI'!$V$7</definedName>
    <definedName name="D10Q2FRG">'[7]CERA Historic DCCI'!$V$17</definedName>
    <definedName name="D10Q2HBUM">'[7]CERA Forecast DCCI'!$B$36</definedName>
    <definedName name="D10Q2HC_DCCI">'[7]CERA Forecast DCCI'!$B$94</definedName>
    <definedName name="D10Q2HC_DPET">'[7]CERA Forecast DCCI'!$B$96</definedName>
    <definedName name="D10Q2HC_NTBI">'[7]CERA Forecast DCCI'!$B$98</definedName>
    <definedName name="D10Q2HC_WINI">'[7]CERA Forecast DCCI'!$B$100</definedName>
    <definedName name="D10Q2HCAC">'[7]CERA Forecast DCCI'!$B$44</definedName>
    <definedName name="D10Q2HCOL">'[7]CERA Forecast DCCI'!$B$46</definedName>
    <definedName name="D10Q2HELI">'[7]CERA Forecast DCCI'!$B$38</definedName>
    <definedName name="D10Q2HEPM">'[7]CERA Forecast DCCI'!$B$28</definedName>
    <definedName name="D10Q2HEQU">'[7]CERA Forecast DCCI'!$B$30</definedName>
    <definedName name="D10Q2HFRG">'[7]CERA Forecast DCCI'!$B$40</definedName>
    <definedName name="D10Q2HNCS">'[7]CERA Forecast DCCI'!$B$34</definedName>
    <definedName name="D10Q2HOCS">'[7]CERA Forecast DCCI'!$B$32</definedName>
    <definedName name="D10Q2HYAF">'[7]CERA Forecast DCCI'!$B$42</definedName>
    <definedName name="D10Q2NCS">'[7]CERA Historic DCCI'!$V$11</definedName>
    <definedName name="D10Q2OCS">'[7]CERA Historic DCCI'!$V$9</definedName>
    <definedName name="D10Q2RBUM">'[7]CERA Forecast DCCI'!$B$13</definedName>
    <definedName name="D10Q2RC_DCCI">'[7]CERA Forecast DCCI'!$B$83</definedName>
    <definedName name="D10Q2RC_DPET">'[7]CERA Forecast DCCI'!$B$85</definedName>
    <definedName name="D10Q2RC_NTBI">'[7]CERA Forecast DCCI'!$B$87</definedName>
    <definedName name="D10Q2RC_WINI">'[7]CERA Forecast DCCI'!$B$89</definedName>
    <definedName name="D10Q2RCAC">'[7]CERA Forecast DCCI'!$B$21</definedName>
    <definedName name="D10Q2RCOL">'[7]CERA Forecast DCCI'!$B$23</definedName>
    <definedName name="D10Q2RELI">'[7]CERA Forecast DCCI'!$B$15</definedName>
    <definedName name="D10Q2REPM">'[7]CERA Forecast DCCI'!$B$5</definedName>
    <definedName name="D10Q2REQU">'[7]CERA Forecast DCCI'!$B$7</definedName>
    <definedName name="D10Q2RFRG">'[7]CERA Forecast DCCI'!$B$17</definedName>
    <definedName name="D10Q2RNCS">'[7]CERA Forecast DCCI'!$B$11</definedName>
    <definedName name="D10Q2ROCS">'[7]CERA Forecast DCCI'!$B$9</definedName>
    <definedName name="D10Q2RYAF">'[7]CERA Forecast DCCI'!$B$19</definedName>
    <definedName name="D10Q2SBUM">'[7]CERA Forecast DCCI'!$B$59</definedName>
    <definedName name="D10Q2SC_DCCI">'[7]CERA Forecast DCCI'!$B$105</definedName>
    <definedName name="D10Q2SC_DPET">'[7]CERA Forecast DCCI'!$B$107</definedName>
    <definedName name="D10Q2SC_NTBI">'[7]CERA Forecast DCCI'!$B$109</definedName>
    <definedName name="D10Q2SC_WINI">'[7]CERA Forecast DCCI'!$B$111</definedName>
    <definedName name="D10Q2SCAC">'[7]CERA Forecast DCCI'!$B$67</definedName>
    <definedName name="D10Q2SCOL">'[7]CERA Forecast DCCI'!$B$69</definedName>
    <definedName name="D10Q2SELI">'[7]CERA Forecast DCCI'!$B$61</definedName>
    <definedName name="D10Q2SEPM">'[7]CERA Forecast DCCI'!$B$51</definedName>
    <definedName name="D10Q2SEQU">'[7]CERA Forecast DCCI'!$B$53</definedName>
    <definedName name="D10Q2SFRG">'[7]CERA Forecast DCCI'!$B$63</definedName>
    <definedName name="D10Q2SNCS">'[7]CERA Forecast DCCI'!$B$57</definedName>
    <definedName name="D10Q2SOCS">'[7]CERA Forecast DCCI'!$B$55</definedName>
    <definedName name="D10Q2SYAF">'[7]CERA Forecast DCCI'!$B$65</definedName>
    <definedName name="D10Q2YAF">'[7]CERA Historic DCCI'!$V$19</definedName>
    <definedName name="D10Q3BUM">'[7]CERA Historic DCCI'!$W$13</definedName>
    <definedName name="D10Q3C_DCCI">'[7]CERA Historic DCCI'!$W$31</definedName>
    <definedName name="D10Q3C_DPET">'[7]CERA Historic DCCI'!$W$33</definedName>
    <definedName name="D10Q3C_NTBI">'[7]CERA Historic DCCI'!$W$35</definedName>
    <definedName name="D10Q3C_WINI">'[7]CERA Historic DCCI'!$W$37</definedName>
    <definedName name="D10Q3CAC">'[7]CERA Historic DCCI'!$W$21</definedName>
    <definedName name="D10Q3COL">'[7]CERA Historic DCCI'!$W$23</definedName>
    <definedName name="D10Q3ELI">'[7]CERA Historic DCCI'!$W$15</definedName>
    <definedName name="D10Q3EPM">'[7]CERA Historic DCCI'!$W$5</definedName>
    <definedName name="D10Q3EQU">'[7]CERA Historic DCCI'!$W$7</definedName>
    <definedName name="D10Q3FRG">'[7]CERA Historic DCCI'!$W$17</definedName>
    <definedName name="D10Q3NCS">'[7]CERA Historic DCCI'!$W$11</definedName>
    <definedName name="D10Q3OCS">'[7]CERA Historic DCCI'!$W$9</definedName>
    <definedName name="D10Q3YAF">'[7]CERA Historic DCCI'!$W$19</definedName>
    <definedName name="D11Q2HBUM">'[7]CERA Forecast DCCI'!$C$36</definedName>
    <definedName name="D11Q2HC_DCCI">'[7]CERA Forecast DCCI'!$C$94</definedName>
    <definedName name="D11Q2HC_DPET">'[7]CERA Forecast DCCI'!$C$96</definedName>
    <definedName name="D11Q2HC_NTBI">'[7]CERA Forecast DCCI'!$C$98</definedName>
    <definedName name="D11Q2HC_WINI">'[7]CERA Forecast DCCI'!$C$100</definedName>
    <definedName name="D11Q2HCAC">'[7]CERA Forecast DCCI'!$C$44</definedName>
    <definedName name="D11Q2HCOL">'[7]CERA Forecast DCCI'!$C$46</definedName>
    <definedName name="D11Q2HELI">'[7]CERA Forecast DCCI'!$C$38</definedName>
    <definedName name="D11Q2HEPM">'[7]CERA Forecast DCCI'!$C$28</definedName>
    <definedName name="D11Q2HEQU">'[7]CERA Forecast DCCI'!$C$30</definedName>
    <definedName name="D11Q2HFRG">'[7]CERA Forecast DCCI'!$C$40</definedName>
    <definedName name="D11Q2HNCS">'[7]CERA Forecast DCCI'!$C$34</definedName>
    <definedName name="D11Q2HOCS">'[7]CERA Forecast DCCI'!$C$32</definedName>
    <definedName name="D11Q2HYAF">'[7]CERA Forecast DCCI'!$C$42</definedName>
    <definedName name="D11Q2RBUM">'[7]CERA Forecast DCCI'!$C$13</definedName>
    <definedName name="D11Q2RC_DCCI">'[7]CERA Forecast DCCI'!$C$83</definedName>
    <definedName name="D11Q2RC_DPET">'[7]CERA Forecast DCCI'!$C$85</definedName>
    <definedName name="D11Q2RC_NTBI">'[7]CERA Forecast DCCI'!$C$87</definedName>
    <definedName name="D11Q2RC_WINI">'[7]CERA Forecast DCCI'!$C$89</definedName>
    <definedName name="D11Q2RCAC">'[7]CERA Forecast DCCI'!$C$21</definedName>
    <definedName name="D11Q2RCOL">'[7]CERA Forecast DCCI'!$C$23</definedName>
    <definedName name="D11Q2RELI">'[7]CERA Forecast DCCI'!$C$15</definedName>
    <definedName name="D11Q2REPM">'[7]CERA Forecast DCCI'!$C$5</definedName>
    <definedName name="D11Q2REQU">'[7]CERA Forecast DCCI'!$C$7</definedName>
    <definedName name="D11Q2RFRG">'[7]CERA Forecast DCCI'!$C$17</definedName>
    <definedName name="D11Q2RNCS">'[7]CERA Forecast DCCI'!$C$11</definedName>
    <definedName name="D11Q2ROCS">'[7]CERA Forecast DCCI'!$C$9</definedName>
    <definedName name="D11Q2RYAF">'[7]CERA Forecast DCCI'!$C$19</definedName>
    <definedName name="D11Q2SBUM">'[7]CERA Forecast DCCI'!$C$59</definedName>
    <definedName name="D11Q2SC_DCCI">'[7]CERA Forecast DCCI'!$C$105</definedName>
    <definedName name="D11Q2SC_DPET">'[7]CERA Forecast DCCI'!$C$107</definedName>
    <definedName name="D11Q2SC_NTBI">'[7]CERA Forecast DCCI'!$C$109</definedName>
    <definedName name="D11Q2SC_WINI">'[7]CERA Forecast DCCI'!$C$111</definedName>
    <definedName name="D11Q2SCAC">'[7]CERA Forecast DCCI'!$C$67</definedName>
    <definedName name="D11Q2SCOL">'[7]CERA Forecast DCCI'!$C$69</definedName>
    <definedName name="D11Q2SELI">'[7]CERA Forecast DCCI'!$C$61</definedName>
    <definedName name="D11Q2SEPM">'[7]CERA Forecast DCCI'!$C$51</definedName>
    <definedName name="D11Q2SEQU">'[7]CERA Forecast DCCI'!$C$53</definedName>
    <definedName name="D11Q2SFRG">'[7]CERA Forecast DCCI'!$C$63</definedName>
    <definedName name="D11Q2SNCS">'[7]CERA Forecast DCCI'!$C$57</definedName>
    <definedName name="D11Q2SOCS">'[7]CERA Forecast DCCI'!$C$55</definedName>
    <definedName name="D11Q2SYAF">'[7]CERA Forecast DCCI'!$C$65</definedName>
    <definedName name="D12Q2HBUM">'[7]CERA Forecast DCCI'!$D$36</definedName>
    <definedName name="D12Q2HC_DCCI">'[7]CERA Forecast DCCI'!$D$94</definedName>
    <definedName name="D12Q2HC_DPET">'[7]CERA Forecast DCCI'!$D$96</definedName>
    <definedName name="D12Q2HC_NTBI">'[7]CERA Forecast DCCI'!$D$98</definedName>
    <definedName name="D12Q2HC_WINI">'[7]CERA Forecast DCCI'!$D$100</definedName>
    <definedName name="D12Q2HCAC">'[7]CERA Forecast DCCI'!$D$44</definedName>
    <definedName name="D12Q2HCOL">'[7]CERA Forecast DCCI'!$D$46</definedName>
    <definedName name="D12Q2HELI">'[7]CERA Forecast DCCI'!$D$38</definedName>
    <definedName name="D12Q2HEPM">'[7]CERA Forecast DCCI'!$D$28</definedName>
    <definedName name="D12Q2HEQU">'[7]CERA Forecast DCCI'!$D$30</definedName>
    <definedName name="D12Q2HFRG">'[7]CERA Forecast DCCI'!$D$40</definedName>
    <definedName name="D12Q2HNCS">'[7]CERA Forecast DCCI'!$D$34</definedName>
    <definedName name="D12Q2HOCS">'[7]CERA Forecast DCCI'!$D$32</definedName>
    <definedName name="D12Q2HYAF">'[7]CERA Forecast DCCI'!$D$42</definedName>
    <definedName name="D12Q2RBUM">'[7]CERA Forecast DCCI'!$D$13</definedName>
    <definedName name="D12Q2RC_DCCI">'[7]CERA Forecast DCCI'!$D$83</definedName>
    <definedName name="D12Q2RC_DPET">'[7]CERA Forecast DCCI'!$D$85</definedName>
    <definedName name="D12Q2RC_NTBI">'[7]CERA Forecast DCCI'!$D$87</definedName>
    <definedName name="D12Q2RC_WINI">'[7]CERA Forecast DCCI'!$D$89</definedName>
    <definedName name="D12Q2RCAC">'[7]CERA Forecast DCCI'!$D$21</definedName>
    <definedName name="D12Q2RCOL">'[7]CERA Forecast DCCI'!$D$23</definedName>
    <definedName name="D12Q2RELI">'[7]CERA Forecast DCCI'!$D$15</definedName>
    <definedName name="D12Q2REPM">'[7]CERA Forecast DCCI'!$D$5</definedName>
    <definedName name="D12Q2REQU">'[7]CERA Forecast DCCI'!$D$7</definedName>
    <definedName name="D12Q2RFRG">'[7]CERA Forecast DCCI'!$D$17</definedName>
    <definedName name="D12Q2RNCS">'[7]CERA Forecast DCCI'!$D$11</definedName>
    <definedName name="D12Q2ROCS">'[7]CERA Forecast DCCI'!$D$9</definedName>
    <definedName name="D12Q2RYAF">'[7]CERA Forecast DCCI'!$D$19</definedName>
    <definedName name="D12Q2SBUM">'[7]CERA Forecast DCCI'!$D$59</definedName>
    <definedName name="D12Q2SC_DCCI">'[7]CERA Forecast DCCI'!$D$105</definedName>
    <definedName name="D12Q2SC_DPET">'[7]CERA Forecast DCCI'!$D$107</definedName>
    <definedName name="D12Q2SC_NTBI">'[7]CERA Forecast DCCI'!$D$109</definedName>
    <definedName name="D12Q2SC_WINI">'[7]CERA Forecast DCCI'!$D$111</definedName>
    <definedName name="D12Q2SCAC">'[7]CERA Forecast DCCI'!$D$67</definedName>
    <definedName name="D12Q2SCOL">'[7]CERA Forecast DCCI'!$D$69</definedName>
    <definedName name="D12Q2SELI">'[7]CERA Forecast DCCI'!$D$61</definedName>
    <definedName name="D12Q2SEPM">'[7]CERA Forecast DCCI'!$D$51</definedName>
    <definedName name="D12Q2SEQU">'[7]CERA Forecast DCCI'!$D$53</definedName>
    <definedName name="D12Q2SFRG">'[7]CERA Forecast DCCI'!$D$63</definedName>
    <definedName name="D12Q2SNCS">'[7]CERA Forecast DCCI'!$D$57</definedName>
    <definedName name="D12Q2SOCS">'[7]CERA Forecast DCCI'!$D$55</definedName>
    <definedName name="D12Q2SYAF">'[7]CERA Forecast DCCI'!$D$65</definedName>
    <definedName name="D13Q2HBUM">'[7]CERA Forecast DCCI'!$E$36</definedName>
    <definedName name="D13Q2HC_DCCI">'[7]CERA Forecast DCCI'!$E$94</definedName>
    <definedName name="D13Q2HC_DPET">'[7]CERA Forecast DCCI'!$E$96</definedName>
    <definedName name="D13Q2HC_NTBI">'[7]CERA Forecast DCCI'!$E$98</definedName>
    <definedName name="D13Q2HC_WINI">'[7]CERA Forecast DCCI'!$E$100</definedName>
    <definedName name="D13Q2HCAC">'[7]CERA Forecast DCCI'!$E$44</definedName>
    <definedName name="D13Q2HCOL">'[7]CERA Forecast DCCI'!$E$46</definedName>
    <definedName name="D13Q2HELI">'[7]CERA Forecast DCCI'!$E$38</definedName>
    <definedName name="D13Q2HEPM">'[7]CERA Forecast DCCI'!$E$28</definedName>
    <definedName name="D13Q2HEQU">'[7]CERA Forecast DCCI'!$E$30</definedName>
    <definedName name="D13Q2HFRG">'[7]CERA Forecast DCCI'!$E$40</definedName>
    <definedName name="D13Q2HNCS">'[7]CERA Forecast DCCI'!$E$34</definedName>
    <definedName name="D13Q2HOCS">'[7]CERA Forecast DCCI'!$E$32</definedName>
    <definedName name="D13Q2HYAF">'[7]CERA Forecast DCCI'!$E$42</definedName>
    <definedName name="D13Q2RBUM">'[7]CERA Forecast DCCI'!$E$13</definedName>
    <definedName name="D13Q2RC_DCCI">'[7]CERA Forecast DCCI'!$E$83</definedName>
    <definedName name="D13Q2RC_DPET">'[7]CERA Forecast DCCI'!$E$85</definedName>
    <definedName name="D13Q2RC_NTBI">'[7]CERA Forecast DCCI'!$E$87</definedName>
    <definedName name="D13Q2RC_WINI">'[7]CERA Forecast DCCI'!$E$89</definedName>
    <definedName name="D13Q2RCAC">'[7]CERA Forecast DCCI'!$E$21</definedName>
    <definedName name="D13Q2RCOL">'[7]CERA Forecast DCCI'!$E$23</definedName>
    <definedName name="D13Q2RELI">'[7]CERA Forecast DCCI'!$E$15</definedName>
    <definedName name="D13Q2REPM">'[7]CERA Forecast DCCI'!$E$5</definedName>
    <definedName name="D13Q2REQU">'[7]CERA Forecast DCCI'!$E$7</definedName>
    <definedName name="D13Q2RFRG">'[7]CERA Forecast DCCI'!$E$17</definedName>
    <definedName name="D13Q2RNCS">'[7]CERA Forecast DCCI'!$E$11</definedName>
    <definedName name="D13Q2ROCS">'[7]CERA Forecast DCCI'!$E$9</definedName>
    <definedName name="D13Q2RYAF">'[7]CERA Forecast DCCI'!$E$19</definedName>
    <definedName name="D13Q2SBUM">'[7]CERA Forecast DCCI'!$E$59</definedName>
    <definedName name="D13Q2SC_DCCI">'[7]CERA Forecast DCCI'!$E$105</definedName>
    <definedName name="D13Q2SC_DPET">'[7]CERA Forecast DCCI'!$E$107</definedName>
    <definedName name="D13Q2SC_NTBI">'[7]CERA Forecast DCCI'!$E$109</definedName>
    <definedName name="D13Q2SC_WINI">'[7]CERA Forecast DCCI'!$E$111</definedName>
    <definedName name="D13Q2SCAC">'[7]CERA Forecast DCCI'!$E$67</definedName>
    <definedName name="D13Q2SCOL">'[7]CERA Forecast DCCI'!$E$69</definedName>
    <definedName name="D13Q2SELI">'[7]CERA Forecast DCCI'!$E$61</definedName>
    <definedName name="D13Q2SEPM">'[7]CERA Forecast DCCI'!$E$51</definedName>
    <definedName name="D13Q2SEQU">'[7]CERA Forecast DCCI'!$E$53</definedName>
    <definedName name="D13Q2SFRG">'[7]CERA Forecast DCCI'!$E$63</definedName>
    <definedName name="D13Q2SNCS">'[7]CERA Forecast DCCI'!$E$57</definedName>
    <definedName name="D13Q2SOCS">'[7]CERA Forecast DCCI'!$E$55</definedName>
    <definedName name="D13Q2SYAF">'[7]CERA Forecast DCCI'!$E$65</definedName>
    <definedName name="D14Q2HBUM">'[7]CERA Forecast DCCI'!$F$36</definedName>
    <definedName name="D14Q2HC_DCCI">'[7]CERA Forecast DCCI'!$F$94</definedName>
    <definedName name="D14Q2HC_DPET">'[7]CERA Forecast DCCI'!$F$96</definedName>
    <definedName name="D14Q2HC_NTBI">'[7]CERA Forecast DCCI'!$F$98</definedName>
    <definedName name="D14Q2HC_WINI">'[7]CERA Forecast DCCI'!$F$100</definedName>
    <definedName name="D14Q2HCAC">'[7]CERA Forecast DCCI'!$F$44</definedName>
    <definedName name="D14Q2HCOL">'[7]CERA Forecast DCCI'!$F$46</definedName>
    <definedName name="D14Q2HELI">'[7]CERA Forecast DCCI'!$F$38</definedName>
    <definedName name="D14Q2HEPM">'[7]CERA Forecast DCCI'!$F$28</definedName>
    <definedName name="D14Q2HEQU">'[7]CERA Forecast DCCI'!$F$30</definedName>
    <definedName name="D14Q2HFRG">'[7]CERA Forecast DCCI'!$F$40</definedName>
    <definedName name="D14Q2HNCS">'[7]CERA Forecast DCCI'!$F$34</definedName>
    <definedName name="D14Q2HOCS">'[7]CERA Forecast DCCI'!$F$32</definedName>
    <definedName name="D14Q2HYAF">'[7]CERA Forecast DCCI'!$F$42</definedName>
    <definedName name="D14Q2RBUM">'[7]CERA Forecast DCCI'!$F$13</definedName>
    <definedName name="D14Q2RC_DCCI">'[7]CERA Forecast DCCI'!$F$83</definedName>
    <definedName name="D14Q2RC_DPET">'[7]CERA Forecast DCCI'!$F$85</definedName>
    <definedName name="D14Q2RC_NTBI">'[7]CERA Forecast DCCI'!$F$87</definedName>
    <definedName name="D14Q2RC_WINI">'[7]CERA Forecast DCCI'!$F$89</definedName>
    <definedName name="D14Q2RCAC">'[7]CERA Forecast DCCI'!$F$21</definedName>
    <definedName name="D14Q2RCOL">'[7]CERA Forecast DCCI'!$F$23</definedName>
    <definedName name="D14Q2RELI">'[7]CERA Forecast DCCI'!$F$15</definedName>
    <definedName name="D14Q2REPM">'[7]CERA Forecast DCCI'!$F$5</definedName>
    <definedName name="D14Q2REQU">'[7]CERA Forecast DCCI'!$F$7</definedName>
    <definedName name="D14Q2RFRG">'[7]CERA Forecast DCCI'!$F$17</definedName>
    <definedName name="D14Q2RNCS">'[7]CERA Forecast DCCI'!$F$11</definedName>
    <definedName name="D14Q2ROCS">'[7]CERA Forecast DCCI'!$F$9</definedName>
    <definedName name="D14Q2RYAF">'[7]CERA Forecast DCCI'!$F$19</definedName>
    <definedName name="D14Q2SBUM">'[7]CERA Forecast DCCI'!$F$59</definedName>
    <definedName name="D14Q2SC_DCCI">'[7]CERA Forecast DCCI'!$F$105</definedName>
    <definedName name="D14Q2SC_DPET">'[7]CERA Forecast DCCI'!$F$107</definedName>
    <definedName name="D14Q2SC_NTBI">'[7]CERA Forecast DCCI'!$F$109</definedName>
    <definedName name="D14Q2SC_WINI">'[7]CERA Forecast DCCI'!$F$111</definedName>
    <definedName name="D14Q2SCAC">'[7]CERA Forecast DCCI'!$F$67</definedName>
    <definedName name="D14Q2SCOL">'[7]CERA Forecast DCCI'!$F$69</definedName>
    <definedName name="D14Q2SELI">'[7]CERA Forecast DCCI'!$F$61</definedName>
    <definedName name="D14Q2SEPM">'[7]CERA Forecast DCCI'!$F$51</definedName>
    <definedName name="D14Q2SEQU">'[7]CERA Forecast DCCI'!$F$53</definedName>
    <definedName name="D14Q2SFRG">'[7]CERA Forecast DCCI'!$F$63</definedName>
    <definedName name="D14Q2SNCS">'[7]CERA Forecast DCCI'!$F$57</definedName>
    <definedName name="D14Q2SOCS">'[7]CERA Forecast DCCI'!$F$55</definedName>
    <definedName name="D14Q2SYAF">'[7]CERA Forecast DCCI'!$F$65</definedName>
    <definedName name="D15Q2HBUM">'[7]CERA Forecast DCCI'!$G$36</definedName>
    <definedName name="D15Q2HC_DCCI">'[7]CERA Forecast DCCI'!$G$94</definedName>
    <definedName name="D15Q2HC_DPET">'[7]CERA Forecast DCCI'!$G$96</definedName>
    <definedName name="D15Q2HC_NTBI">'[7]CERA Forecast DCCI'!$G$98</definedName>
    <definedName name="D15Q2HC_WINI">'[7]CERA Forecast DCCI'!$G$100</definedName>
    <definedName name="D15Q2HCAC">'[7]CERA Forecast DCCI'!$G$44</definedName>
    <definedName name="D15Q2HCOL">'[7]CERA Forecast DCCI'!$G$46</definedName>
    <definedName name="D15Q2HELI">'[7]CERA Forecast DCCI'!$G$38</definedName>
    <definedName name="D15Q2HEPM">'[7]CERA Forecast DCCI'!$G$28</definedName>
    <definedName name="D15Q2HEQU">'[7]CERA Forecast DCCI'!$G$30</definedName>
    <definedName name="D15Q2HFRG">'[7]CERA Forecast DCCI'!$G$40</definedName>
    <definedName name="D15Q2HNCS">'[7]CERA Forecast DCCI'!$G$34</definedName>
    <definedName name="D15Q2HOCS">'[7]CERA Forecast DCCI'!$G$32</definedName>
    <definedName name="D15Q2HYAF">'[7]CERA Forecast DCCI'!$G$42</definedName>
    <definedName name="D15Q2RBUM">'[7]CERA Forecast DCCI'!$G$13</definedName>
    <definedName name="D15Q2RC_DCCI">'[7]CERA Forecast DCCI'!$G$83</definedName>
    <definedName name="D15Q2RC_DPET">'[7]CERA Forecast DCCI'!$G$85</definedName>
    <definedName name="D15Q2RC_NTBI">'[7]CERA Forecast DCCI'!$G$87</definedName>
    <definedName name="D15Q2RC_WINI">'[7]CERA Forecast DCCI'!$G$89</definedName>
    <definedName name="D15Q2RCAC">'[7]CERA Forecast DCCI'!$G$21</definedName>
    <definedName name="D15Q2RCOL">'[7]CERA Forecast DCCI'!$G$23</definedName>
    <definedName name="D15Q2RELI">'[7]CERA Forecast DCCI'!$G$15</definedName>
    <definedName name="D15Q2REPM">'[7]CERA Forecast DCCI'!$G$5</definedName>
    <definedName name="D15Q2REQU">'[7]CERA Forecast DCCI'!$G$7</definedName>
    <definedName name="D15Q2RFRG">'[7]CERA Forecast DCCI'!$G$17</definedName>
    <definedName name="D15Q2RNCS">'[7]CERA Forecast DCCI'!$G$11</definedName>
    <definedName name="D15Q2ROCS">'[7]CERA Forecast DCCI'!$G$9</definedName>
    <definedName name="D15Q2RYAF">'[7]CERA Forecast DCCI'!$G$19</definedName>
    <definedName name="D15Q2SBUM">'[7]CERA Forecast DCCI'!$G$59</definedName>
    <definedName name="D15Q2SC_DCCI">'[7]CERA Forecast DCCI'!$G$105</definedName>
    <definedName name="D15Q2SC_DPET">'[7]CERA Forecast DCCI'!$G$107</definedName>
    <definedName name="D15Q2SC_NTBI">'[7]CERA Forecast DCCI'!$G$109</definedName>
    <definedName name="D15Q2SC_WINI">'[7]CERA Forecast DCCI'!$G$111</definedName>
    <definedName name="D15Q2SCAC">'[7]CERA Forecast DCCI'!$G$67</definedName>
    <definedName name="D15Q2SCOL">'[7]CERA Forecast DCCI'!$G$69</definedName>
    <definedName name="D15Q2SELI">'[7]CERA Forecast DCCI'!$G$61</definedName>
    <definedName name="D15Q2SEPM">'[7]CERA Forecast DCCI'!$G$51</definedName>
    <definedName name="D15Q2SEQU">'[7]CERA Forecast DCCI'!$G$53</definedName>
    <definedName name="D15Q2SFRG">'[7]CERA Forecast DCCI'!$G$63</definedName>
    <definedName name="D15Q2SNCS">'[7]CERA Forecast DCCI'!$G$57</definedName>
    <definedName name="D15Q2SOCS">'[7]CERA Forecast DCCI'!$G$55</definedName>
    <definedName name="D15Q2SYAF">'[7]CERA Forecast DCCI'!$G$65</definedName>
    <definedName name="D16Q2HBUM">'[7]CERA Forecast DCCI'!$H$36</definedName>
    <definedName name="D16Q2HC_DCCI">'[7]CERA Forecast DCCI'!$H$94</definedName>
    <definedName name="D16Q2HC_DPET">'[7]CERA Forecast DCCI'!$H$96</definedName>
    <definedName name="D16Q2HC_NTBI">'[7]CERA Forecast DCCI'!$H$98</definedName>
    <definedName name="D16Q2HC_WINI">'[7]CERA Forecast DCCI'!$H$100</definedName>
    <definedName name="D16Q2HCAC">'[7]CERA Forecast DCCI'!$H$44</definedName>
    <definedName name="D16Q2HCOL">'[7]CERA Forecast DCCI'!$H$46</definedName>
    <definedName name="D16Q2HELI">'[7]CERA Forecast DCCI'!$H$38</definedName>
    <definedName name="D16Q2HEPM">'[7]CERA Forecast DCCI'!$H$28</definedName>
    <definedName name="D16Q2HEQY">'[7]CERA Forecast DCCI'!$H$30</definedName>
    <definedName name="D16Q2HFRG">'[7]CERA Forecast DCCI'!$H$40</definedName>
    <definedName name="D16Q2HNCS">'[7]CERA Forecast DCCI'!$H$34</definedName>
    <definedName name="D16Q2HOCS">'[7]CERA Forecast DCCI'!$H$32</definedName>
    <definedName name="D16Q2HYAF">'[7]CERA Forecast DCCI'!$H$42</definedName>
    <definedName name="D16Q2RBUM">'[7]CERA Forecast DCCI'!$H$13</definedName>
    <definedName name="D16Q2RC_DCCI">'[7]CERA Forecast DCCI'!$H$83</definedName>
    <definedName name="D16Q2RC_DPET">'[7]CERA Forecast DCCI'!$H$85</definedName>
    <definedName name="D16Q2RC_NTBI">'[7]CERA Forecast DCCI'!$H$87</definedName>
    <definedName name="D16Q2RC_WINI">'[7]CERA Forecast DCCI'!$H$89</definedName>
    <definedName name="D16Q2RCAC">'[7]CERA Forecast DCCI'!$H$21</definedName>
    <definedName name="D16Q2RCOL">'[7]CERA Forecast DCCI'!$H$23</definedName>
    <definedName name="D16Q2RELI">'[7]CERA Forecast DCCI'!$H$15</definedName>
    <definedName name="D16Q2REPM">'[7]CERA Forecast DCCI'!$H$5</definedName>
    <definedName name="D16Q2REQY">'[7]CERA Forecast DCCI'!$H$7</definedName>
    <definedName name="D16Q2RFRG">'[7]CERA Forecast DCCI'!$H$17</definedName>
    <definedName name="D16Q2RNCS">'[7]CERA Forecast DCCI'!$H$11</definedName>
    <definedName name="D16Q2ROCS">'[7]CERA Forecast DCCI'!$H$9</definedName>
    <definedName name="D16Q2RYAF">'[7]CERA Forecast DCCI'!$H$19</definedName>
    <definedName name="D16Q2SBUM">'[7]CERA Forecast DCCI'!$H$59</definedName>
    <definedName name="D16Q2SC_DCCI">'[7]CERA Forecast DCCI'!$H$105</definedName>
    <definedName name="D16Q2SC_DPET">'[7]CERA Forecast DCCI'!$H$107</definedName>
    <definedName name="D16Q2SC_NTBI">'[7]CERA Forecast DCCI'!$H$109</definedName>
    <definedName name="D16Q2SC_WINI">'[7]CERA Forecast DCCI'!$H$111</definedName>
    <definedName name="D16Q2SCAC">'[7]CERA Forecast DCCI'!$H$67</definedName>
    <definedName name="D16Q2SCOL">'[7]CERA Forecast DCCI'!$H$69</definedName>
    <definedName name="D16Q2SELI">'[7]CERA Forecast DCCI'!$H$61</definedName>
    <definedName name="D16Q2SEPM">'[7]CERA Forecast DCCI'!$H$51</definedName>
    <definedName name="D16Q2SEQY">'[7]CERA Forecast DCCI'!$H$53</definedName>
    <definedName name="D16Q2SFRG">'[7]CERA Forecast DCCI'!$H$63</definedName>
    <definedName name="D16Q2SNCS">'[7]CERA Forecast DCCI'!$H$57</definedName>
    <definedName name="D16Q2SOCS">'[7]CERA Forecast DCCI'!$H$55</definedName>
    <definedName name="D16Q2SYAF">'[7]CERA Forecast DCCI'!$H$65</definedName>
    <definedName name="D17Q2HBUM">'[7]CERA Forecast DCCI'!$I$36</definedName>
    <definedName name="D17Q2HC_DCCI">'[7]CERA Forecast DCCI'!$I$94</definedName>
    <definedName name="D17Q2HC_DPET">'[7]CERA Forecast DCCI'!$I$96</definedName>
    <definedName name="D17Q2HC_NTBI">'[7]CERA Forecast DCCI'!$I$98</definedName>
    <definedName name="D17Q2HC_WINI">'[7]CERA Forecast DCCI'!$I$100</definedName>
    <definedName name="D17Q2HCAC">'[7]CERA Forecast DCCI'!$I$44</definedName>
    <definedName name="D17Q2HCOL">'[7]CERA Forecast DCCI'!$I$46</definedName>
    <definedName name="D17Q2HELI">'[7]CERA Forecast DCCI'!$I$38</definedName>
    <definedName name="D17Q2HEPM">'[7]CERA Forecast DCCI'!$I$28</definedName>
    <definedName name="D17Q2HEQU">'[7]CERA Forecast DCCI'!$I$30</definedName>
    <definedName name="D17Q2HFRG">'[7]CERA Forecast DCCI'!$I$40</definedName>
    <definedName name="D17Q2HNCS">'[7]CERA Forecast DCCI'!$I$34</definedName>
    <definedName name="D17Q2HOCS">'[7]CERA Forecast DCCI'!$I$32</definedName>
    <definedName name="D17Q2HYAF">'[7]CERA Forecast DCCI'!$I$42</definedName>
    <definedName name="D17Q2RBUM">'[7]CERA Forecast DCCI'!$I$13</definedName>
    <definedName name="D17Q2RC_DCCI">'[7]CERA Forecast DCCI'!$I$83</definedName>
    <definedName name="D17Q2RC_DPET">'[7]CERA Forecast DCCI'!$I$85</definedName>
    <definedName name="D17Q2RC_NTBI">'[7]CERA Forecast DCCI'!$I$87</definedName>
    <definedName name="D17Q2RC_WINI">'[7]CERA Forecast DCCI'!$I$89</definedName>
    <definedName name="D17Q2RCAC">'[7]CERA Forecast DCCI'!$I$21</definedName>
    <definedName name="D17Q2RCOL">'[7]CERA Forecast DCCI'!$I$23</definedName>
    <definedName name="D17Q2RELI">'[7]CERA Forecast DCCI'!$I$15</definedName>
    <definedName name="D17Q2REPM">'[7]CERA Forecast DCCI'!$I$5</definedName>
    <definedName name="D17Q2REQU">'[7]CERA Forecast DCCI'!$I$7</definedName>
    <definedName name="D17Q2RFRG">'[7]CERA Forecast DCCI'!$I$17</definedName>
    <definedName name="D17Q2RNCS">'[7]CERA Forecast DCCI'!$I$11</definedName>
    <definedName name="D17Q2ROCS">'[7]CERA Forecast DCCI'!$I$9</definedName>
    <definedName name="D17Q2RYAF">'[7]CERA Forecast DCCI'!$I$19</definedName>
    <definedName name="D17Q2SBUM">'[7]CERA Forecast DCCI'!$I$59</definedName>
    <definedName name="D17Q2SC_DCCI">'[7]CERA Forecast DCCI'!$I$105</definedName>
    <definedName name="D17Q2SC_DPET">'[7]CERA Forecast DCCI'!$I$107</definedName>
    <definedName name="D17Q2SC_NTBI">'[7]CERA Forecast DCCI'!$I$109</definedName>
    <definedName name="D17Q2SC_WINI">'[7]CERA Forecast DCCI'!$I$111</definedName>
    <definedName name="D17Q2SCAC">'[7]CERA Forecast DCCI'!$I$67</definedName>
    <definedName name="D17Q2SCOL">'[7]CERA Forecast DCCI'!$I$69</definedName>
    <definedName name="D17Q2SELI">'[7]CERA Forecast DCCI'!$I$61</definedName>
    <definedName name="D17Q2SEPM">'[7]CERA Forecast DCCI'!$I$51</definedName>
    <definedName name="D17Q2SEQU">'[7]CERA Forecast DCCI'!$I$53</definedName>
    <definedName name="D17Q2SFRG">'[7]CERA Forecast DCCI'!$I$63</definedName>
    <definedName name="D17Q2SNCS">'[7]CERA Forecast DCCI'!$I$57</definedName>
    <definedName name="D17Q2SOCS">'[7]CERA Forecast DCCI'!$I$55</definedName>
    <definedName name="D17Q2SYAF">'[7]CERA Forecast DCCI'!$I$65</definedName>
    <definedName name="DataRowCenterAlignDark" localSheetId="6">'[12]P516A-trajectory'!#REF!</definedName>
    <definedName name="DataRowCenterAlignDark" localSheetId="5">'[12]P516A-trajectory'!#REF!</definedName>
    <definedName name="DataRowCenterAlignDark" localSheetId="18">'[12]P516A-trajectory'!#REF!</definedName>
    <definedName name="DataRowCenterAlignDark">'[12]P516A-trajectory'!#REF!</definedName>
    <definedName name="DataRowCenterAlignDarkItalics" localSheetId="6">'[12]P516A-trajectory'!#REF!</definedName>
    <definedName name="DataRowCenterAlignDarkItalics" localSheetId="5">'[12]P516A-trajectory'!#REF!</definedName>
    <definedName name="DataRowCenterAlignDarkItalics" localSheetId="18">'[12]P516A-trajectory'!#REF!</definedName>
    <definedName name="DataRowCenterAlignDarkItalics">'[12]P516A-trajectory'!#REF!</definedName>
    <definedName name="DataRowCenterAlignLightItalics" localSheetId="6">'[12]P516A-trajectory'!#REF!</definedName>
    <definedName name="DataRowCenterAlignLightItalics" localSheetId="5">'[12]P516A-trajectory'!#REF!</definedName>
    <definedName name="DataRowCenterAlignLightItalics" localSheetId="18">'[12]P516A-trajectory'!#REF!</definedName>
    <definedName name="DataRowCenterAlignLightItalics">'[12]P516A-trajectory'!#REF!</definedName>
    <definedName name="DataRowCrossCenterLight" localSheetId="6">'[12]P516A-trajectory'!#REF!</definedName>
    <definedName name="DataRowCrossCenterLight" localSheetId="5">'[12]P516A-trajectory'!#REF!</definedName>
    <definedName name="DataRowCrossCenterLight" localSheetId="18">'[12]P516A-trajectory'!#REF!</definedName>
    <definedName name="DataRowCrossCenterLight">'[12]P516A-trajectory'!#REF!</definedName>
    <definedName name="DataRowLeftAlignDark" localSheetId="6">'[12]P516A-trajectory'!#REF!</definedName>
    <definedName name="DataRowLeftAlignDark" localSheetId="5">'[12]P516A-trajectory'!#REF!</definedName>
    <definedName name="DataRowLeftAlignDark" localSheetId="18">'[12]P516A-trajectory'!#REF!</definedName>
    <definedName name="DataRowLeftAlignDark">'[12]P516A-trajectory'!#REF!</definedName>
    <definedName name="DataRowLeftAlignDarkItalics" localSheetId="6">'[12]P516A-trajectory'!#REF!</definedName>
    <definedName name="DataRowLeftAlignDarkItalics" localSheetId="5">'[12]P516A-trajectory'!#REF!</definedName>
    <definedName name="DataRowLeftAlignDarkItalics" localSheetId="18">'[12]P516A-trajectory'!#REF!</definedName>
    <definedName name="DataRowLeftAlignDarkItalics">'[12]P516A-trajectory'!#REF!</definedName>
    <definedName name="DataRowLeftAlignLightItalics" localSheetId="6">'[12]P516A-trajectory'!#REF!</definedName>
    <definedName name="DataRowLeftAlignLightItalics" localSheetId="5">'[12]P516A-trajectory'!#REF!</definedName>
    <definedName name="DataRowLeftAlignLightItalics" localSheetId="18">'[12]P516A-trajectory'!#REF!</definedName>
    <definedName name="DataRowLeftAlignLightItalics">'[12]P516A-trajectory'!#REF!</definedName>
    <definedName name="DataRowRightAlignDark" localSheetId="6">'[12]P516A-trajectory'!#REF!</definedName>
    <definedName name="DataRowRightAlignDark" localSheetId="5">'[12]P516A-trajectory'!#REF!</definedName>
    <definedName name="DataRowRightAlignDark" localSheetId="18">'[12]P516A-trajectory'!#REF!</definedName>
    <definedName name="DataRowRightAlignDark">'[12]P516A-trajectory'!#REF!</definedName>
    <definedName name="DataRowRightAlignDark0" localSheetId="6">'[12]P516A-trajectory'!#REF!</definedName>
    <definedName name="DataRowRightAlignDark0" localSheetId="5">'[12]P516A-trajectory'!#REF!</definedName>
    <definedName name="DataRowRightAlignDark0" localSheetId="18">'[12]P516A-trajectory'!#REF!</definedName>
    <definedName name="DataRowRightAlignDark0">'[12]P516A-trajectory'!#REF!</definedName>
    <definedName name="DataRowRightAlignDark1" localSheetId="6">'[12]P516A-trajectory'!#REF!</definedName>
    <definedName name="DataRowRightAlignDark1" localSheetId="5">'[12]P516A-trajectory'!#REF!</definedName>
    <definedName name="DataRowRightAlignDark1" localSheetId="18">'[12]P516A-trajectory'!#REF!</definedName>
    <definedName name="DataRowRightAlignDark1">'[12]P516A-trajectory'!#REF!</definedName>
    <definedName name="DataRowRightAlignDark10" localSheetId="6">'[12]P516A-trajectory'!#REF!</definedName>
    <definedName name="DataRowRightAlignDark10" localSheetId="5">'[12]P516A-trajectory'!#REF!</definedName>
    <definedName name="DataRowRightAlignDark10" localSheetId="18">'[12]P516A-trajectory'!#REF!</definedName>
    <definedName name="DataRowRightAlignDark10">'[12]P516A-trajectory'!#REF!</definedName>
    <definedName name="DataRowRightAlignDark2" localSheetId="6">'[12]P516A-trajectory'!#REF!</definedName>
    <definedName name="DataRowRightAlignDark2" localSheetId="5">'[12]P516A-trajectory'!#REF!</definedName>
    <definedName name="DataRowRightAlignDark2" localSheetId="18">'[12]P516A-trajectory'!#REF!</definedName>
    <definedName name="DataRowRightAlignDark2">'[12]P516A-trajectory'!#REF!</definedName>
    <definedName name="DataRowRightAlignDark3" localSheetId="6">'[12]P516A-trajectory'!#REF!</definedName>
    <definedName name="DataRowRightAlignDark3" localSheetId="5">'[12]P516A-trajectory'!#REF!</definedName>
    <definedName name="DataRowRightAlignDark3" localSheetId="18">'[12]P516A-trajectory'!#REF!</definedName>
    <definedName name="DataRowRightAlignDark3">'[12]P516A-trajectory'!#REF!</definedName>
    <definedName name="DataRowRightAlignDark4" localSheetId="6">'[12]P516A-trajectory'!#REF!</definedName>
    <definedName name="DataRowRightAlignDark4" localSheetId="5">'[12]P516A-trajectory'!#REF!</definedName>
    <definedName name="DataRowRightAlignDark4" localSheetId="18">'[12]P516A-trajectory'!#REF!</definedName>
    <definedName name="DataRowRightAlignDark4">'[12]P516A-trajectory'!#REF!</definedName>
    <definedName name="DataRowRightAlignDark5" localSheetId="6">'[12]P516A-trajectory'!#REF!</definedName>
    <definedName name="DataRowRightAlignDark5" localSheetId="5">'[12]P516A-trajectory'!#REF!</definedName>
    <definedName name="DataRowRightAlignDark5" localSheetId="18">'[12]P516A-trajectory'!#REF!</definedName>
    <definedName name="DataRowRightAlignDark5">'[12]P516A-trajectory'!#REF!</definedName>
    <definedName name="DataRowRightAlignDark6" localSheetId="6">'[12]P516A-trajectory'!#REF!</definedName>
    <definedName name="DataRowRightAlignDark6" localSheetId="5">'[12]P516A-trajectory'!#REF!</definedName>
    <definedName name="DataRowRightAlignDark6" localSheetId="18">'[12]P516A-trajectory'!#REF!</definedName>
    <definedName name="DataRowRightAlignDark6">'[12]P516A-trajectory'!#REF!</definedName>
    <definedName name="DataRowRightAlignDark7" localSheetId="6">'[12]P516A-trajectory'!#REF!</definedName>
    <definedName name="DataRowRightAlignDark7" localSheetId="5">'[12]P516A-trajectory'!#REF!</definedName>
    <definedName name="DataRowRightAlignDark7" localSheetId="18">'[12]P516A-trajectory'!#REF!</definedName>
    <definedName name="DataRowRightAlignDark7">'[12]P516A-trajectory'!#REF!</definedName>
    <definedName name="DataRowRightAlignDark8" localSheetId="6">'[12]P516A-trajectory'!#REF!</definedName>
    <definedName name="DataRowRightAlignDark8" localSheetId="5">'[12]P516A-trajectory'!#REF!</definedName>
    <definedName name="DataRowRightAlignDark8" localSheetId="18">'[12]P516A-trajectory'!#REF!</definedName>
    <definedName name="DataRowRightAlignDark8">'[12]P516A-trajectory'!#REF!</definedName>
    <definedName name="DataRowRightAlignDark9" localSheetId="6">'[12]P516A-trajectory'!#REF!</definedName>
    <definedName name="DataRowRightAlignDark9" localSheetId="5">'[12]P516A-trajectory'!#REF!</definedName>
    <definedName name="DataRowRightAlignDark9" localSheetId="18">'[12]P516A-trajectory'!#REF!</definedName>
    <definedName name="DataRowRightAlignDark9">'[12]P516A-trajectory'!#REF!</definedName>
    <definedName name="DataRowRightAlignDarkItalics" localSheetId="6">'[12]P516A-trajectory'!#REF!</definedName>
    <definedName name="DataRowRightAlignDarkItalics" localSheetId="5">'[12]P516A-trajectory'!#REF!</definedName>
    <definedName name="DataRowRightAlignDarkItalics" localSheetId="18">'[12]P516A-trajectory'!#REF!</definedName>
    <definedName name="DataRowRightAlignDarkItalics">'[12]P516A-trajectory'!#REF!</definedName>
    <definedName name="DataRowRightAlignDarkItalics0" localSheetId="6">'[12]P516A-trajectory'!#REF!</definedName>
    <definedName name="DataRowRightAlignDarkItalics0" localSheetId="5">'[12]P516A-trajectory'!#REF!</definedName>
    <definedName name="DataRowRightAlignDarkItalics0" localSheetId="18">'[12]P516A-trajectory'!#REF!</definedName>
    <definedName name="DataRowRightAlignDarkItalics0">'[12]P516A-trajectory'!#REF!</definedName>
    <definedName name="DataRowRightAlignDarkItalics1" localSheetId="6">'[12]P516A-trajectory'!#REF!</definedName>
    <definedName name="DataRowRightAlignDarkItalics1" localSheetId="5">'[12]P516A-trajectory'!#REF!</definedName>
    <definedName name="DataRowRightAlignDarkItalics1" localSheetId="18">'[12]P516A-trajectory'!#REF!</definedName>
    <definedName name="DataRowRightAlignDarkItalics1">'[12]P516A-trajectory'!#REF!</definedName>
    <definedName name="DataRowRightAlignDarkItalics10" localSheetId="6">'[12]P516A-trajectory'!#REF!</definedName>
    <definedName name="DataRowRightAlignDarkItalics10" localSheetId="5">'[12]P516A-trajectory'!#REF!</definedName>
    <definedName name="DataRowRightAlignDarkItalics10" localSheetId="18">'[12]P516A-trajectory'!#REF!</definedName>
    <definedName name="DataRowRightAlignDarkItalics10">'[12]P516A-trajectory'!#REF!</definedName>
    <definedName name="DataRowRightAlignDarkItalics2" localSheetId="6">'[12]P516A-trajectory'!#REF!</definedName>
    <definedName name="DataRowRightAlignDarkItalics2" localSheetId="5">'[12]P516A-trajectory'!#REF!</definedName>
    <definedName name="DataRowRightAlignDarkItalics2" localSheetId="18">'[12]P516A-trajectory'!#REF!</definedName>
    <definedName name="DataRowRightAlignDarkItalics2">'[12]P516A-trajectory'!#REF!</definedName>
    <definedName name="DataRowRightAlignDarkItalics3" localSheetId="6">'[12]P516A-trajectory'!#REF!</definedName>
    <definedName name="DataRowRightAlignDarkItalics3" localSheetId="5">'[12]P516A-trajectory'!#REF!</definedName>
    <definedName name="DataRowRightAlignDarkItalics3" localSheetId="18">'[12]P516A-trajectory'!#REF!</definedName>
    <definedName name="DataRowRightAlignDarkItalics3">'[12]P516A-trajectory'!#REF!</definedName>
    <definedName name="DataRowRightAlignDarkItalics4" localSheetId="6">'[12]P516A-trajectory'!#REF!</definedName>
    <definedName name="DataRowRightAlignDarkItalics4" localSheetId="5">'[12]P516A-trajectory'!#REF!</definedName>
    <definedName name="DataRowRightAlignDarkItalics4" localSheetId="18">'[12]P516A-trajectory'!#REF!</definedName>
    <definedName name="DataRowRightAlignDarkItalics4">'[12]P516A-trajectory'!#REF!</definedName>
    <definedName name="DataRowRightAlignDarkItalics5" localSheetId="6">'[12]P516A-trajectory'!#REF!</definedName>
    <definedName name="DataRowRightAlignDarkItalics5" localSheetId="5">'[12]P516A-trajectory'!#REF!</definedName>
    <definedName name="DataRowRightAlignDarkItalics5" localSheetId="18">'[12]P516A-trajectory'!#REF!</definedName>
    <definedName name="DataRowRightAlignDarkItalics5">'[12]P516A-trajectory'!#REF!</definedName>
    <definedName name="DataRowRightAlignDarkItalics6" localSheetId="6">'[12]P516A-trajectory'!#REF!</definedName>
    <definedName name="DataRowRightAlignDarkItalics6" localSheetId="5">'[12]P516A-trajectory'!#REF!</definedName>
    <definedName name="DataRowRightAlignDarkItalics6" localSheetId="18">'[12]P516A-trajectory'!#REF!</definedName>
    <definedName name="DataRowRightAlignDarkItalics6">'[12]P516A-trajectory'!#REF!</definedName>
    <definedName name="DataRowRightAlignDarkItalics7" localSheetId="6">'[12]P516A-trajectory'!#REF!</definedName>
    <definedName name="DataRowRightAlignDarkItalics7" localSheetId="5">'[12]P516A-trajectory'!#REF!</definedName>
    <definedName name="DataRowRightAlignDarkItalics7" localSheetId="18">'[12]P516A-trajectory'!#REF!</definedName>
    <definedName name="DataRowRightAlignDarkItalics7">'[12]P516A-trajectory'!#REF!</definedName>
    <definedName name="DataRowRightAlignDarkItalics8" localSheetId="6">'[12]P516A-trajectory'!#REF!</definedName>
    <definedName name="DataRowRightAlignDarkItalics8" localSheetId="5">'[12]P516A-trajectory'!#REF!</definedName>
    <definedName name="DataRowRightAlignDarkItalics8" localSheetId="18">'[12]P516A-trajectory'!#REF!</definedName>
    <definedName name="DataRowRightAlignDarkItalics8">'[12]P516A-trajectory'!#REF!</definedName>
    <definedName name="DataRowRightAlignDarkItalics9" localSheetId="6">'[12]P516A-trajectory'!#REF!</definedName>
    <definedName name="DataRowRightAlignDarkItalics9" localSheetId="5">'[12]P516A-trajectory'!#REF!</definedName>
    <definedName name="DataRowRightAlignDarkItalics9" localSheetId="18">'[12]P516A-trajectory'!#REF!</definedName>
    <definedName name="DataRowRightAlignDarkItalics9">'[12]P516A-trajectory'!#REF!</definedName>
    <definedName name="DataRowRightAlignLight0" localSheetId="6">'[12]P516A-trajectory'!#REF!</definedName>
    <definedName name="DataRowRightAlignLight0" localSheetId="5">'[12]P516A-trajectory'!#REF!</definedName>
    <definedName name="DataRowRightAlignLight0" localSheetId="18">'[12]P516A-trajectory'!#REF!</definedName>
    <definedName name="DataRowRightAlignLight0">'[12]P516A-trajectory'!#REF!</definedName>
    <definedName name="DataRowRightAlignLight1" localSheetId="6">'[12]P516A-trajectory'!#REF!</definedName>
    <definedName name="DataRowRightAlignLight1" localSheetId="5">'[12]P516A-trajectory'!#REF!</definedName>
    <definedName name="DataRowRightAlignLight1" localSheetId="18">'[12]P516A-trajectory'!#REF!</definedName>
    <definedName name="DataRowRightAlignLight1">'[12]P516A-trajectory'!#REF!</definedName>
    <definedName name="DataRowRightAlignLight10" localSheetId="6">'[12]P516A-trajectory'!#REF!</definedName>
    <definedName name="DataRowRightAlignLight10" localSheetId="5">'[12]P516A-trajectory'!#REF!</definedName>
    <definedName name="DataRowRightAlignLight10" localSheetId="18">'[12]P516A-trajectory'!#REF!</definedName>
    <definedName name="DataRowRightAlignLight10">'[12]P516A-trajectory'!#REF!</definedName>
    <definedName name="DataRowRightAlignLight2" localSheetId="6">'[12]P516A-trajectory'!#REF!</definedName>
    <definedName name="DataRowRightAlignLight2" localSheetId="5">'[12]P516A-trajectory'!#REF!</definedName>
    <definedName name="DataRowRightAlignLight2" localSheetId="18">'[12]P516A-trajectory'!#REF!</definedName>
    <definedName name="DataRowRightAlignLight2">'[12]P516A-trajectory'!#REF!</definedName>
    <definedName name="DataRowRightAlignLight3" localSheetId="6">'[12]P516A-trajectory'!#REF!</definedName>
    <definedName name="DataRowRightAlignLight3" localSheetId="5">'[12]P516A-trajectory'!#REF!</definedName>
    <definedName name="DataRowRightAlignLight3" localSheetId="18">'[12]P516A-trajectory'!#REF!</definedName>
    <definedName name="DataRowRightAlignLight3">'[12]P516A-trajectory'!#REF!</definedName>
    <definedName name="DataRowRightAlignLight4" localSheetId="6">'[12]P516A-trajectory'!#REF!</definedName>
    <definedName name="DataRowRightAlignLight4" localSheetId="5">'[12]P516A-trajectory'!#REF!</definedName>
    <definedName name="DataRowRightAlignLight4" localSheetId="18">'[12]P516A-trajectory'!#REF!</definedName>
    <definedName name="DataRowRightAlignLight4">'[12]P516A-trajectory'!#REF!</definedName>
    <definedName name="DataRowRightAlignLight5" localSheetId="6">'[12]P516A-trajectory'!#REF!</definedName>
    <definedName name="DataRowRightAlignLight5" localSheetId="5">'[12]P516A-trajectory'!#REF!</definedName>
    <definedName name="DataRowRightAlignLight5" localSheetId="18">'[12]P516A-trajectory'!#REF!</definedName>
    <definedName name="DataRowRightAlignLight5">'[12]P516A-trajectory'!#REF!</definedName>
    <definedName name="DataRowRightAlignLight6" localSheetId="6">'[12]P516A-trajectory'!#REF!</definedName>
    <definedName name="DataRowRightAlignLight6" localSheetId="5">'[12]P516A-trajectory'!#REF!</definedName>
    <definedName name="DataRowRightAlignLight6" localSheetId="18">'[12]P516A-trajectory'!#REF!</definedName>
    <definedName name="DataRowRightAlignLight6">'[12]P516A-trajectory'!#REF!</definedName>
    <definedName name="DataRowRightAlignLight7" localSheetId="6">'[12]P516A-trajectory'!#REF!</definedName>
    <definedName name="DataRowRightAlignLight7" localSheetId="5">'[12]P516A-trajectory'!#REF!</definedName>
    <definedName name="DataRowRightAlignLight7" localSheetId="18">'[12]P516A-trajectory'!#REF!</definedName>
    <definedName name="DataRowRightAlignLight7">'[12]P516A-trajectory'!#REF!</definedName>
    <definedName name="DataRowRightAlignLight8" localSheetId="6">'[12]P516A-trajectory'!#REF!</definedName>
    <definedName name="DataRowRightAlignLight8" localSheetId="5">'[12]P516A-trajectory'!#REF!</definedName>
    <definedName name="DataRowRightAlignLight8" localSheetId="18">'[12]P516A-trajectory'!#REF!</definedName>
    <definedName name="DataRowRightAlignLight8">'[12]P516A-trajectory'!#REF!</definedName>
    <definedName name="DataRowRightAlignLight9" localSheetId="6">'[12]P516A-trajectory'!#REF!</definedName>
    <definedName name="DataRowRightAlignLight9" localSheetId="5">'[12]P516A-trajectory'!#REF!</definedName>
    <definedName name="DataRowRightAlignLight9" localSheetId="18">'[12]P516A-trajectory'!#REF!</definedName>
    <definedName name="DataRowRightAlignLight9">'[12]P516A-trajectory'!#REF!</definedName>
    <definedName name="DataRowRightAlignLightItalics0" localSheetId="6">'[12]P516A-trajectory'!#REF!</definedName>
    <definedName name="DataRowRightAlignLightItalics0" localSheetId="5">'[12]P516A-trajectory'!#REF!</definedName>
    <definedName name="DataRowRightAlignLightItalics0" localSheetId="18">'[12]P516A-trajectory'!#REF!</definedName>
    <definedName name="DataRowRightAlignLightItalics0">'[12]P516A-trajectory'!#REF!</definedName>
    <definedName name="DataRowRightAlignLightItalics1" localSheetId="6">'[12]P516A-trajectory'!#REF!</definedName>
    <definedName name="DataRowRightAlignLightItalics1" localSheetId="5">'[12]P516A-trajectory'!#REF!</definedName>
    <definedName name="DataRowRightAlignLightItalics1" localSheetId="18">'[12]P516A-trajectory'!#REF!</definedName>
    <definedName name="DataRowRightAlignLightItalics1">'[12]P516A-trajectory'!#REF!</definedName>
    <definedName name="DataRowRightAlignLightItalics10" localSheetId="6">'[12]P516A-trajectory'!#REF!</definedName>
    <definedName name="DataRowRightAlignLightItalics10" localSheetId="5">'[12]P516A-trajectory'!#REF!</definedName>
    <definedName name="DataRowRightAlignLightItalics10" localSheetId="18">'[12]P516A-trajectory'!#REF!</definedName>
    <definedName name="DataRowRightAlignLightItalics10">'[12]P516A-trajectory'!#REF!</definedName>
    <definedName name="DataRowRightAlignLightItalics2" localSheetId="6">'[12]P516A-trajectory'!#REF!</definedName>
    <definedName name="DataRowRightAlignLightItalics2" localSheetId="5">'[12]P516A-trajectory'!#REF!</definedName>
    <definedName name="DataRowRightAlignLightItalics2" localSheetId="18">'[12]P516A-trajectory'!#REF!</definedName>
    <definedName name="DataRowRightAlignLightItalics2">'[12]P516A-trajectory'!#REF!</definedName>
    <definedName name="DataRowRightAlignLightItalics3" localSheetId="6">'[12]P516A-trajectory'!#REF!</definedName>
    <definedName name="DataRowRightAlignLightItalics3" localSheetId="5">'[12]P516A-trajectory'!#REF!</definedName>
    <definedName name="DataRowRightAlignLightItalics3" localSheetId="18">'[12]P516A-trajectory'!#REF!</definedName>
    <definedName name="DataRowRightAlignLightItalics3">'[12]P516A-trajectory'!#REF!</definedName>
    <definedName name="DataRowRightAlignLightItalics4" localSheetId="6">'[12]P516A-trajectory'!#REF!</definedName>
    <definedName name="DataRowRightAlignLightItalics4" localSheetId="5">'[12]P516A-trajectory'!#REF!</definedName>
    <definedName name="DataRowRightAlignLightItalics4" localSheetId="18">'[12]P516A-trajectory'!#REF!</definedName>
    <definedName name="DataRowRightAlignLightItalics4">'[12]P516A-trajectory'!#REF!</definedName>
    <definedName name="DataRowRightAlignLightItalics5" localSheetId="6">'[12]P516A-trajectory'!#REF!</definedName>
    <definedName name="DataRowRightAlignLightItalics5" localSheetId="5">'[12]P516A-trajectory'!#REF!</definedName>
    <definedName name="DataRowRightAlignLightItalics5" localSheetId="18">'[12]P516A-trajectory'!#REF!</definedName>
    <definedName name="DataRowRightAlignLightItalics5">'[12]P516A-trajectory'!#REF!</definedName>
    <definedName name="DataRowRightAlignLightItalics6" localSheetId="6">'[12]P516A-trajectory'!#REF!</definedName>
    <definedName name="DataRowRightAlignLightItalics6" localSheetId="5">'[12]P516A-trajectory'!#REF!</definedName>
    <definedName name="DataRowRightAlignLightItalics6" localSheetId="18">'[12]P516A-trajectory'!#REF!</definedName>
    <definedName name="DataRowRightAlignLightItalics6">'[12]P516A-trajectory'!#REF!</definedName>
    <definedName name="DataRowRightAlignLightItalics7" localSheetId="6">'[12]P516A-trajectory'!#REF!</definedName>
    <definedName name="DataRowRightAlignLightItalics7" localSheetId="5">'[12]P516A-trajectory'!#REF!</definedName>
    <definedName name="DataRowRightAlignLightItalics7" localSheetId="18">'[12]P516A-trajectory'!#REF!</definedName>
    <definedName name="DataRowRightAlignLightItalics7">'[12]P516A-trajectory'!#REF!</definedName>
    <definedName name="DataRowRightAlignLightItalics8" localSheetId="6">'[12]P516A-trajectory'!#REF!</definedName>
    <definedName name="DataRowRightAlignLightItalics8" localSheetId="5">'[12]P516A-trajectory'!#REF!</definedName>
    <definedName name="DataRowRightAlignLightItalics8" localSheetId="18">'[12]P516A-trajectory'!#REF!</definedName>
    <definedName name="DataRowRightAlignLightItalics8">'[12]P516A-trajectory'!#REF!</definedName>
    <definedName name="DataRowRightAlignLightItalics9" localSheetId="6">'[12]P516A-trajectory'!#REF!</definedName>
    <definedName name="DataRowRightAlignLightItalics9" localSheetId="5">'[12]P516A-trajectory'!#REF!</definedName>
    <definedName name="DataRowRightAlignLightItalics9" localSheetId="18">'[12]P516A-trajectory'!#REF!</definedName>
    <definedName name="DataRowRightAlignLightItalics9">'[12]P516A-trajectory'!#REF!</definedName>
    <definedName name="Date" localSheetId="6">#REF!</definedName>
    <definedName name="Date" localSheetId="5">#REF!</definedName>
    <definedName name="Date" localSheetId="18">#REF!</definedName>
    <definedName name="Date">#REF!</definedName>
    <definedName name="Daychange" localSheetId="6">#REF!</definedName>
    <definedName name="Daychange" localSheetId="5">#REF!</definedName>
    <definedName name="Daychange" localSheetId="18">#REF!</definedName>
    <definedName name="Daychange">#REF!</definedName>
    <definedName name="DayNum" localSheetId="6">#REF!</definedName>
    <definedName name="DayNum" localSheetId="5">#REF!</definedName>
    <definedName name="DayNum" localSheetId="18">#REF!</definedName>
    <definedName name="DayNum">#REF!</definedName>
    <definedName name="DCCI_BUM">'[7]Input Project Wt Downstream'!$F$6</definedName>
    <definedName name="DCCI_CAC">'[7]Input Project Wt Downstream'!$J$6</definedName>
    <definedName name="DCCI_COL">'[7]Input Project Wt Downstream'!$K$6</definedName>
    <definedName name="DCCI_ELI">'[7]Input Project Wt Downstream'!$G$6</definedName>
    <definedName name="DCCI_EPM">'[7]Input Project Wt Downstream'!$B$6</definedName>
    <definedName name="DCCI_EQU">'[7]Input Project Wt Downstream'!$C$6</definedName>
    <definedName name="DCCI_FRG">'[7]Input Project Wt Downstream'!$H$6</definedName>
    <definedName name="DCCI_NCS">'[7]Input Project Wt Downstream'!$E$6</definedName>
    <definedName name="DCCI_OCS">'[7]Input Project Wt Downstream'!$D$6</definedName>
    <definedName name="DCCI_YAF">'[7]Input Project Wt Downstream'!$I$6</definedName>
    <definedName name="DEEI_BUM">'[7]Input Project Wt Upstream'!$I$9</definedName>
    <definedName name="DEEI_COL">'[7]Input Project Wt Upstream'!$M$9</definedName>
    <definedName name="DEEI_ELI">'[7]Input Project Wt Upstream'!$J$9</definedName>
    <definedName name="DEEI_EPM">'[7]Input Project Wt Upstream'!$D$9</definedName>
    <definedName name="DEEI_EQU">'[7]Input Project Wt Upstream'!$E$9</definedName>
    <definedName name="DEEI_FRG">'[7]Input Project Wt Upstream'!$K$9</definedName>
    <definedName name="DEEI_HUC">'[7]Input Project Wt Upstream'!$O$9</definedName>
    <definedName name="DEEI_LRI">'[7]Input Project Wt Upstream'!$C$9</definedName>
    <definedName name="DEEI_NCS">'[7]Input Project Wt Upstream'!$H$9</definedName>
    <definedName name="DEEI_OCS">'[7]Input Project Wt Upstream'!$G$9</definedName>
    <definedName name="DEEI_ORI">'[7]Input Project Wt Upstream'!$B$9</definedName>
    <definedName name="DEEI_OVI">'[7]Input Project Wt Upstream'!$N$9</definedName>
    <definedName name="DEEI_SSU">'[7]Input Project Wt Upstream'!$F$9</definedName>
    <definedName name="DEEI_YAF">'[7]Input Project Wt Upstream'!$L$9</definedName>
    <definedName name="Delay" localSheetId="6">#REF!</definedName>
    <definedName name="Delay" localSheetId="5">#REF!</definedName>
    <definedName name="Delay" localSheetId="18">#REF!</definedName>
    <definedName name="Delay">#REF!</definedName>
    <definedName name="DelayDual1" localSheetId="6">#REF!</definedName>
    <definedName name="DelayDual1" localSheetId="5">#REF!</definedName>
    <definedName name="DelayDual1" localSheetId="18">#REF!</definedName>
    <definedName name="DelayDual1">#REF!</definedName>
    <definedName name="DelayDual2" localSheetId="6">#REF!</definedName>
    <definedName name="DelayDual2" localSheetId="5">#REF!</definedName>
    <definedName name="DelayDual2" localSheetId="18">#REF!</definedName>
    <definedName name="DelayDual2">#REF!</definedName>
    <definedName name="DensSandkgl">1*0.1198264</definedName>
    <definedName name="Description" localSheetId="6">#REF!</definedName>
    <definedName name="Description" localSheetId="5">#REF!</definedName>
    <definedName name="Description" localSheetId="18">#REF!</definedName>
    <definedName name="Description">#REF!</definedName>
    <definedName name="DMTotal" localSheetId="6">#REF!</definedName>
    <definedName name="DMTotal" localSheetId="5">#REF!</definedName>
    <definedName name="DMTotal" localSheetId="18">#REF!</definedName>
    <definedName name="DMTotal">#REF!</definedName>
    <definedName name="DPET_BUM">'[7]Input Project Wt Downstream'!$F$8</definedName>
    <definedName name="DPET_CAC">'[7]Input Project Wt Downstream'!$J$8</definedName>
    <definedName name="DPET_COL">'[7]Input Project Wt Downstream'!$K$8</definedName>
    <definedName name="DPET_ELI">'[7]Input Project Wt Downstream'!$G$8</definedName>
    <definedName name="DPET_EPM">'[7]Input Project Wt Downstream'!$B$8</definedName>
    <definedName name="DPET_EQU">'[7]Input Project Wt Downstream'!$C$8</definedName>
    <definedName name="DPET_FRG">'[7]Input Project Wt Downstream'!$H$8</definedName>
    <definedName name="DPET_NCS">'[7]Input Project Wt Downstream'!$E$8</definedName>
    <definedName name="DPET_OCS">'[7]Input Project Wt Downstream'!$D$8</definedName>
    <definedName name="DPET_YAF">'[7]Input Project Wt Downstream'!$I$8</definedName>
    <definedName name="Drilling_Material_Costs" localSheetId="6">#REF!</definedName>
    <definedName name="Drilling_Material_Costs" localSheetId="5">#REF!</definedName>
    <definedName name="Drilling_Material_Costs" localSheetId="18">#REF!</definedName>
    <definedName name="Drilling_Material_Costs">#REF!</definedName>
    <definedName name="Drilling_Services_Costs" localSheetId="6">#REF!</definedName>
    <definedName name="Drilling_Services_Costs" localSheetId="5">#REF!</definedName>
    <definedName name="Drilling_Services_Costs" localSheetId="18">#REF!</definedName>
    <definedName name="Drilling_Services_Costs">#REF!</definedName>
    <definedName name="DSTotal" localSheetId="6">#REF!</definedName>
    <definedName name="DSTotal" localSheetId="5">#REF!</definedName>
    <definedName name="DSTotal" localSheetId="18">#REF!</definedName>
    <definedName name="DSTotal">#REF!</definedName>
    <definedName name="DualTally" localSheetId="6">#REF!</definedName>
    <definedName name="DualTally" localSheetId="5">#REF!</definedName>
    <definedName name="DualTally" localSheetId="18">#REF!</definedName>
    <definedName name="DualTally">#REF!</definedName>
    <definedName name="DWDEV" localSheetId="6">#REF!</definedName>
    <definedName name="DWDEV" localSheetId="5">#REF!</definedName>
    <definedName name="DWDEV" localSheetId="18">#REF!</definedName>
    <definedName name="DWDEV">#REF!</definedName>
    <definedName name="DWEXP" localSheetId="6">#REF!</definedName>
    <definedName name="DWEXP" localSheetId="5">#REF!</definedName>
    <definedName name="DWEXP" localSheetId="18">#REF!</definedName>
    <definedName name="DWEXP">#REF!</definedName>
    <definedName name="DXDR_BUM">'[7]Input Project Wt Upstream'!$I$23</definedName>
    <definedName name="DXDR_COL">'[7]Input Project Wt Upstream'!$M$23</definedName>
    <definedName name="DXDR_ELI">'[7]Input Project Wt Upstream'!$J$23</definedName>
    <definedName name="DXDR_EPM">'[7]Input Project Wt Upstream'!$D$23</definedName>
    <definedName name="DXDR_EQU">'[7]Input Project Wt Upstream'!$E$23</definedName>
    <definedName name="DXDR_FRG">'[7]Input Project Wt Upstream'!$K$23</definedName>
    <definedName name="DXDR_HUC">'[7]Input Project Wt Upstream'!$O$23</definedName>
    <definedName name="DXDR_LRI">'[7]Input Project Wt Upstream'!$C$23</definedName>
    <definedName name="DXDR_NCS">'[7]Input Project Wt Upstream'!$H$23</definedName>
    <definedName name="DXDR_OCS">'[7]Input Project Wt Upstream'!$G$23</definedName>
    <definedName name="DXDR_ORI">'[7]Input Project Wt Upstream'!$B$23</definedName>
    <definedName name="DXDR_OVI">'[7]Input Project Wt Upstream'!$N$23</definedName>
    <definedName name="DXDR_SSU">'[7]Input Project Wt Upstream'!$F$23</definedName>
    <definedName name="DXDR_YAF">'[7]Input Project Wt Upstream'!$L$23</definedName>
    <definedName name="EmptyRow" localSheetId="6">'[12]P516A-trajectory'!#REF!</definedName>
    <definedName name="EmptyRow" localSheetId="5">'[12]P516A-trajectory'!#REF!</definedName>
    <definedName name="EmptyRow" localSheetId="18">'[12]P516A-trajectory'!#REF!</definedName>
    <definedName name="EmptyRow">'[12]P516A-trajectory'!#REF!</definedName>
    <definedName name="Environment">'[8]Generic equipment lists'!$N$3:$N$45</definedName>
    <definedName name="Excess">[6]OH_GP.XLS!$C$11</definedName>
    <definedName name="Excess1">'[6]Troll OH GP'!$D$61</definedName>
    <definedName name="ExchangeRate">[13]Sheet1!$B$1:$F$2</definedName>
    <definedName name="Extra" localSheetId="6">#REF!</definedName>
    <definedName name="Extra" localSheetId="5">#REF!</definedName>
    <definedName name="Extra" localSheetId="18">#REF!</definedName>
    <definedName name="Extra">#REF!</definedName>
    <definedName name="FFFI_BUM">'[7]Input Project Wt Upstream'!$I$7</definedName>
    <definedName name="FFFI_COL">'[7]Input Project Wt Upstream'!$M$7</definedName>
    <definedName name="FFFI_ELI">'[7]Input Project Wt Upstream'!$J$7</definedName>
    <definedName name="FFFI_EPM">'[7]Input Project Wt Upstream'!$D$7</definedName>
    <definedName name="FFFI_EQU">'[7]Input Project Wt Upstream'!$E$7</definedName>
    <definedName name="FFFI_FRG">'[7]Input Project Wt Upstream'!$K$7</definedName>
    <definedName name="FFFI_HUC">'[7]Input Project Wt Upstream'!$O$7</definedName>
    <definedName name="FFFI_LRI">'[7]Input Project Wt Upstream'!$C$7</definedName>
    <definedName name="FFFI_NCS">'[7]Input Project Wt Upstream'!$H$7</definedName>
    <definedName name="FFFI_OCS">'[7]Input Project Wt Upstream'!$G$7</definedName>
    <definedName name="FFFI_ORI">'[7]Input Project Wt Upstream'!$B$7</definedName>
    <definedName name="FFFI_OVI">'[7]Input Project Wt Upstream'!$N$7</definedName>
    <definedName name="FFFI_SSU">'[7]Input Project Wt Upstream'!$F$7</definedName>
    <definedName name="FFFI_YAF">'[7]Input Project Wt Upstream'!$L$7</definedName>
    <definedName name="Filename" localSheetId="6">#REF!</definedName>
    <definedName name="Filename" localSheetId="5">#REF!</definedName>
    <definedName name="Filename" localSheetId="18">#REF!</definedName>
    <definedName name="Filename">#REF!</definedName>
    <definedName name="FirstDay" localSheetId="6">#REF!</definedName>
    <definedName name="FirstDay" localSheetId="5">#REF!</definedName>
    <definedName name="FirstDay" localSheetId="18">#REF!</definedName>
    <definedName name="FirstDay">#REF!</definedName>
    <definedName name="FluidDens">'[6]Troll OH GP'!$D$69</definedName>
    <definedName name="FNGI_BUM">'[7]Input Project Wt Upstream'!$I$17</definedName>
    <definedName name="FNGI_COL">'[7]Input Project Wt Upstream'!$M$17</definedName>
    <definedName name="FNGI_ELI">'[7]Input Project Wt Upstream'!$J$17</definedName>
    <definedName name="FNGI_EPM">'[7]Input Project Wt Upstream'!$D$17</definedName>
    <definedName name="FNGI_EQU">'[7]Input Project Wt Upstream'!$E$17</definedName>
    <definedName name="FNGI_FRG">'[7]Input Project Wt Upstream'!$K$17</definedName>
    <definedName name="FNGI_HUC">'[7]Input Project Wt Upstream'!$O$17</definedName>
    <definedName name="FNGI_LRI">'[7]Input Project Wt Upstream'!$C$17</definedName>
    <definedName name="FNGI_NCS">'[7]Input Project Wt Upstream'!$H$17</definedName>
    <definedName name="FNGI_OCS">'[7]Input Project Wt Upstream'!$G$17</definedName>
    <definedName name="FNGI_ORI">'[7]Input Project Wt Upstream'!$B$17</definedName>
    <definedName name="FNGI_OVI">'[7]Input Project Wt Upstream'!$N$17</definedName>
    <definedName name="FNGI_SSU">'[7]Input Project Wt Upstream'!$F$17</definedName>
    <definedName name="FNGI_YAF">'[7]Input Project Wt Upstream'!$L$17</definedName>
    <definedName name="Footage" localSheetId="6">#REF!</definedName>
    <definedName name="Footage" localSheetId="5">#REF!</definedName>
    <definedName name="Footage" localSheetId="18">#REF!</definedName>
    <definedName name="Footage">#REF!</definedName>
    <definedName name="FXDR_BUM">'[7]Input Project Wt Upstream'!$I$21</definedName>
    <definedName name="FXDR_COL">'[7]Input Project Wt Upstream'!$M$21</definedName>
    <definedName name="FXDR_ELI">'[7]Input Project Wt Upstream'!$J$21</definedName>
    <definedName name="FXDR_EPM">'[7]Input Project Wt Upstream'!$D$21</definedName>
    <definedName name="FXDR_EQU">'[7]Input Project Wt Upstream'!$E$21</definedName>
    <definedName name="FXDR_FRG">'[7]Input Project Wt Upstream'!$K$21</definedName>
    <definedName name="FXDR_HUC">'[7]Input Project Wt Upstream'!$O$21</definedName>
    <definedName name="FXDR_LRI">'[7]Input Project Wt Upstream'!$C$21</definedName>
    <definedName name="FXDR_NCS">'[7]Input Project Wt Upstream'!$H$21</definedName>
    <definedName name="FXDR_OCS">'[7]Input Project Wt Upstream'!$G$21</definedName>
    <definedName name="FXDR_ORI">'[7]Input Project Wt Upstream'!$B$21</definedName>
    <definedName name="FXDR_OVI">'[7]Input Project Wt Upstream'!$N$21</definedName>
    <definedName name="FXDR_SSU">'[7]Input Project Wt Upstream'!$F$21</definedName>
    <definedName name="FXDR_YAF">'[7]Input Project Wt Upstream'!$L$21</definedName>
    <definedName name="GCCI_BUM">'[7]Input Project Wt Upstream'!$I$5</definedName>
    <definedName name="GCCI_COL">'[7]Input Project Wt Upstream'!$M$5</definedName>
    <definedName name="GCCI_ELI">'[7]Input Project Wt Upstream'!$J$5</definedName>
    <definedName name="GCCI_EPM">'[7]Input Project Wt Upstream'!$D$5</definedName>
    <definedName name="GCCI_EQU">'[7]Input Project Wt Upstream'!$E$5</definedName>
    <definedName name="GCCI_FRG">'[7]Input Project Wt Upstream'!$K$5</definedName>
    <definedName name="GCCI_HUC">'[7]Input Project Wt Upstream'!$O$5</definedName>
    <definedName name="GCCI_LRI">'[7]Input Project Wt Upstream'!$C$5</definedName>
    <definedName name="GCCI_NCS">'[7]Input Project Wt Upstream'!$H$5</definedName>
    <definedName name="GCCI_OCS">'[7]Input Project Wt Upstream'!$G$5</definedName>
    <definedName name="GCCI_ORI">'[7]Input Project Wt Upstream'!$B$5</definedName>
    <definedName name="GCCI_OVI">'[7]Input Project Wt Upstream'!$N$5</definedName>
    <definedName name="GCCI_SSU">'[7]Input Project Wt Upstream'!$F$5</definedName>
    <definedName name="GCCI_YAF">'[7]Input Project Wt Upstream'!$L$5</definedName>
    <definedName name="gravden" localSheetId="6">IF(UPPER('Drilling Input'!UseBulkWeightPor)="Y",'Drilling Input'!GravelDensityPorosity,'Drilling Input'!GravelDensityRedBook)</definedName>
    <definedName name="gravden" localSheetId="5">IF(UPPER('GEMILANG-1 (dual derrick) (2)'!UseBulkWeightPor)="Y",'GEMILANG-1 (dual derrick) (2)'!GravelDensityPorosity,'GEMILANG-1 (dual derrick) (2)'!GravelDensityRedBook)</definedName>
    <definedName name="gravden" localSheetId="18">IF(UPPER('Gemilang-1 latest cost'!UseBulkWeightPor)="Y",'Gemilang-1 latest cost'!GravelDensityPorosity,'Gemilang-1 latest cost'!GravelDensityRedBook)</definedName>
    <definedName name="gravden">IF(UPPER(UseBulkWeightPor)="Y",GravelDensityPorosity,GravelDensityRedBook)</definedName>
    <definedName name="GravelDensity" localSheetId="6">IF(UPPER('Drilling Input'!UseBulkWeightPor)="Y",'Drilling Input'!GravelDensityPorosity,'Drilling Input'!GravelDensityRedBook)</definedName>
    <definedName name="GravelDensity" localSheetId="5">IF(UPPER('GEMILANG-1 (dual derrick) (2)'!UseBulkWeightPor)="Y",'GEMILANG-1 (dual derrick) (2)'!GravelDensityPorosity,'GEMILANG-1 (dual derrick) (2)'!GravelDensityRedBook)</definedName>
    <definedName name="GravelDensity" localSheetId="18">IF(UPPER('Gemilang-1 latest cost'!UseBulkWeightPor)="Y",'Gemilang-1 latest cost'!GravelDensityPorosity,'Gemilang-1 latest cost'!GravelDensityRedBook)</definedName>
    <definedName name="GravelDensity">IF(UPPER(UseBulkWeightPor)="Y",GravelDensityPorosity,GravelDensityRedBook)</definedName>
    <definedName name="GravelDensityPorosity" localSheetId="6">#REF!</definedName>
    <definedName name="GravelDensityPorosity" localSheetId="5">#REF!</definedName>
    <definedName name="GravelDensityPorosity" localSheetId="18">#REF!</definedName>
    <definedName name="GravelDensityPorosity">#REF!</definedName>
    <definedName name="GravelDensityRedBook" localSheetId="6">#REF!</definedName>
    <definedName name="GravelDensityRedBook" localSheetId="5">#REF!</definedName>
    <definedName name="GravelDensityRedBook" localSheetId="18">#REF!</definedName>
    <definedName name="GravelDensityRedBook">#REF!</definedName>
    <definedName name="GudCont" localSheetId="6">#REF!</definedName>
    <definedName name="GudCont" localSheetId="5">#REF!</definedName>
    <definedName name="GudCont" localSheetId="18">#REF!</definedName>
    <definedName name="GudCont">#REF!</definedName>
    <definedName name="GVKey">""</definedName>
    <definedName name="GXDR_BUM">'[7]Input Project Wt Upstream'!$I$19</definedName>
    <definedName name="GXDR_COL">'[7]Input Project Wt Upstream'!$M$19</definedName>
    <definedName name="GXDR_ELI">'[7]Input Project Wt Upstream'!$J$19</definedName>
    <definedName name="GXDR_EPM">'[7]Input Project Wt Upstream'!$D$19</definedName>
    <definedName name="GXDR_EQU">'[7]Input Project Wt Upstream'!$E$19</definedName>
    <definedName name="GXDR_FRG">'[7]Input Project Wt Upstream'!$K$19</definedName>
    <definedName name="GXDR_HUC">'[7]Input Project Wt Upstream'!$O$19</definedName>
    <definedName name="GXDR_LRI">'[7]Input Project Wt Upstream'!$C$19</definedName>
    <definedName name="GXDR_NCS">'[7]Input Project Wt Upstream'!$H$19</definedName>
    <definedName name="GXDR_OCS">'[7]Input Project Wt Upstream'!$G$19</definedName>
    <definedName name="GXDR_ORI">'[7]Input Project Wt Upstream'!$B$19</definedName>
    <definedName name="GXDR_OVI">'[7]Input Project Wt Upstream'!$N$19</definedName>
    <definedName name="GXDR_SSU">'[7]Input Project Wt Upstream'!$F$19</definedName>
    <definedName name="GXDR_YAF">'[7]Input Project Wt Upstream'!$L$19</definedName>
    <definedName name="JUFFP">'[14]JU (Fit for Purpose)'!$3:$18</definedName>
    <definedName name="JUHS">'[14]JU (High Specs)'!$3:$18</definedName>
    <definedName name="K" localSheetId="6">#REF!</definedName>
    <definedName name="K" localSheetId="5">#REF!</definedName>
    <definedName name="K" localSheetId="18">#REF!</definedName>
    <definedName name="K">#REF!</definedName>
    <definedName name="K_1" localSheetId="6">#REF!</definedName>
    <definedName name="K_1" localSheetId="5">#REF!</definedName>
    <definedName name="K_1" localSheetId="18">#REF!</definedName>
    <definedName name="K_1">#REF!</definedName>
    <definedName name="K_2" localSheetId="6">#REF!</definedName>
    <definedName name="K_2" localSheetId="5">#REF!</definedName>
    <definedName name="K_2" localSheetId="18">#REF!</definedName>
    <definedName name="K_2">#REF!</definedName>
    <definedName name="K_Dual" localSheetId="6">#REF!</definedName>
    <definedName name="K_Dual" localSheetId="5">#REF!</definedName>
    <definedName name="K_Dual" localSheetId="18">#REF!</definedName>
    <definedName name="K_Dual">#REF!</definedName>
    <definedName name="LC" localSheetId="6">#REF!</definedName>
    <definedName name="LC" localSheetId="5">#REF!</definedName>
    <definedName name="LC" localSheetId="18">#REF!</definedName>
    <definedName name="LC">#REF!</definedName>
    <definedName name="Legal" localSheetId="6">'[12]P516A-trajectory'!#REF!</definedName>
    <definedName name="Legal" localSheetId="5">'[12]P516A-trajectory'!#REF!</definedName>
    <definedName name="Legal" localSheetId="18">'[12]P516A-trajectory'!#REF!</definedName>
    <definedName name="Legal">'[12]P516A-trajectory'!#REF!</definedName>
    <definedName name="Length" localSheetId="6">#REF!</definedName>
    <definedName name="Length" localSheetId="5">#REF!</definedName>
    <definedName name="Length" localSheetId="18">#REF!</definedName>
    <definedName name="Length">#REF!</definedName>
    <definedName name="LengthBlankPilot">'[6]Troll OH GP'!$E$23</definedName>
    <definedName name="LengthBlankUnder">'[6]Troll OH GP'!$E$22</definedName>
    <definedName name="LengthUR" localSheetId="6">#REF!</definedName>
    <definedName name="LengthUR" localSheetId="5">#REF!</definedName>
    <definedName name="LengthUR" localSheetId="18">#REF!</definedName>
    <definedName name="LengthUR">#REF!</definedName>
    <definedName name="LNGI_BUM">'[7]Input Project Wt Upstream'!$I$15</definedName>
    <definedName name="LNGI_COL">'[7]Input Project Wt Upstream'!$M$15</definedName>
    <definedName name="LNGI_ELI">'[7]Input Project Wt Upstream'!$J$15</definedName>
    <definedName name="LNGI_EPM">'[7]Input Project Wt Upstream'!$D$15</definedName>
    <definedName name="LNGI_EQU">'[7]Input Project Wt Upstream'!$E$15</definedName>
    <definedName name="LNGI_FRG">'[7]Input Project Wt Upstream'!$K$15</definedName>
    <definedName name="LNGI_HUC">'[7]Input Project Wt Upstream'!$O$15</definedName>
    <definedName name="LNGI_LRI">'[7]Input Project Wt Upstream'!$C$15</definedName>
    <definedName name="LNGI_NCS">'[7]Input Project Wt Upstream'!$H$15</definedName>
    <definedName name="LNGI_OCS">'[7]Input Project Wt Upstream'!$G$15</definedName>
    <definedName name="LNGI_ORI">'[7]Input Project Wt Upstream'!$B$15</definedName>
    <definedName name="LNGI_OVI">'[7]Input Project Wt Upstream'!$N$15</definedName>
    <definedName name="LNGI_SSU">'[7]Input Project Wt Upstream'!$F$15</definedName>
    <definedName name="LNGI_YAF">'[7]Input Project Wt Upstream'!$L$15</definedName>
    <definedName name="LS">[6]GPCALC.XLS!$C$7</definedName>
    <definedName name="M" localSheetId="6">#REF!</definedName>
    <definedName name="M" localSheetId="5">#REF!</definedName>
    <definedName name="M" localSheetId="18">#REF!</definedName>
    <definedName name="M">#REF!</definedName>
    <definedName name="M_Dual" localSheetId="6">#REF!</definedName>
    <definedName name="M_Dual" localSheetId="5">#REF!</definedName>
    <definedName name="M_Dual" localSheetId="18">#REF!</definedName>
    <definedName name="M_Dual">#REF!</definedName>
    <definedName name="MainDens">'[6]Troll OH GP'!$D$70</definedName>
    <definedName name="Material">'[8]Generic equipment lists'!$F$3:$F$45</definedName>
    <definedName name="Miscellaneous_Costs" localSheetId="6">#REF!</definedName>
    <definedName name="Miscellaneous_Costs" localSheetId="5">#REF!</definedName>
    <definedName name="Miscellaneous_Costs" localSheetId="18">#REF!</definedName>
    <definedName name="Miscellaneous_Costs">#REF!</definedName>
    <definedName name="MOE" localSheetId="6">#REF!</definedName>
    <definedName name="MOE" localSheetId="5">#REF!</definedName>
    <definedName name="MOE" localSheetId="18">#REF!</definedName>
    <definedName name="MOE">#REF!</definedName>
    <definedName name="MTotal" localSheetId="6">#REF!</definedName>
    <definedName name="MTotal" localSheetId="5">#REF!</definedName>
    <definedName name="MTotal" localSheetId="18">#REF!</definedName>
    <definedName name="MTotal">#REF!</definedName>
    <definedName name="Name" localSheetId="6">#REF!</definedName>
    <definedName name="Name" localSheetId="5">#REF!</definedName>
    <definedName name="Name" localSheetId="18">#REF!</definedName>
    <definedName name="Name">#REF!</definedName>
    <definedName name="name1" localSheetId="6">IF(UPPER('Drilling Input'!UseBulkWeightPor)="Y",'Drilling Input'!GravelDensityPorosity,'Drilling Input'!GravelDensityRedBook)</definedName>
    <definedName name="name1" localSheetId="5">IF(UPPER('GEMILANG-1 (dual derrick) (2)'!UseBulkWeightPor)="Y",'GEMILANG-1 (dual derrick) (2)'!GravelDensityPorosity,'GEMILANG-1 (dual derrick) (2)'!GravelDensityRedBook)</definedName>
    <definedName name="name1" localSheetId="18">IF(UPPER('Gemilang-1 latest cost'!UseBulkWeightPor)="Y",'Gemilang-1 latest cost'!GravelDensityPorosity,'Gemilang-1 latest cost'!GravelDensityRedBook)</definedName>
    <definedName name="name1">IF(UPPER(UseBulkWeightPor)="Y",GravelDensityPorosity,GravelDensityRedBook)</definedName>
    <definedName name="Name2">#N/A</definedName>
    <definedName name="new" localSheetId="6">'[15]CM Rigs'!#REF!</definedName>
    <definedName name="new" localSheetId="5">'[15]CM Rigs'!#REF!</definedName>
    <definedName name="new" localSheetId="18">'[15]CM Rigs'!#REF!</definedName>
    <definedName name="new">'[15]CM Rigs'!#REF!</definedName>
    <definedName name="Nipples" localSheetId="6">#REF!</definedName>
    <definedName name="Nipples" localSheetId="5">#REF!</definedName>
    <definedName name="Nipples" localSheetId="18">#REF!</definedName>
    <definedName name="Nipples">#REF!</definedName>
    <definedName name="NosOfTubing" localSheetId="6">#REF!</definedName>
    <definedName name="NosOfTubing" localSheetId="5">#REF!</definedName>
    <definedName name="NosOfTubing" localSheetId="18">#REF!</definedName>
    <definedName name="NosOfTubing">#REF!</definedName>
    <definedName name="NPT" localSheetId="6">#REF!</definedName>
    <definedName name="NPT" localSheetId="5">#REF!</definedName>
    <definedName name="NPT" localSheetId="18">#REF!</definedName>
    <definedName name="NPT">#REF!</definedName>
    <definedName name="NTBI_BUM">'[7]Input Project Wt Downstream'!$F$10</definedName>
    <definedName name="NTBI_CAC">'[7]Input Project Wt Downstream'!$J$10</definedName>
    <definedName name="NTBI_COL">'[7]Input Project Wt Downstream'!$K$10</definedName>
    <definedName name="NTBI_ELI">'[7]Input Project Wt Downstream'!$G$10</definedName>
    <definedName name="NTBI_EPM">'[7]Input Project Wt Downstream'!$B$10</definedName>
    <definedName name="NTBI_EQU">'[7]Input Project Wt Downstream'!$C$10</definedName>
    <definedName name="NTBI_FRG">'[7]Input Project Wt Downstream'!$H$10</definedName>
    <definedName name="NTBI_NCS">'[7]Input Project Wt Downstream'!$E$10</definedName>
    <definedName name="NTBI_OCS">'[7]Input Project Wt Downstream'!$D$10</definedName>
    <definedName name="NTBI_YAF">'[7]Input Project Wt Downstream'!$I$10</definedName>
    <definedName name="NW" localSheetId="6">#REF!</definedName>
    <definedName name="NW" localSheetId="5">#REF!</definedName>
    <definedName name="NW" localSheetId="18">#REF!</definedName>
    <definedName name="NW">#REF!</definedName>
    <definedName name="OH">'[9]Drilling Input'!#REF!</definedName>
    <definedName name="OH_ID">[6]OH_GP.XLS!$C$6</definedName>
    <definedName name="ONSI_BUM">'[7]Input Project Wt Upstream'!$I$11</definedName>
    <definedName name="ONSI_COL">'[7]Input Project Wt Upstream'!$M$11</definedName>
    <definedName name="ONSI_ELI">'[7]Input Project Wt Upstream'!$J$11</definedName>
    <definedName name="ONSI_EPM">'[7]Input Project Wt Upstream'!$D$11</definedName>
    <definedName name="ONSI_EQU">'[7]Input Project Wt Upstream'!$E$11</definedName>
    <definedName name="ONSI_FRG">'[7]Input Project Wt Upstream'!$K$11</definedName>
    <definedName name="ONSI_HUC">'[7]Input Project Wt Upstream'!$O$11</definedName>
    <definedName name="ONSI_LRI">'[7]Input Project Wt Upstream'!$C$11</definedName>
    <definedName name="ONSI_NCS">'[7]Input Project Wt Upstream'!$H$11</definedName>
    <definedName name="ONSI_OCS">'[7]Input Project Wt Upstream'!$G$11</definedName>
    <definedName name="ONSI_ORI">'[7]Input Project Wt Upstream'!$B$11</definedName>
    <definedName name="ONSI_OVI">'[7]Input Project Wt Upstream'!$N$11</definedName>
    <definedName name="ONSI_SSU">'[7]Input Project Wt Upstream'!$F$11</definedName>
    <definedName name="ONSI_YAF">'[7]Input Project Wt Upstream'!$L$11</definedName>
    <definedName name="Operations_24hrs">#REF!</definedName>
    <definedName name="OW">[6]OH_GP.XLS!$C$11</definedName>
    <definedName name="OXDR_BUM">'[7]Input Project Wt Upstream'!$I$25</definedName>
    <definedName name="OXDR_COL">'[7]Input Project Wt Upstream'!$M$25</definedName>
    <definedName name="OXDR_ELI">'[7]Input Project Wt Upstream'!$J$25</definedName>
    <definedName name="OXDR_EPM">'[7]Input Project Wt Upstream'!$D$25</definedName>
    <definedName name="OXDR_EQU">'[7]Input Project Wt Upstream'!$E$25</definedName>
    <definedName name="OXDR_FRG">'[7]Input Project Wt Upstream'!$K$25</definedName>
    <definedName name="OXDR_HUC">'[7]Input Project Wt Upstream'!$O$25</definedName>
    <definedName name="OXDR_LRI">'[7]Input Project Wt Upstream'!$C$25</definedName>
    <definedName name="OXDR_NCS">'[7]Input Project Wt Upstream'!$H$25</definedName>
    <definedName name="OXDR_OCS">'[7]Input Project Wt Upstream'!$G$25</definedName>
    <definedName name="OXDR_ORI">'[7]Input Project Wt Upstream'!$B$25</definedName>
    <definedName name="OXDR_OVI">'[7]Input Project Wt Upstream'!$N$25</definedName>
    <definedName name="OXDR_SSU">'[7]Input Project Wt Upstream'!$F$25</definedName>
    <definedName name="OXDR_YAF">'[7]Input Project Wt Upstream'!$L$25</definedName>
    <definedName name="PAGE_1">#REF!</definedName>
    <definedName name="PAGE_2">#REF!</definedName>
    <definedName name="Parts" localSheetId="6">#REF!</definedName>
    <definedName name="Parts" localSheetId="5">#REF!</definedName>
    <definedName name="Parts" localSheetId="18">#REF!</definedName>
    <definedName name="Parts">#REF!</definedName>
    <definedName name="Path" localSheetId="6">#REF!</definedName>
    <definedName name="Path" localSheetId="5">#REF!</definedName>
    <definedName name="Path" localSheetId="18">#REF!</definedName>
    <definedName name="Path">#REF!</definedName>
    <definedName name="Perf">[6]OH_GP.XLS!$C$12</definedName>
    <definedName name="Pilothole">'[6]Troll OH GP'!$D$5</definedName>
    <definedName name="PilotLength">'[6]Troll OH GP'!$D$8</definedName>
    <definedName name="Pkrs" localSheetId="6">#REF!</definedName>
    <definedName name="Pkrs" localSheetId="5">#REF!</definedName>
    <definedName name="Pkrs" localSheetId="18">#REF!</definedName>
    <definedName name="Pkrs">#REF!</definedName>
    <definedName name="Pressure" localSheetId="6">#REF!</definedName>
    <definedName name="Pressure" localSheetId="5">#REF!</definedName>
    <definedName name="Pressure" localSheetId="18">#REF!</definedName>
    <definedName name="Pressure">#REF!</definedName>
    <definedName name="Pressure_1" localSheetId="6">#REF!</definedName>
    <definedName name="Pressure_1" localSheetId="5">#REF!</definedName>
    <definedName name="Pressure_1" localSheetId="18">#REF!</definedName>
    <definedName name="Pressure_1">#REF!</definedName>
    <definedName name="Pressure_2" localSheetId="6">#REF!</definedName>
    <definedName name="Pressure_2" localSheetId="5">#REF!</definedName>
    <definedName name="Pressure_2" localSheetId="18">#REF!</definedName>
    <definedName name="Pressure_2">#REF!</definedName>
    <definedName name="_xlnm.Print_Area" localSheetId="6">'Drilling Input'!#REF!</definedName>
    <definedName name="_xlnm.Print_Area" localSheetId="0">'GEMILANG-1'!$A$1:$D$249</definedName>
    <definedName name="_xlnm.Print_Area" localSheetId="5">'GEMILANG-1 (dual derrick) (2)'!$A$1:$G$245</definedName>
    <definedName name="_xlnm.Print_Area" localSheetId="18">'Gemilang-1 latest cost'!$B$1:$AM$44</definedName>
    <definedName name="_xlnm.Print_Area" localSheetId="9">'Logistic Plan'!$FD$6:$HN$91</definedName>
    <definedName name="_xlnm.Print_Area" localSheetId="2">'old-GEMILANG-1 (dual derrick)'!$A$1:$E$255</definedName>
    <definedName name="PumpRate">'[6]Troll OH GP'!$I$73</definedName>
    <definedName name="PumpRateBuffer">'[6]Troll OH GP'!$I$74</definedName>
    <definedName name="Pups" localSheetId="6">#REF!</definedName>
    <definedName name="Pups" localSheetId="5">#REF!</definedName>
    <definedName name="Pups" localSheetId="18">#REF!</definedName>
    <definedName name="Pups">#REF!</definedName>
    <definedName name="Q" localSheetId="6">#REF!</definedName>
    <definedName name="Q" localSheetId="5">#REF!</definedName>
    <definedName name="Q" localSheetId="18">#REF!</definedName>
    <definedName name="Q">#REF!</definedName>
    <definedName name="RatHoleLength" localSheetId="6">#REF!</definedName>
    <definedName name="RatHoleLength" localSheetId="5">#REF!</definedName>
    <definedName name="RatHoleLength" localSheetId="18">#REF!</definedName>
    <definedName name="RatHoleLength">#REF!</definedName>
    <definedName name="Reallocated_Costs" localSheetId="6">#REF!</definedName>
    <definedName name="Reallocated_Costs" localSheetId="5">#REF!</definedName>
    <definedName name="Reallocated_Costs" localSheetId="18">#REF!</definedName>
    <definedName name="Reallocated_Costs">#REF!</definedName>
    <definedName name="RecDensChange">'[6]Troll OH GP'!$I$71</definedName>
    <definedName name="Reserve">[6]OH_GP.XLS!$C$13</definedName>
    <definedName name="Rig">'[16]Report Long(Esso)'!$E$4</definedName>
    <definedName name="Rigrates">'[17]Bonga North 2 Cost'!$C$14:$D$22</definedName>
    <definedName name="RthLth" localSheetId="6">#REF!</definedName>
    <definedName name="RthLth" localSheetId="5">#REF!</definedName>
    <definedName name="RthLth" localSheetId="18">#REF!</definedName>
    <definedName name="RthLth">#REF!</definedName>
    <definedName name="RTotal" localSheetId="6">#REF!</definedName>
    <definedName name="RTotal" localSheetId="5">#REF!</definedName>
    <definedName name="RTotal" localSheetId="18">#REF!</definedName>
    <definedName name="RTotal">#REF!</definedName>
    <definedName name="SandFeedBuffer">'[6]Troll OH GP'!$I$76</definedName>
    <definedName name="SandFeedMain">'[6]Troll OH GP'!$I$75</definedName>
    <definedName name="SandInStringFactor">'[6]Troll OH GP'!$I$70</definedName>
    <definedName name="SandInWorkStringMain">'[6]Troll OH GP'!$D$74</definedName>
    <definedName name="SandMtrBlankCasing">'[6]Troll OH GP'!$H$24</definedName>
    <definedName name="SandMtrBlankPilot">'[6]Troll OH GP'!$H$23</definedName>
    <definedName name="SandMtrBlankUR">'[6]Troll OH GP'!$H$22</definedName>
    <definedName name="SandMtrScreen">'[6]Troll OH GP'!$H$21</definedName>
    <definedName name="SandOnBlank">'[6]Troll OH GP'!$D$76</definedName>
    <definedName name="SandRequired">'[6]Troll OH GP'!$D$60</definedName>
    <definedName name="SBE" localSheetId="6">#REF!</definedName>
    <definedName name="SBE" localSheetId="5">#REF!</definedName>
    <definedName name="SBE" localSheetId="18">#REF!</definedName>
    <definedName name="SBE">#REF!</definedName>
    <definedName name="SC">[6]GPCALC.XLS!$C$8</definedName>
    <definedName name="Scr_Lgth">[6]OH_GP.XLS!$C$8</definedName>
    <definedName name="Scr_OD">[6]OH_GP.XLS!$C$7</definedName>
    <definedName name="ScreenandTail">'[6]Troll OH GP'!$E$18:$E$21</definedName>
    <definedName name="ScreenFillOnBlank">'[6]Troll OH GP'!$D$77</definedName>
    <definedName name="ScreenFillPerM">'[6]Troll OH GP'!$D$63</definedName>
    <definedName name="ScreenLength">'[6]Troll OH GP'!$E$21</definedName>
    <definedName name="Seals">'[8]Generic equipment lists'!$G$3:$G$45</definedName>
    <definedName name="SIPI_BUM">'[7]Input Project Wt Upstream'!$I$13</definedName>
    <definedName name="SIPI_COL">'[7]Input Project Wt Upstream'!$M$13</definedName>
    <definedName name="SIPI_ELI">'[7]Input Project Wt Upstream'!$J$13</definedName>
    <definedName name="SIPI_EPM">'[7]Input Project Wt Upstream'!$D$13</definedName>
    <definedName name="SIPI_EQU">'[7]Input Project Wt Upstream'!$E$13</definedName>
    <definedName name="SIPI_FRG">'[7]Input Project Wt Upstream'!$K$13</definedName>
    <definedName name="SIPI_HUC">'[7]Input Project Wt Upstream'!$O$13</definedName>
    <definedName name="SIPI_LRI">'[7]Input Project Wt Upstream'!$C$13</definedName>
    <definedName name="SIPI_NCS">'[7]Input Project Wt Upstream'!$H$13</definedName>
    <definedName name="SIPI_OCS">'[7]Input Project Wt Upstream'!$G$13</definedName>
    <definedName name="SIPI_ORI">'[7]Input Project Wt Upstream'!$B$13</definedName>
    <definedName name="SIPI_OVI">'[7]Input Project Wt Upstream'!$N$13</definedName>
    <definedName name="SIPI_SSU">'[7]Input Project Wt Upstream'!$F$13</definedName>
    <definedName name="SIPI_YAF">'[7]Input Project Wt Upstream'!$L$13</definedName>
    <definedName name="SizePilot">'[6]Troll OH GP'!$D$5</definedName>
    <definedName name="SizeUR">'[6]Troll OH GP'!$D$6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in" hidden="1">2</definedName>
    <definedName name="solver_neg" hidden="1">2</definedName>
    <definedName name="solver_num" hidden="1">0</definedName>
    <definedName name="solver_nwt" hidden="1">1</definedName>
    <definedName name="solver_opt" localSheetId="6" hidden="1">#REF!</definedName>
    <definedName name="solver_opt" localSheetId="5" hidden="1">#REF!</definedName>
    <definedName name="solver_opt" localSheetId="18" hidden="1">#REF!</definedName>
    <definedName name="solver_opt" hidden="1">#REF!</definedName>
    <definedName name="solver_pre" hidden="1">0.000001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1</definedName>
    <definedName name="solver_val" hidden="1">0</definedName>
    <definedName name="SPM" localSheetId="6">#REF!</definedName>
    <definedName name="SPM" localSheetId="5">#REF!</definedName>
    <definedName name="SPM" localSheetId="18">#REF!</definedName>
    <definedName name="SPM">#REF!</definedName>
    <definedName name="SPSet">"current"</definedName>
    <definedName name="SR">[6]GPCALC.XLS!$C$12</definedName>
    <definedName name="SSDHGR" localSheetId="6">#REF!</definedName>
    <definedName name="SSDHGR" localSheetId="5">#REF!</definedName>
    <definedName name="SSDHGR" localSheetId="18">#REF!</definedName>
    <definedName name="SSDHGR">#REF!</definedName>
    <definedName name="SSSV" localSheetId="6">#REF!</definedName>
    <definedName name="SSSV" localSheetId="5">#REF!</definedName>
    <definedName name="SSSV" localSheetId="18">#REF!</definedName>
    <definedName name="SSSV">#REF!</definedName>
    <definedName name="StickUp">'[6]Troll OH GP'!$D$12</definedName>
    <definedName name="SU08Q2LRI" localSheetId="6">'[15]CM Rigs'!#REF!</definedName>
    <definedName name="SU08Q2LRI" localSheetId="5">'[15]CM Rigs'!#REF!</definedName>
    <definedName name="SU08Q2LRI" localSheetId="18">'[15]CM Rigs'!#REF!</definedName>
    <definedName name="SU08Q2LRI">'[15]CM Rigs'!#REF!</definedName>
    <definedName name="SU08Q2ORI" localSheetId="6">'[15]CM Rigs'!#REF!</definedName>
    <definedName name="SU08Q2ORI" localSheetId="5">'[15]CM Rigs'!#REF!</definedName>
    <definedName name="SU08Q2ORI" localSheetId="18">'[15]CM Rigs'!#REF!</definedName>
    <definedName name="SU08Q2ORI">'[15]CM Rigs'!#REF!</definedName>
    <definedName name="SU09Q2LRI" localSheetId="6">'[15]CM Rigs'!#REF!</definedName>
    <definedName name="SU09Q2LRI" localSheetId="5">'[15]CM Rigs'!#REF!</definedName>
    <definedName name="SU09Q2LRI" localSheetId="18">'[15]CM Rigs'!#REF!</definedName>
    <definedName name="SU09Q2LRI">'[15]CM Rigs'!#REF!</definedName>
    <definedName name="SU09Q2ORI" localSheetId="6">'[15]CM Rigs'!#REF!</definedName>
    <definedName name="SU09Q2ORI" localSheetId="5">'[15]CM Rigs'!#REF!</definedName>
    <definedName name="SU09Q2ORI" localSheetId="18">'[15]CM Rigs'!#REF!</definedName>
    <definedName name="SU09Q2ORI">'[15]CM Rigs'!#REF!</definedName>
    <definedName name="SU10Q2LRI" localSheetId="6">'[15]CM Rigs'!#REF!</definedName>
    <definedName name="SU10Q2LRI" localSheetId="5">'[15]CM Rigs'!#REF!</definedName>
    <definedName name="SU10Q2LRI" localSheetId="18">'[15]CM Rigs'!#REF!</definedName>
    <definedName name="SU10Q2LRI">'[15]CM Rigs'!#REF!</definedName>
    <definedName name="SU10Q2ORI" localSheetId="6">'[15]CM Rigs'!#REF!</definedName>
    <definedName name="SU10Q2ORI" localSheetId="5">'[15]CM Rigs'!#REF!</definedName>
    <definedName name="SU10Q2ORI" localSheetId="18">'[15]CM Rigs'!#REF!</definedName>
    <definedName name="SU10Q2ORI">'[15]CM Rigs'!#REF!</definedName>
    <definedName name="SU11Q2HLRI" localSheetId="6">'[15]CM Rigs'!#REF!</definedName>
    <definedName name="SU11Q2HLRI" localSheetId="5">'[15]CM Rigs'!#REF!</definedName>
    <definedName name="SU11Q2HLRI" localSheetId="18">'[15]CM Rigs'!#REF!</definedName>
    <definedName name="SU11Q2HLRI">'[15]CM Rigs'!#REF!</definedName>
    <definedName name="SU11Q2HORI" localSheetId="6">'[15]CM Rigs'!#REF!</definedName>
    <definedName name="SU11Q2HORI" localSheetId="5">'[15]CM Rigs'!#REF!</definedName>
    <definedName name="SU11Q2HORI" localSheetId="18">'[15]CM Rigs'!#REF!</definedName>
    <definedName name="SU11Q2HORI">'[15]CM Rigs'!#REF!</definedName>
    <definedName name="SU11Q2RLRI" localSheetId="6">'[15]CM Rigs'!#REF!</definedName>
    <definedName name="SU11Q2RLRI" localSheetId="5">'[15]CM Rigs'!#REF!</definedName>
    <definedName name="SU11Q2RLRI" localSheetId="18">'[15]CM Rigs'!#REF!</definedName>
    <definedName name="SU11Q2RLRI">'[15]CM Rigs'!#REF!</definedName>
    <definedName name="SU11Q2RORI" localSheetId="6">'[15]CM Rigs'!#REF!</definedName>
    <definedName name="SU11Q2RORI" localSheetId="5">'[15]CM Rigs'!#REF!</definedName>
    <definedName name="SU11Q2RORI" localSheetId="18">'[15]CM Rigs'!#REF!</definedName>
    <definedName name="SU11Q2RORI">'[15]CM Rigs'!#REF!</definedName>
    <definedName name="SU11Q2SLRI" localSheetId="6">'[15]CM Rigs'!#REF!</definedName>
    <definedName name="SU11Q2SLRI" localSheetId="5">'[15]CM Rigs'!#REF!</definedName>
    <definedName name="SU11Q2SLRI" localSheetId="18">'[15]CM Rigs'!#REF!</definedName>
    <definedName name="SU11Q2SLRI">'[15]CM Rigs'!#REF!</definedName>
    <definedName name="SU11Q2SORI" localSheetId="6">'[15]CM Rigs'!#REF!</definedName>
    <definedName name="SU11Q2SORI" localSheetId="5">'[15]CM Rigs'!#REF!</definedName>
    <definedName name="SU11Q2SORI" localSheetId="18">'[15]CM Rigs'!#REF!</definedName>
    <definedName name="SU11Q2SORI">'[15]CM Rigs'!#REF!</definedName>
    <definedName name="SU12Q2HLRI" localSheetId="6">'[15]CM Rigs'!#REF!</definedName>
    <definedName name="SU12Q2HLRI" localSheetId="5">'[15]CM Rigs'!#REF!</definedName>
    <definedName name="SU12Q2HLRI" localSheetId="18">'[15]CM Rigs'!#REF!</definedName>
    <definedName name="SU12Q2HLRI">'[15]CM Rigs'!#REF!</definedName>
    <definedName name="SU12Q2HORI" localSheetId="6">'[15]CM Rigs'!#REF!</definedName>
    <definedName name="SU12Q2HORI" localSheetId="5">'[15]CM Rigs'!#REF!</definedName>
    <definedName name="SU12Q2HORI" localSheetId="18">'[15]CM Rigs'!#REF!</definedName>
    <definedName name="SU12Q2HORI">'[15]CM Rigs'!#REF!</definedName>
    <definedName name="SU12Q2RLRI" localSheetId="6">'[15]CM Rigs'!#REF!</definedName>
    <definedName name="SU12Q2RLRI" localSheetId="5">'[15]CM Rigs'!#REF!</definedName>
    <definedName name="SU12Q2RLRI" localSheetId="18">'[15]CM Rigs'!#REF!</definedName>
    <definedName name="SU12Q2RLRI">'[15]CM Rigs'!#REF!</definedName>
    <definedName name="SU12Q2RORI" localSheetId="6">'[15]CM Rigs'!#REF!</definedName>
    <definedName name="SU12Q2RORI" localSheetId="5">'[15]CM Rigs'!#REF!</definedName>
    <definedName name="SU12Q2RORI" localSheetId="18">'[15]CM Rigs'!#REF!</definedName>
    <definedName name="SU12Q2RORI">'[15]CM Rigs'!#REF!</definedName>
    <definedName name="SU12Q2SLRI" localSheetId="6">'[15]CM Rigs'!#REF!</definedName>
    <definedName name="SU12Q2SLRI" localSheetId="5">'[15]CM Rigs'!#REF!</definedName>
    <definedName name="SU12Q2SLRI" localSheetId="18">'[15]CM Rigs'!#REF!</definedName>
    <definedName name="SU12Q2SLRI">'[15]CM Rigs'!#REF!</definedName>
    <definedName name="SU12Q2SORI" localSheetId="6">'[15]CM Rigs'!#REF!</definedName>
    <definedName name="SU12Q2SORI" localSheetId="5">'[15]CM Rigs'!#REF!</definedName>
    <definedName name="SU12Q2SORI" localSheetId="18">'[15]CM Rigs'!#REF!</definedName>
    <definedName name="SU12Q2SORI">'[15]CM Rigs'!#REF!</definedName>
    <definedName name="SU13Q2HLRI" localSheetId="6">'[15]CM Rigs'!#REF!</definedName>
    <definedName name="SU13Q2HLRI" localSheetId="5">'[15]CM Rigs'!#REF!</definedName>
    <definedName name="SU13Q2HLRI" localSheetId="18">'[15]CM Rigs'!#REF!</definedName>
    <definedName name="SU13Q2HLRI">'[15]CM Rigs'!#REF!</definedName>
    <definedName name="SU13Q2HORI" localSheetId="6">'[15]CM Rigs'!#REF!</definedName>
    <definedName name="SU13Q2HORI" localSheetId="5">'[15]CM Rigs'!#REF!</definedName>
    <definedName name="SU13Q2HORI" localSheetId="18">'[15]CM Rigs'!#REF!</definedName>
    <definedName name="SU13Q2HORI">'[15]CM Rigs'!#REF!</definedName>
    <definedName name="SU13Q2RLRI" localSheetId="6">'[15]CM Rigs'!#REF!</definedName>
    <definedName name="SU13Q2RLRI" localSheetId="5">'[15]CM Rigs'!#REF!</definedName>
    <definedName name="SU13Q2RLRI" localSheetId="18">'[15]CM Rigs'!#REF!</definedName>
    <definedName name="SU13Q2RLRI">'[15]CM Rigs'!#REF!</definedName>
    <definedName name="SU13Q2RORI" localSheetId="6">'[15]CM Rigs'!#REF!</definedName>
    <definedName name="SU13Q2RORI" localSheetId="5">'[15]CM Rigs'!#REF!</definedName>
    <definedName name="SU13Q2RORI" localSheetId="18">'[15]CM Rigs'!#REF!</definedName>
    <definedName name="SU13Q2RORI">'[15]CM Rigs'!#REF!</definedName>
    <definedName name="SU13Q2SLRI" localSheetId="6">'[15]CM Rigs'!#REF!</definedName>
    <definedName name="SU13Q2SLRI" localSheetId="5">'[15]CM Rigs'!#REF!</definedName>
    <definedName name="SU13Q2SLRI" localSheetId="18">'[15]CM Rigs'!#REF!</definedName>
    <definedName name="SU13Q2SLRI">'[15]CM Rigs'!#REF!</definedName>
    <definedName name="SU13Q2SORI" localSheetId="6">'[15]CM Rigs'!#REF!</definedName>
    <definedName name="SU13Q2SORI" localSheetId="5">'[15]CM Rigs'!#REF!</definedName>
    <definedName name="SU13Q2SORI" localSheetId="18">'[15]CM Rigs'!#REF!</definedName>
    <definedName name="SU13Q2SORI">'[15]CM Rigs'!#REF!</definedName>
    <definedName name="SU14Q2HLRI" localSheetId="6">'[15]CM Rigs'!#REF!</definedName>
    <definedName name="SU14Q2HLRI" localSheetId="5">'[15]CM Rigs'!#REF!</definedName>
    <definedName name="SU14Q2HLRI" localSheetId="18">'[15]CM Rigs'!#REF!</definedName>
    <definedName name="SU14Q2HLRI">'[15]CM Rigs'!#REF!</definedName>
    <definedName name="SU14Q2HORI" localSheetId="6">'[15]CM Rigs'!#REF!</definedName>
    <definedName name="SU14Q2HORI" localSheetId="5">'[15]CM Rigs'!#REF!</definedName>
    <definedName name="SU14Q2HORI" localSheetId="18">'[15]CM Rigs'!#REF!</definedName>
    <definedName name="SU14Q2HORI">'[15]CM Rigs'!#REF!</definedName>
    <definedName name="SU14Q2RLRI" localSheetId="6">'[15]CM Rigs'!#REF!</definedName>
    <definedName name="SU14Q2RLRI" localSheetId="5">'[15]CM Rigs'!#REF!</definedName>
    <definedName name="SU14Q2RLRI" localSheetId="18">'[15]CM Rigs'!#REF!</definedName>
    <definedName name="SU14Q2RLRI">'[15]CM Rigs'!#REF!</definedName>
    <definedName name="SU14Q2RORI" localSheetId="6">'[15]CM Rigs'!#REF!</definedName>
    <definedName name="SU14Q2RORI" localSheetId="5">'[15]CM Rigs'!#REF!</definedName>
    <definedName name="SU14Q2RORI" localSheetId="18">'[15]CM Rigs'!#REF!</definedName>
    <definedName name="SU14Q2RORI">'[15]CM Rigs'!#REF!</definedName>
    <definedName name="SU14Q2SLRI" localSheetId="6">'[15]CM Rigs'!#REF!</definedName>
    <definedName name="SU14Q2SLRI" localSheetId="5">'[15]CM Rigs'!#REF!</definedName>
    <definedName name="SU14Q2SLRI" localSheetId="18">'[15]CM Rigs'!#REF!</definedName>
    <definedName name="SU14Q2SLRI">'[15]CM Rigs'!#REF!</definedName>
    <definedName name="SU14Q2SORI" localSheetId="6">'[15]CM Rigs'!#REF!</definedName>
    <definedName name="SU14Q2SORI" localSheetId="5">'[15]CM Rigs'!#REF!</definedName>
    <definedName name="SU14Q2SORI" localSheetId="18">'[15]CM Rigs'!#REF!</definedName>
    <definedName name="SU14Q2SORI">'[15]CM Rigs'!#REF!</definedName>
    <definedName name="SU15Q2HLRI" localSheetId="6">'[15]CM Rigs'!#REF!</definedName>
    <definedName name="SU15Q2HLRI" localSheetId="5">'[15]CM Rigs'!#REF!</definedName>
    <definedName name="SU15Q2HLRI" localSheetId="18">'[15]CM Rigs'!#REF!</definedName>
    <definedName name="SU15Q2HLRI">'[15]CM Rigs'!#REF!</definedName>
    <definedName name="SU15Q2HORI" localSheetId="6">'[15]CM Rigs'!#REF!</definedName>
    <definedName name="SU15Q2HORI" localSheetId="5">'[15]CM Rigs'!#REF!</definedName>
    <definedName name="SU15Q2HORI" localSheetId="18">'[15]CM Rigs'!#REF!</definedName>
    <definedName name="SU15Q2HORI">'[15]CM Rigs'!#REF!</definedName>
    <definedName name="SU15Q2RLRI" localSheetId="6">'[15]CM Rigs'!#REF!</definedName>
    <definedName name="SU15Q2RLRI" localSheetId="5">'[15]CM Rigs'!#REF!</definedName>
    <definedName name="SU15Q2RLRI" localSheetId="18">'[15]CM Rigs'!#REF!</definedName>
    <definedName name="SU15Q2RLRI">'[15]CM Rigs'!#REF!</definedName>
    <definedName name="SU15Q2RORI" localSheetId="6">'[15]CM Rigs'!#REF!</definedName>
    <definedName name="SU15Q2RORI" localSheetId="5">'[15]CM Rigs'!#REF!</definedName>
    <definedName name="SU15Q2RORI" localSheetId="18">'[15]CM Rigs'!#REF!</definedName>
    <definedName name="SU15Q2RORI">'[15]CM Rigs'!#REF!</definedName>
    <definedName name="SU15Q2SLRI" localSheetId="6">'[15]CM Rigs'!#REF!</definedName>
    <definedName name="SU15Q2SLRI" localSheetId="5">'[15]CM Rigs'!#REF!</definedName>
    <definedName name="SU15Q2SLRI" localSheetId="18">'[15]CM Rigs'!#REF!</definedName>
    <definedName name="SU15Q2SLRI">'[15]CM Rigs'!#REF!</definedName>
    <definedName name="SU15Q2SORI" localSheetId="6">'[15]CM Rigs'!#REF!</definedName>
    <definedName name="SU15Q2SORI" localSheetId="5">'[15]CM Rigs'!#REF!</definedName>
    <definedName name="SU15Q2SORI" localSheetId="18">'[15]CM Rigs'!#REF!</definedName>
    <definedName name="SU15Q2SORI">'[15]CM Rigs'!#REF!</definedName>
    <definedName name="SU16Q2HLRI" localSheetId="6">'[15]CM Rigs'!#REF!</definedName>
    <definedName name="SU16Q2HLRI" localSheetId="5">'[15]CM Rigs'!#REF!</definedName>
    <definedName name="SU16Q2HLRI" localSheetId="18">'[15]CM Rigs'!#REF!</definedName>
    <definedName name="SU16Q2HLRI">'[15]CM Rigs'!#REF!</definedName>
    <definedName name="SU16Q2HORI" localSheetId="6">'[15]CM Rigs'!#REF!</definedName>
    <definedName name="SU16Q2HORI" localSheetId="5">'[15]CM Rigs'!#REF!</definedName>
    <definedName name="SU16Q2HORI" localSheetId="18">'[15]CM Rigs'!#REF!</definedName>
    <definedName name="SU16Q2HORI">'[15]CM Rigs'!#REF!</definedName>
    <definedName name="SU16Q2RLRI" localSheetId="6">'[15]CM Rigs'!#REF!</definedName>
    <definedName name="SU16Q2RLRI" localSheetId="5">'[15]CM Rigs'!#REF!</definedName>
    <definedName name="SU16Q2RLRI" localSheetId="18">'[15]CM Rigs'!#REF!</definedName>
    <definedName name="SU16Q2RLRI">'[15]CM Rigs'!#REF!</definedName>
    <definedName name="SU16Q2RORI" localSheetId="6">'[15]CM Rigs'!#REF!</definedName>
    <definedName name="SU16Q2RORI" localSheetId="5">'[15]CM Rigs'!#REF!</definedName>
    <definedName name="SU16Q2RORI" localSheetId="18">'[15]CM Rigs'!#REF!</definedName>
    <definedName name="SU16Q2RORI">'[15]CM Rigs'!#REF!</definedName>
    <definedName name="SU16Q2SLRI" localSheetId="6">'[15]CM Rigs'!#REF!</definedName>
    <definedName name="SU16Q2SLRI" localSheetId="5">'[15]CM Rigs'!#REF!</definedName>
    <definedName name="SU16Q2SLRI" localSheetId="18">'[15]CM Rigs'!#REF!</definedName>
    <definedName name="SU16Q2SLRI">'[15]CM Rigs'!#REF!</definedName>
    <definedName name="SU16Q2SORI" localSheetId="6">'[15]CM Rigs'!#REF!</definedName>
    <definedName name="SU16Q2SORI" localSheetId="5">'[15]CM Rigs'!#REF!</definedName>
    <definedName name="SU16Q2SORI" localSheetId="18">'[15]CM Rigs'!#REF!</definedName>
    <definedName name="SU16Q2SORI">'[15]CM Rigs'!#REF!</definedName>
    <definedName name="SU17Q2HLRI" localSheetId="6">'[15]CM Rigs'!#REF!</definedName>
    <definedName name="SU17Q2HLRI" localSheetId="5">'[15]CM Rigs'!#REF!</definedName>
    <definedName name="SU17Q2HLRI" localSheetId="18">'[15]CM Rigs'!#REF!</definedName>
    <definedName name="SU17Q2HLRI">'[15]CM Rigs'!#REF!</definedName>
    <definedName name="SU17Q2HORI" localSheetId="6">'[15]CM Rigs'!#REF!</definedName>
    <definedName name="SU17Q2HORI" localSheetId="5">'[15]CM Rigs'!#REF!</definedName>
    <definedName name="SU17Q2HORI" localSheetId="18">'[15]CM Rigs'!#REF!</definedName>
    <definedName name="SU17Q2HORI">'[15]CM Rigs'!#REF!</definedName>
    <definedName name="SU17Q2RLRI" localSheetId="6">'[15]CM Rigs'!#REF!</definedName>
    <definedName name="SU17Q2RLRI" localSheetId="5">'[15]CM Rigs'!#REF!</definedName>
    <definedName name="SU17Q2RLRI" localSheetId="18">'[15]CM Rigs'!#REF!</definedName>
    <definedName name="SU17Q2RLRI">'[15]CM Rigs'!#REF!</definedName>
    <definedName name="SU17Q2RORI" localSheetId="6">'[15]CM Rigs'!#REF!</definedName>
    <definedName name="SU17Q2RORI" localSheetId="5">'[15]CM Rigs'!#REF!</definedName>
    <definedName name="SU17Q2RORI" localSheetId="18">'[15]CM Rigs'!#REF!</definedName>
    <definedName name="SU17Q2RORI">'[15]CM Rigs'!#REF!</definedName>
    <definedName name="SU17Q2SLRI" localSheetId="6">'[15]CM Rigs'!#REF!</definedName>
    <definedName name="SU17Q2SLRI" localSheetId="5">'[15]CM Rigs'!#REF!</definedName>
    <definedName name="SU17Q2SLRI" localSheetId="18">'[15]CM Rigs'!#REF!</definedName>
    <definedName name="SU17Q2SLRI">'[15]CM Rigs'!#REF!</definedName>
    <definedName name="SU17Q2SORI" localSheetId="6">'[15]CM Rigs'!#REF!</definedName>
    <definedName name="SU17Q2SORI" localSheetId="5">'[15]CM Rigs'!#REF!</definedName>
    <definedName name="SU17Q2SORI" localSheetId="18">'[15]CM Rigs'!#REF!</definedName>
    <definedName name="SU17Q2SORI">'[15]CM Rigs'!#REF!</definedName>
    <definedName name="Subsurface_Equipment">'[18]Generic equipment lists'!$B$3:$B$79</definedName>
    <definedName name="SurveyProgramFormatA" localSheetId="6">'[12]P516A-trajectory'!#REF!</definedName>
    <definedName name="SurveyProgramFormatA" localSheetId="5">'[12]P516A-trajectory'!#REF!</definedName>
    <definedName name="SurveyProgramFormatA" localSheetId="18">'[12]P516A-trajectory'!#REF!</definedName>
    <definedName name="SurveyProgramFormatA">'[12]P516A-trajectory'!#REF!</definedName>
    <definedName name="SurveyProgramFormatB" localSheetId="6">'[12]P516A-trajectory'!#REF!</definedName>
    <definedName name="SurveyProgramFormatB" localSheetId="5">'[12]P516A-trajectory'!#REF!</definedName>
    <definedName name="SurveyProgramFormatB" localSheetId="18">'[12]P516A-trajectory'!#REF!</definedName>
    <definedName name="SurveyProgramFormatB">'[12]P516A-trajectory'!#REF!</definedName>
    <definedName name="SurveyProgramHeader" localSheetId="6">'[12]P516A-trajectory'!#REF!</definedName>
    <definedName name="SurveyProgramHeader" localSheetId="5">'[12]P516A-trajectory'!#REF!</definedName>
    <definedName name="SurveyProgramHeader" localSheetId="18">'[12]P516A-trajectory'!#REF!</definedName>
    <definedName name="SurveyProgramHeader">'[12]P516A-trajectory'!#REF!</definedName>
    <definedName name="SWFDRY">'[14]SWF (Dry Hole Period)'!$3:$18</definedName>
    <definedName name="SWFSC">'[14]SWF (Success Period)'!$3:$18</definedName>
    <definedName name="T_Dual" localSheetId="6">#REF!</definedName>
    <definedName name="T_Dual" localSheetId="5">#REF!</definedName>
    <definedName name="T_Dual" localSheetId="18">#REF!</definedName>
    <definedName name="T_Dual">#REF!</definedName>
    <definedName name="TA">[14]TA!$3:$18</definedName>
    <definedName name="TableHeaderCrossCenter" localSheetId="6">'[12]P516A-trajectory'!#REF!</definedName>
    <definedName name="TableHeaderCrossCenter" localSheetId="5">'[12]P516A-trajectory'!#REF!</definedName>
    <definedName name="TableHeaderCrossCenter" localSheetId="18">'[12]P516A-trajectory'!#REF!</definedName>
    <definedName name="TableHeaderCrossCenter">'[12]P516A-trajectory'!#REF!</definedName>
    <definedName name="TableHeaderCrossRight" localSheetId="6">'[12]P516A-trajectory'!#REF!</definedName>
    <definedName name="TableHeaderCrossRight" localSheetId="5">'[12]P516A-trajectory'!#REF!</definedName>
    <definedName name="TableHeaderCrossRight" localSheetId="18">'[12]P516A-trajectory'!#REF!</definedName>
    <definedName name="TableHeaderCrossRight">'[12]P516A-trajectory'!#REF!</definedName>
    <definedName name="Tally" localSheetId="6">#REF!</definedName>
    <definedName name="Tally" localSheetId="5">#REF!</definedName>
    <definedName name="Tally" localSheetId="18">#REF!</definedName>
    <definedName name="Tally">#REF!</definedName>
    <definedName name="Tbg" localSheetId="6">#REF!</definedName>
    <definedName name="Tbg" localSheetId="5">#REF!</definedName>
    <definedName name="Tbg" localSheetId="18">#REF!</definedName>
    <definedName name="Tbg">#REF!</definedName>
    <definedName name="TD">[6]GPCALC.XLS!$C$13</definedName>
    <definedName name="td12.25">'[9]Drilling Input'!#REF!</definedName>
    <definedName name="td17.5">'[9]Drilling Input'!#REF!</definedName>
    <definedName name="td8.5">'[9]Drilling Input'!#REF!</definedName>
    <definedName name="TELY" localSheetId="6">#REF!</definedName>
    <definedName name="TELY" localSheetId="5">#REF!</definedName>
    <definedName name="TELY" localSheetId="18">#REF!</definedName>
    <definedName name="TELY">#REF!</definedName>
    <definedName name="tempC" localSheetId="6">IF(#REF!="C",#REF!,#REF!)</definedName>
    <definedName name="tempC" localSheetId="5">IF(#REF!="C",#REF!,#REF!)</definedName>
    <definedName name="tempC" localSheetId="18">IF(#REF!="C",#REF!,#REF!)</definedName>
    <definedName name="tempC">IF(#REF!="C",#REF!,#REF!)</definedName>
    <definedName name="Temperature" localSheetId="6">#REF!</definedName>
    <definedName name="Temperature" localSheetId="5">#REF!</definedName>
    <definedName name="Temperature" localSheetId="18">#REF!</definedName>
    <definedName name="Temperature">#REF!</definedName>
    <definedName name="Threads">'[8]Generic equipment lists'!$E$3:$E$45</definedName>
    <definedName name="Time_1" localSheetId="6">#REF!</definedName>
    <definedName name="Time_1" localSheetId="5">#REF!</definedName>
    <definedName name="Time_1" localSheetId="18">#REF!</definedName>
    <definedName name="Time_1">#REF!</definedName>
    <definedName name="Time_1__Time_2" localSheetId="6">'[19]K Factor'!#REF!</definedName>
    <definedName name="Time_1__Time_2" localSheetId="5">'[19]K Factor'!#REF!</definedName>
    <definedName name="Time_1__Time_2" localSheetId="18">'[19]K Factor'!#REF!</definedName>
    <definedName name="Time_1__Time_2">'[19]K Factor'!#REF!</definedName>
    <definedName name="Time_2" localSheetId="6">#REF!</definedName>
    <definedName name="Time_2" localSheetId="5">#REF!</definedName>
    <definedName name="Time_2" localSheetId="18">#REF!</definedName>
    <definedName name="Time_2">#REF!</definedName>
    <definedName name="Today" localSheetId="6">#REF!</definedName>
    <definedName name="Today" localSheetId="5">#REF!</definedName>
    <definedName name="Today" localSheetId="18">#REF!</definedName>
    <definedName name="Today">#REF!</definedName>
    <definedName name="TopUR" localSheetId="6">'Drilling Input'!BottomHole-'Drilling Input'!RatHoleLength-'Drilling Input'!LengthUR</definedName>
    <definedName name="TopUR" localSheetId="5">'GEMILANG-1 (dual derrick) (2)'!BottomHole-'GEMILANG-1 (dual derrick) (2)'!RatHoleLength-'GEMILANG-1 (dual derrick) (2)'!LengthUR</definedName>
    <definedName name="TopUR" localSheetId="18">'Gemilang-1 latest cost'!BottomHole-'Gemilang-1 latest cost'!RatHoleLength-'Gemilang-1 latest cost'!LengthUR</definedName>
    <definedName name="TopUR">BottomHole-RatHoleLength-LengthUR</definedName>
    <definedName name="totalgel" localSheetId="6">#REF!</definedName>
    <definedName name="totalgel" localSheetId="5">#REF!</definedName>
    <definedName name="totalgel" localSheetId="18">#REF!</definedName>
    <definedName name="totalgel">#REF!</definedName>
    <definedName name="TotalSandRequired">'[6]Troll OH GP'!$D$62</definedName>
    <definedName name="totgel" localSheetId="6">#REF!</definedName>
    <definedName name="totgel" localSheetId="5">#REF!</definedName>
    <definedName name="totgel" localSheetId="18">#REF!</definedName>
    <definedName name="totgel">#REF!</definedName>
    <definedName name="TTotal" localSheetId="6">#REF!</definedName>
    <definedName name="TTotal" localSheetId="5">#REF!</definedName>
    <definedName name="TTotal" localSheetId="18">#REF!</definedName>
    <definedName name="TTotal">#REF!</definedName>
    <definedName name="Tubing">'[8]Generic equipment lists'!$H$3:$H$45</definedName>
    <definedName name="TubingLength" localSheetId="6">#REF!</definedName>
    <definedName name="TubingLength" localSheetId="5">#REF!</definedName>
    <definedName name="TubingLength" localSheetId="18">#REF!</definedName>
    <definedName name="TubingLength">#REF!</definedName>
    <definedName name="TVD" localSheetId="6">#REF!</definedName>
    <definedName name="TVD" localSheetId="5">#REF!</definedName>
    <definedName name="TVD" localSheetId="18">#REF!</definedName>
    <definedName name="TVD">#REF!</definedName>
    <definedName name="U00Q2BUM">'[7]CERA Historic UCCI'!$B$19</definedName>
    <definedName name="U00Q2C_DEEI">'[7]CERA Historic UCCI'!$B$42</definedName>
    <definedName name="U00Q2C_DXDR">'[7]CERA Historic UCCI'!$B$50</definedName>
    <definedName name="U00Q2C_FFFI">'[7]CERA Historic UCCI'!$B$40</definedName>
    <definedName name="U00Q2C_FXDR">'[7]CERA Historic UCCI'!$B$48</definedName>
    <definedName name="U00Q2C_GXDR">'[7]CERA Historic UCCI'!$B$46</definedName>
    <definedName name="U00Q2C_ONSI">'[7]CERA Historic UCCI'!$B$44</definedName>
    <definedName name="U00Q2C_OXDR">'[7]CERA Historic UCCI'!$B$52</definedName>
    <definedName name="U00Q2C_UCCI">'[7]CERA Historic UCCI'!$B$38</definedName>
    <definedName name="U00Q2COL">'[7]CERA Historic UCCI'!$B$27</definedName>
    <definedName name="U00Q2ELI">'[7]CERA Historic UCCI'!$B$21</definedName>
    <definedName name="U00Q2EPM">'[7]CERA Historic UCCI'!$B$9</definedName>
    <definedName name="U00Q2EQU">'[7]CERA Historic UCCI'!$B$11</definedName>
    <definedName name="U00Q2FRG">'[7]CERA Historic UCCI'!$B$23</definedName>
    <definedName name="U00Q2HUC">'[7]CERA Historic UCCI'!$B$31</definedName>
    <definedName name="U00Q2LRI">'[7]CERA Historic UCCI'!$B$7</definedName>
    <definedName name="U00Q2NCS">'[7]CERA Historic UCCI'!$B$17</definedName>
    <definedName name="U00Q2OCS">'[7]CERA Historic UCCI'!$B$15</definedName>
    <definedName name="U00Q2OIV">'[7]CERA Historic UCCI'!$B$29</definedName>
    <definedName name="U00Q2ORI">'[7]CERA Historic UCCI'!$B$5</definedName>
    <definedName name="U00Q2SSU">'[7]CERA Historic UCCI'!$B$13</definedName>
    <definedName name="U00Q2YAF">'[7]CERA Historic UCCI'!$B$25</definedName>
    <definedName name="U01Q2BUM">'[7]CERA Historic UCCI'!$C$19</definedName>
    <definedName name="U01Q2C_DEEI">'[7]CERA Historic UCCI'!$C$42</definedName>
    <definedName name="U01Q2C_DXDR">'[7]CERA Historic UCCI'!$C$50</definedName>
    <definedName name="U01Q2C_FFFI">'[7]CERA Historic UCCI'!$C$40</definedName>
    <definedName name="U01Q2C_FXDR">'[7]CERA Historic UCCI'!$C$48</definedName>
    <definedName name="U01Q2C_GXDR">'[7]CERA Historic UCCI'!$C$46</definedName>
    <definedName name="U01Q2C_ONSI">'[7]CERA Historic UCCI'!$C$44</definedName>
    <definedName name="U01Q2C_OXDR">'[7]CERA Historic UCCI'!$C$52</definedName>
    <definedName name="U01Q2C_UCCI">'[7]CERA Historic UCCI'!$C$38</definedName>
    <definedName name="U01Q2COL">'[7]CERA Historic UCCI'!$C$27</definedName>
    <definedName name="U01Q2ELI">'[7]CERA Historic UCCI'!$C$21</definedName>
    <definedName name="U01Q2EPM">'[7]CERA Historic UCCI'!$C$9</definedName>
    <definedName name="U01Q2EQU">'[7]CERA Historic UCCI'!$C$11</definedName>
    <definedName name="U01Q2FRG">'[7]CERA Historic UCCI'!$C$23</definedName>
    <definedName name="U01Q2HUC">'[7]CERA Historic UCCI'!$C$31</definedName>
    <definedName name="U01Q2LRI">'[7]CERA Historic UCCI'!$C$7</definedName>
    <definedName name="U01Q2NCS">'[7]CERA Historic UCCI'!$C$17</definedName>
    <definedName name="U01Q2OCS">'[7]CERA Historic UCCI'!$C$15</definedName>
    <definedName name="U01Q2OIV">'[7]CERA Historic UCCI'!$C$29</definedName>
    <definedName name="U01Q2ORI">'[7]CERA Historic UCCI'!$C$5</definedName>
    <definedName name="U01Q2SSU">'[7]CERA Historic UCCI'!$C$13</definedName>
    <definedName name="U01Q2YAF">'[7]CERA Historic UCCI'!$C$25</definedName>
    <definedName name="U02Q2BUM">'[7]CERA Historic UCCI'!$D$19</definedName>
    <definedName name="U02Q2C_DEEI">'[7]CERA Historic UCCI'!$D$42</definedName>
    <definedName name="U02Q2C_DXDR">'[7]CERA Historic UCCI'!$D$50</definedName>
    <definedName name="U02Q2C_FFFI">'[7]CERA Historic UCCI'!$D$40</definedName>
    <definedName name="U02Q2C_FXDR">'[7]CERA Historic UCCI'!$D$48</definedName>
    <definedName name="U02Q2C_GXDR">'[7]CERA Historic UCCI'!$D$46</definedName>
    <definedName name="U02Q2C_ONSI">'[7]CERA Historic UCCI'!$D$44</definedName>
    <definedName name="U02Q2C_OXDR">'[7]CERA Historic UCCI'!$D$52</definedName>
    <definedName name="U02Q2C_UCCI">'[7]CERA Historic UCCI'!$D$38</definedName>
    <definedName name="U02Q2COL">'[7]CERA Historic UCCI'!$D$27</definedName>
    <definedName name="U02Q2ELI">'[7]CERA Historic UCCI'!$D$21</definedName>
    <definedName name="U02Q2EPM">'[7]CERA Historic UCCI'!$D$9</definedName>
    <definedName name="U02Q2EQU">'[7]CERA Historic UCCI'!$D$11</definedName>
    <definedName name="U02Q2FRG">'[7]CERA Historic UCCI'!$D$23</definedName>
    <definedName name="U02Q2HUC">'[7]CERA Historic UCCI'!$D$31</definedName>
    <definedName name="U02Q2LRI">'[7]CERA Historic UCCI'!$D$7</definedName>
    <definedName name="U02Q2NCS">'[7]CERA Historic UCCI'!$D$17</definedName>
    <definedName name="U02Q2OCS">'[7]CERA Historic UCCI'!$D$15</definedName>
    <definedName name="U02Q2OIV">'[7]CERA Historic UCCI'!$D$29</definedName>
    <definedName name="U02Q2ORI">'[7]CERA Historic UCCI'!$D$5</definedName>
    <definedName name="U02Q2SSU">'[7]CERA Historic UCCI'!$D$13</definedName>
    <definedName name="U02Q2YAF">'[7]CERA Historic UCCI'!$D$25</definedName>
    <definedName name="U03Q2BUM">'[7]CERA Historic UCCI'!$E$19</definedName>
    <definedName name="U03Q2C_DEEI">'[7]CERA Historic UCCI'!$E$42</definedName>
    <definedName name="U03Q2C_DXDR">'[7]CERA Historic UCCI'!$E$50</definedName>
    <definedName name="U03Q2C_FFFI">'[7]CERA Historic UCCI'!$E$40</definedName>
    <definedName name="U03Q2C_FXDR">'[7]CERA Historic UCCI'!$E$48</definedName>
    <definedName name="U03Q2C_GXDR">'[7]CERA Historic UCCI'!$E$46</definedName>
    <definedName name="U03Q2C_ONSI">'[7]CERA Historic UCCI'!$E$44</definedName>
    <definedName name="U03Q2C_OXDR">'[7]CERA Historic UCCI'!$E$52</definedName>
    <definedName name="U03Q2C_UCCI">'[7]CERA Historic UCCI'!$E$38</definedName>
    <definedName name="U03Q2COL">'[7]CERA Historic UCCI'!$E$27</definedName>
    <definedName name="U03Q2ELI">'[7]CERA Historic UCCI'!$E$21</definedName>
    <definedName name="U03Q2EPM">'[7]CERA Historic UCCI'!$E$9</definedName>
    <definedName name="U03Q2EQU">'[7]CERA Historic UCCI'!$E$11</definedName>
    <definedName name="U03Q2FRG">'[7]CERA Historic UCCI'!$E$23</definedName>
    <definedName name="U03Q2HUC">'[7]CERA Historic UCCI'!$E$31</definedName>
    <definedName name="U03Q2LRI">'[7]CERA Historic UCCI'!$E$7</definedName>
    <definedName name="U03Q2NCS">'[7]CERA Historic UCCI'!$E$17</definedName>
    <definedName name="U03Q2OCS">'[7]CERA Historic UCCI'!$E$15</definedName>
    <definedName name="U03Q2OIV">'[7]CERA Historic UCCI'!$E$29</definedName>
    <definedName name="U03Q2ORI">'[7]CERA Historic UCCI'!$E$5</definedName>
    <definedName name="U03Q2SSU">'[7]CERA Historic UCCI'!$E$13</definedName>
    <definedName name="U03Q2YAF">'[7]CERA Historic UCCI'!$E$25</definedName>
    <definedName name="U04Q1BUM">'[7]CERA Historic UCCI'!$F$19</definedName>
    <definedName name="U04Q1C_DEEI">'[7]CERA Historic UCCI'!$F$42</definedName>
    <definedName name="U04Q1C_DXDR">'[7]CERA Historic UCCI'!$F$50</definedName>
    <definedName name="U04Q1C_FFFI">'[7]CERA Historic UCCI'!$F$40</definedName>
    <definedName name="U04Q1C_FXDR">'[7]CERA Historic UCCI'!$F$48</definedName>
    <definedName name="U04Q1C_GXDR">'[7]CERA Historic UCCI'!$F$46</definedName>
    <definedName name="U04Q1C_ONSI">'[7]CERA Historic UCCI'!$F$44</definedName>
    <definedName name="U04Q1C_OXDR">'[7]CERA Historic UCCI'!$F$52</definedName>
    <definedName name="U04Q1C_UCCI">'[7]CERA Historic UCCI'!$F$38</definedName>
    <definedName name="U04Q1COL">'[7]CERA Historic UCCI'!$F$27</definedName>
    <definedName name="U04Q1ELI">'[7]CERA Historic UCCI'!$F$21</definedName>
    <definedName name="U04Q1EPM">'[7]CERA Historic UCCI'!$F$9</definedName>
    <definedName name="U04Q1EQU">'[7]CERA Historic UCCI'!$F$11</definedName>
    <definedName name="U04Q1FRG">'[7]CERA Historic UCCI'!$F$23</definedName>
    <definedName name="U04Q1HUC">'[7]CERA Historic UCCI'!$F$31</definedName>
    <definedName name="U04Q1LRI">'[7]CERA Historic UCCI'!$F$7</definedName>
    <definedName name="U04Q1NCS">'[7]CERA Historic UCCI'!$F$17</definedName>
    <definedName name="U04Q1OCS">'[7]CERA Historic UCCI'!$F$15</definedName>
    <definedName name="U04Q1OIV">'[7]CERA Historic UCCI'!$F$29</definedName>
    <definedName name="U04Q1ORI">'[7]CERA Historic UCCI'!$F$5</definedName>
    <definedName name="U04Q1SSU">'[7]CERA Historic UCCI'!$F$13</definedName>
    <definedName name="U04Q1YAF">'[7]CERA Historic UCCI'!$F$25</definedName>
    <definedName name="U04Q3BUM">'[7]CERA Historic UCCI'!$G$19</definedName>
    <definedName name="U04Q3C_DEEI">'[7]CERA Historic UCCI'!$G$42</definedName>
    <definedName name="U04Q3C_DXDR">'[7]CERA Historic UCCI'!$G$50</definedName>
    <definedName name="U04Q3C_FFFI">'[7]CERA Historic UCCI'!$G$40</definedName>
    <definedName name="U04Q3C_FXDR">'[7]CERA Historic UCCI'!$G$48</definedName>
    <definedName name="U04Q3C_GXDR">'[7]CERA Historic UCCI'!$G$46</definedName>
    <definedName name="U04Q3C_ONSI">'[7]CERA Historic UCCI'!$G$44</definedName>
    <definedName name="U04Q3C_OXDR">'[7]CERA Historic UCCI'!$G$52</definedName>
    <definedName name="U04Q3C_UCCI">'[7]CERA Historic UCCI'!$G$38</definedName>
    <definedName name="U04Q3COL">'[7]CERA Historic UCCI'!$G$27</definedName>
    <definedName name="U04Q3ELI">'[7]CERA Historic UCCI'!$G$21</definedName>
    <definedName name="U04Q3EPM">'[7]CERA Historic UCCI'!$G$9</definedName>
    <definedName name="U04Q3EQU">'[7]CERA Historic UCCI'!$G$11</definedName>
    <definedName name="U04Q3FRG">'[7]CERA Historic UCCI'!$G$23</definedName>
    <definedName name="U04Q3HUC">'[7]CERA Historic UCCI'!$G$31</definedName>
    <definedName name="U04Q3LRI">'[7]CERA Historic UCCI'!$G$7</definedName>
    <definedName name="U04Q3NCS">'[7]CERA Historic UCCI'!$G$17</definedName>
    <definedName name="U04Q3OCS">'[7]CERA Historic UCCI'!$G$15</definedName>
    <definedName name="U04Q3OIV">'[7]CERA Historic UCCI'!$G$29</definedName>
    <definedName name="U04Q3ORI">'[7]CERA Historic UCCI'!$G$5</definedName>
    <definedName name="U04Q3SSU">'[7]CERA Historic UCCI'!$G$13</definedName>
    <definedName name="U04Q3YAF">'[7]CERA Historic UCCI'!$G$25</definedName>
    <definedName name="U05Q1BUM">'[7]CERA Historic UCCI'!$H$19</definedName>
    <definedName name="U05Q1C_DEEI">'[7]CERA Historic UCCI'!$H$42</definedName>
    <definedName name="U05Q1C_DXDR">'[7]CERA Historic UCCI'!$H$50</definedName>
    <definedName name="U05Q1C_FFFI">'[7]CERA Historic UCCI'!$H$40</definedName>
    <definedName name="U05Q1C_FXDR">'[7]CERA Historic UCCI'!$H$48</definedName>
    <definedName name="U05Q1C_GXDR">'[7]CERA Historic UCCI'!$H$46</definedName>
    <definedName name="U05Q1C_ONSI">'[7]CERA Historic UCCI'!$H$44</definedName>
    <definedName name="U05Q1C_OXDR">'[7]CERA Historic UCCI'!$H$52</definedName>
    <definedName name="U05Q1C_UCCI">'[7]CERA Historic UCCI'!$H$38</definedName>
    <definedName name="U05Q1COL">'[7]CERA Historic UCCI'!$H$27</definedName>
    <definedName name="U05Q1ELI">'[7]CERA Historic UCCI'!$H$21</definedName>
    <definedName name="U05Q1EPM">'[7]CERA Historic UCCI'!$H$9</definedName>
    <definedName name="U05Q1EQU">'[7]CERA Historic UCCI'!$H$11</definedName>
    <definedName name="U05Q1FRG">'[7]CERA Historic UCCI'!$H$23</definedName>
    <definedName name="U05Q1HUC">'[7]CERA Historic UCCI'!$H$31</definedName>
    <definedName name="U05Q1LRI">'[7]CERA Historic UCCI'!$H$7</definedName>
    <definedName name="U05Q1NCS">'[7]CERA Historic UCCI'!$H$17</definedName>
    <definedName name="U05Q1OCS">'[7]CERA Historic UCCI'!$H$15</definedName>
    <definedName name="U05Q1OIV">'[7]CERA Historic UCCI'!$H$29</definedName>
    <definedName name="U05Q1ORI">'[7]CERA Historic UCCI'!$H$5</definedName>
    <definedName name="U05Q1SSU">'[7]CERA Historic UCCI'!$H$13</definedName>
    <definedName name="U05Q1YAF">'[7]CERA Historic UCCI'!$H$25</definedName>
    <definedName name="U05Q3BUM">'[7]CERA Historic UCCI'!$I$19</definedName>
    <definedName name="U05Q3C_DEEI">'[7]CERA Historic UCCI'!$I$42</definedName>
    <definedName name="U05Q3C_DXDR">'[7]CERA Historic UCCI'!$I$50</definedName>
    <definedName name="U05Q3C_FFFI">'[7]CERA Historic UCCI'!$I$40</definedName>
    <definedName name="U05Q3C_FXDR">'[7]CERA Historic UCCI'!$I$48</definedName>
    <definedName name="U05Q3C_GXDR">'[7]CERA Historic UCCI'!$I$46</definedName>
    <definedName name="U05Q3C_ONSI">'[7]CERA Historic UCCI'!$I$44</definedName>
    <definedName name="U05Q3C_OXDR">'[7]CERA Historic UCCI'!$I$52</definedName>
    <definedName name="U05Q3C_UCCI">'[7]CERA Historic UCCI'!$I$38</definedName>
    <definedName name="U05Q3COL">'[7]CERA Historic UCCI'!$I$27</definedName>
    <definedName name="U05Q3ELI">'[7]CERA Historic UCCI'!$I$21</definedName>
    <definedName name="U05Q3EPM">'[7]CERA Historic UCCI'!$I$9</definedName>
    <definedName name="U05Q3EQU">'[7]CERA Historic UCCI'!$I$11</definedName>
    <definedName name="U05Q3FRG">'[7]CERA Historic UCCI'!$I$23</definedName>
    <definedName name="U05Q3HUC">'[7]CERA Historic UCCI'!$I$31</definedName>
    <definedName name="U05Q3LRI">'[7]CERA Historic UCCI'!$I$7</definedName>
    <definedName name="U05Q3NCS">'[7]CERA Historic UCCI'!$I$17</definedName>
    <definedName name="U05Q3OCS">'[7]CERA Historic UCCI'!$I$15</definedName>
    <definedName name="U05Q3OIV">'[7]CERA Historic UCCI'!$I$29</definedName>
    <definedName name="U05Q3ORI">'[7]CERA Historic UCCI'!$I$5</definedName>
    <definedName name="U05Q3SSU">'[7]CERA Historic UCCI'!$I$13</definedName>
    <definedName name="U05Q3YAF">'[7]CERA Historic UCCI'!$I$25</definedName>
    <definedName name="U06Q1BUM">'[7]CERA Historic UCCI'!$J$19</definedName>
    <definedName name="U06Q1C_DEEI">'[7]CERA Historic UCCI'!$J$42</definedName>
    <definedName name="U06Q1C_DXDR">'[7]CERA Historic UCCI'!$J$50</definedName>
    <definedName name="U06Q1C_FFFI">'[7]CERA Historic UCCI'!$J$40</definedName>
    <definedName name="U06Q1C_FXDR">'[7]CERA Historic UCCI'!$J$48</definedName>
    <definedName name="U06Q1C_GXDR">'[7]CERA Historic UCCI'!$J$46</definedName>
    <definedName name="U06Q1C_ONSI">'[7]CERA Historic UCCI'!$J$44</definedName>
    <definedName name="U06Q1C_OXDR">'[7]CERA Historic UCCI'!$J$52</definedName>
    <definedName name="U06Q1C_UCCI">'[7]CERA Historic UCCI'!$J$38</definedName>
    <definedName name="U06Q1COL">'[7]CERA Historic UCCI'!$J$27</definedName>
    <definedName name="U06Q1ELI">'[7]CERA Historic UCCI'!$J$21</definedName>
    <definedName name="U06Q1EPM">'[7]CERA Historic UCCI'!$J$9</definedName>
    <definedName name="U06Q1EQU">'[7]CERA Historic UCCI'!$J$11</definedName>
    <definedName name="U06Q1FRG">'[7]CERA Historic UCCI'!$J$23</definedName>
    <definedName name="U06Q1HUC">'[7]CERA Historic UCCI'!$J$31</definedName>
    <definedName name="U06Q1LRI">'[7]CERA Historic UCCI'!$J$7</definedName>
    <definedName name="U06Q1NCS">'[7]CERA Historic UCCI'!$J$17</definedName>
    <definedName name="U06Q1OCS">'[7]CERA Historic UCCI'!$J$15</definedName>
    <definedName name="U06Q1OIV">'[7]CERA Historic UCCI'!$J$29</definedName>
    <definedName name="U06Q1ORI">'[7]CERA Historic UCCI'!$J$5</definedName>
    <definedName name="U06Q1SSU">'[7]CERA Historic UCCI'!$J$13</definedName>
    <definedName name="U06Q1YAF">'[7]CERA Historic UCCI'!$J$25</definedName>
    <definedName name="U06Q3BUM">'[7]CERA Historic UCCI'!$K$19</definedName>
    <definedName name="U06Q3C_DEEI">'[7]CERA Historic UCCI'!$K$42</definedName>
    <definedName name="U06Q3C_DXDR">'[7]CERA Historic UCCI'!$K$50</definedName>
    <definedName name="U06Q3C_FFFI">'[7]CERA Historic UCCI'!$K$40</definedName>
    <definedName name="U06Q3C_FXDR">'[7]CERA Historic UCCI'!$K$48</definedName>
    <definedName name="U06Q3C_GXDR">'[7]CERA Historic UCCI'!$K$46</definedName>
    <definedName name="U06Q3C_ONSI">'[7]CERA Historic UCCI'!$K$44</definedName>
    <definedName name="U06Q3C_OXDR">'[7]CERA Historic UCCI'!$K$52</definedName>
    <definedName name="U06Q3C_UCCI">'[7]CERA Historic UCCI'!$K$38</definedName>
    <definedName name="U06Q3COL">'[7]CERA Historic UCCI'!$K$27</definedName>
    <definedName name="U06Q3ELI">'[7]CERA Historic UCCI'!$K$21</definedName>
    <definedName name="U06Q3EPM">'[7]CERA Historic UCCI'!$K$9</definedName>
    <definedName name="U06Q3EQU">'[7]CERA Historic UCCI'!$K$11</definedName>
    <definedName name="U06Q3FRG">'[7]CERA Historic UCCI'!$K$23</definedName>
    <definedName name="U06Q3HUC">'[7]CERA Historic UCCI'!$K$31</definedName>
    <definedName name="U06Q3LRI">'[7]CERA Historic UCCI'!$K$7</definedName>
    <definedName name="U06Q3NCS">'[7]CERA Historic UCCI'!$K$17</definedName>
    <definedName name="U06Q3OCS">'[7]CERA Historic UCCI'!$K$15</definedName>
    <definedName name="U06Q3OIV">'[7]CERA Historic UCCI'!$K$29</definedName>
    <definedName name="U06Q3ORI">'[7]CERA Historic UCCI'!$K$5</definedName>
    <definedName name="U06Q3SSU">'[7]CERA Historic UCCI'!$K$13</definedName>
    <definedName name="U06Q3YAF">'[7]CERA Historic UCCI'!$K$25</definedName>
    <definedName name="U07Q1BUM">'[7]CERA Historic UCCI'!$L$19</definedName>
    <definedName name="U07Q1C_DEEI">'[7]CERA Historic UCCI'!$L$42</definedName>
    <definedName name="U07Q1C_DXDR">'[7]CERA Historic UCCI'!$L$50</definedName>
    <definedName name="U07Q1C_FFFI">'[7]CERA Historic UCCI'!$L$40</definedName>
    <definedName name="U07Q1C_FXDR">'[7]CERA Historic UCCI'!$L$48</definedName>
    <definedName name="U07Q1C_GXDR">'[7]CERA Historic UCCI'!$L$46</definedName>
    <definedName name="U07Q1C_ONSI">'[7]CERA Historic UCCI'!$L$44</definedName>
    <definedName name="U07Q1C_OXDR">'[7]CERA Historic UCCI'!$L$52</definedName>
    <definedName name="U07Q1C_UCCI">'[7]CERA Historic UCCI'!$L$38</definedName>
    <definedName name="U07Q1COL">'[7]CERA Historic UCCI'!$L$27</definedName>
    <definedName name="U07Q1ELI">'[7]CERA Historic UCCI'!$L$21</definedName>
    <definedName name="U07Q1EPM">'[7]CERA Historic UCCI'!$L$9</definedName>
    <definedName name="U07Q1EQU">'[7]CERA Historic UCCI'!$L$11</definedName>
    <definedName name="U07Q1FRG">'[7]CERA Historic UCCI'!$L$23</definedName>
    <definedName name="U07Q1HUC">'[7]CERA Historic UCCI'!$L$31</definedName>
    <definedName name="U07Q1LRI">'[7]CERA Historic UCCI'!$L$7</definedName>
    <definedName name="U07Q1NCS">'[7]CERA Historic UCCI'!$L$17</definedName>
    <definedName name="U07Q1OCS">'[7]CERA Historic UCCI'!$L$15</definedName>
    <definedName name="U07Q1OIV">'[7]CERA Historic UCCI'!$L$29</definedName>
    <definedName name="U07Q1ORI">'[7]CERA Historic UCCI'!$L$5</definedName>
    <definedName name="U07Q1SSU">'[7]CERA Historic UCCI'!$L$13</definedName>
    <definedName name="U07Q1YAF">'[7]CERA Historic UCCI'!$L$25</definedName>
    <definedName name="U07Q3BUM">'[7]CERA Historic UCCI'!$M$19</definedName>
    <definedName name="U07Q3C_DEEI">'[7]CERA Historic UCCI'!$M$42</definedName>
    <definedName name="U07Q3C_DXDR">'[7]CERA Historic UCCI'!$M$50</definedName>
    <definedName name="U07Q3C_FFFI">'[7]CERA Historic UCCI'!$M$40</definedName>
    <definedName name="U07Q3C_FXDR">'[7]CERA Historic UCCI'!$M$48</definedName>
    <definedName name="U07Q3C_GXDR">'[7]CERA Historic UCCI'!$M$46</definedName>
    <definedName name="U07Q3C_ONSI">'[7]CERA Historic UCCI'!$M$44</definedName>
    <definedName name="U07Q3C_OXDR">'[7]CERA Historic UCCI'!$M$52</definedName>
    <definedName name="U07Q3C_UCCI">'[7]CERA Historic UCCI'!$M$38</definedName>
    <definedName name="U07Q3COL">'[7]CERA Historic UCCI'!$M$27</definedName>
    <definedName name="U07Q3ELI">'[7]CERA Historic UCCI'!$M$21</definedName>
    <definedName name="U07Q3EPM">'[7]CERA Historic UCCI'!$M$9</definedName>
    <definedName name="U07Q3EQU">'[7]CERA Historic UCCI'!$M$11</definedName>
    <definedName name="U07Q3FRG">'[7]CERA Historic UCCI'!$M$23</definedName>
    <definedName name="U07Q3HUC">'[7]CERA Historic UCCI'!$M$31</definedName>
    <definedName name="U07Q3LRI">'[7]CERA Historic UCCI'!$M$7</definedName>
    <definedName name="U07Q3NCS">'[7]CERA Historic UCCI'!$M$17</definedName>
    <definedName name="U07Q3OCS">'[7]CERA Historic UCCI'!$M$15</definedName>
    <definedName name="U07Q3OIV">'[7]CERA Historic UCCI'!$M$29</definedName>
    <definedName name="U07Q3ORI">'[7]CERA Historic UCCI'!$M$5</definedName>
    <definedName name="U07Q3SSU">'[7]CERA Historic UCCI'!$M$13</definedName>
    <definedName name="U07Q3YAF">'[7]CERA Historic UCCI'!$M$25</definedName>
    <definedName name="U08Q1BUM">'[7]CERA Historic UCCI'!$N$19</definedName>
    <definedName name="U08Q1C_DEEI">'[7]CERA Historic UCCI'!$N$42</definedName>
    <definedName name="U08Q1C_DXDR">'[7]CERA Historic UCCI'!$N$50</definedName>
    <definedName name="U08Q1C_FFFI">'[7]CERA Historic UCCI'!$N$40</definedName>
    <definedName name="U08Q1C_FXDR">'[7]CERA Historic UCCI'!$N$48</definedName>
    <definedName name="U08Q1C_GXDR">'[7]CERA Historic UCCI'!$N$46</definedName>
    <definedName name="U08Q1C_ONSI">'[7]CERA Historic UCCI'!$N$44</definedName>
    <definedName name="U08Q1C_OXDR">'[7]CERA Historic UCCI'!$N$52</definedName>
    <definedName name="U08Q1C_UCCI">'[7]CERA Historic UCCI'!$N$38</definedName>
    <definedName name="U08Q1COL">'[7]CERA Historic UCCI'!$N$27</definedName>
    <definedName name="U08Q1ELI">'[7]CERA Historic UCCI'!$N$21</definedName>
    <definedName name="U08Q1EPM">'[7]CERA Historic UCCI'!$N$9</definedName>
    <definedName name="U08Q1EQU">'[7]CERA Historic UCCI'!$N$11</definedName>
    <definedName name="U08Q1FRG">'[7]CERA Historic UCCI'!$N$23</definedName>
    <definedName name="U08Q1HUC">'[7]CERA Historic UCCI'!$N$31</definedName>
    <definedName name="U08Q1LRI">'[7]CERA Historic UCCI'!$N$7</definedName>
    <definedName name="U08Q1NCS">'[7]CERA Historic UCCI'!$N$17</definedName>
    <definedName name="U08Q1OCS">'[7]CERA Historic UCCI'!$N$15</definedName>
    <definedName name="U08Q1OIV">'[7]CERA Historic UCCI'!$N$29</definedName>
    <definedName name="U08Q1ORI">'[7]CERA Historic UCCI'!$N$5</definedName>
    <definedName name="U08Q1SSU">'[7]CERA Historic UCCI'!$N$13</definedName>
    <definedName name="U08Q1YAF">'[7]CERA Historic UCCI'!$N$25</definedName>
    <definedName name="U08Q3BUM">'[7]CERA Historic UCCI'!$O$19</definedName>
    <definedName name="U08Q3C_DEEI">'[7]CERA Historic UCCI'!$O$42</definedName>
    <definedName name="U08Q3C_DXDR">'[7]CERA Historic UCCI'!$O$50</definedName>
    <definedName name="U08Q3C_FFFI">'[7]CERA Historic UCCI'!$O$40</definedName>
    <definedName name="U08Q3C_FXDR">'[7]CERA Historic UCCI'!$O$48</definedName>
    <definedName name="U08Q3C_GXDR">'[7]CERA Historic UCCI'!$O$46</definedName>
    <definedName name="U08Q3C_ONSI">'[7]CERA Historic UCCI'!$O$44</definedName>
    <definedName name="U08Q3C_OXDR">'[7]CERA Historic UCCI'!$O$52</definedName>
    <definedName name="U08Q3C_UCCI">'[7]CERA Historic UCCI'!$O$38</definedName>
    <definedName name="U08Q3COL">'[7]CERA Historic UCCI'!$O$27</definedName>
    <definedName name="U08Q3ELI">'[7]CERA Historic UCCI'!$O$21</definedName>
    <definedName name="U08Q3EPM">'[7]CERA Historic UCCI'!$O$9</definedName>
    <definedName name="U08Q3EQU">'[7]CERA Historic UCCI'!$O$11</definedName>
    <definedName name="U08Q3FRG">'[7]CERA Historic UCCI'!$O$23</definedName>
    <definedName name="U08Q3HUC">'[7]CERA Historic UCCI'!$O$31</definedName>
    <definedName name="U08Q3LRI">'[7]CERA Historic UCCI'!$O$7</definedName>
    <definedName name="U08Q3NCS">'[7]CERA Historic UCCI'!$O$17</definedName>
    <definedName name="U08Q3OCS">'[7]CERA Historic UCCI'!$O$15</definedName>
    <definedName name="U08Q3OIV">'[7]CERA Historic UCCI'!$O$29</definedName>
    <definedName name="U08Q3ORI">'[7]CERA Historic UCCI'!$O$5</definedName>
    <definedName name="U08Q3SSU">'[7]CERA Historic UCCI'!$O$13</definedName>
    <definedName name="U08Q3YAF">'[7]CERA Historic UCCI'!$O$25</definedName>
    <definedName name="U08Q4BUM">'[7]CERA Historic UCCI'!$P$19</definedName>
    <definedName name="U08Q4C_DEEI">'[7]CERA Historic UCCI'!$P$42</definedName>
    <definedName name="U08Q4C_DXDR">'[7]CERA Historic UCCI'!$P$50</definedName>
    <definedName name="U08Q4C_FFFI">'[7]CERA Historic UCCI'!$P$40</definedName>
    <definedName name="U08Q4C_FXDR">'[7]CERA Historic UCCI'!$P$48</definedName>
    <definedName name="U08Q4C_GXDR">'[7]CERA Historic UCCI'!$P$46</definedName>
    <definedName name="U08Q4C_ONSI">'[7]CERA Historic UCCI'!$P$44</definedName>
    <definedName name="U08Q4C_OXDR">'[7]CERA Historic UCCI'!$P$52</definedName>
    <definedName name="U08Q4C_UCCI">'[7]CERA Historic UCCI'!$P$38</definedName>
    <definedName name="U08Q4COL">'[7]CERA Historic UCCI'!$P$27</definedName>
    <definedName name="U08Q4ELI">'[7]CERA Historic UCCI'!$P$21</definedName>
    <definedName name="U08Q4EPM">'[7]CERA Historic UCCI'!$P$9</definedName>
    <definedName name="U08Q4EQU">'[7]CERA Historic UCCI'!$P$11</definedName>
    <definedName name="U08Q4FRG">'[7]CERA Historic UCCI'!$P$23</definedName>
    <definedName name="U08Q4HUC">'[7]CERA Historic UCCI'!$P$31</definedName>
    <definedName name="U08Q4LRI">'[7]CERA Historic UCCI'!$P$7</definedName>
    <definedName name="U08Q4NCS">'[7]CERA Historic UCCI'!$P$17</definedName>
    <definedName name="U08Q4OCS">'[7]CERA Historic UCCI'!$P$15</definedName>
    <definedName name="U08Q4OIV">'[7]CERA Historic UCCI'!$P$29</definedName>
    <definedName name="U08Q4ORI">'[7]CERA Historic UCCI'!$P$5</definedName>
    <definedName name="U08Q4SSU">'[7]CERA Historic UCCI'!$P$13</definedName>
    <definedName name="U08Q4YAF">'[7]CERA Historic UCCI'!$P$25</definedName>
    <definedName name="U09Q1BUM">'[7]CERA Historic UCCI'!$Q$19</definedName>
    <definedName name="U09Q1C_DEEI">'[7]CERA Historic UCCI'!$Q$42</definedName>
    <definedName name="U09Q1C_DXDR">'[7]CERA Historic UCCI'!$Q$50</definedName>
    <definedName name="U09Q1C_FFFI">'[7]CERA Historic UCCI'!$Q$40</definedName>
    <definedName name="U09Q1C_FXDR">'[7]CERA Historic UCCI'!$Q$48</definedName>
    <definedName name="U09Q1C_GXDR">'[7]CERA Historic UCCI'!$Q$46</definedName>
    <definedName name="U09Q1C_ONSI">'[7]CERA Historic UCCI'!$Q$44</definedName>
    <definedName name="U09Q1C_OXDR">'[7]CERA Historic UCCI'!$Q$52</definedName>
    <definedName name="U09Q1C_UCCI">'[7]CERA Historic UCCI'!$Q$38</definedName>
    <definedName name="U09Q1COL">'[7]CERA Historic UCCI'!$Q$27</definedName>
    <definedName name="U09Q1ELI">'[7]CERA Historic UCCI'!$Q$21</definedName>
    <definedName name="U09Q1EPM">'[7]CERA Historic UCCI'!$Q$9</definedName>
    <definedName name="U09Q1EQU">'[7]CERA Historic UCCI'!$Q$11</definedName>
    <definedName name="U09Q1FRG">'[7]CERA Historic UCCI'!$Q$23</definedName>
    <definedName name="U09Q1HUC">'[7]CERA Historic UCCI'!$Q$31</definedName>
    <definedName name="U09Q1LRI">'[7]CERA Historic UCCI'!$Q$7</definedName>
    <definedName name="U09Q1NCS">'[7]CERA Historic UCCI'!$Q$17</definedName>
    <definedName name="U09Q1OCS">'[7]CERA Historic UCCI'!$Q$15</definedName>
    <definedName name="U09Q1OIV">'[7]CERA Historic UCCI'!$Q$29</definedName>
    <definedName name="U09Q1ORI">'[7]CERA Historic UCCI'!$Q$5</definedName>
    <definedName name="U09Q1SSU">'[7]CERA Historic UCCI'!$Q$13</definedName>
    <definedName name="U09Q1YAF">'[7]CERA Historic UCCI'!$Q$25</definedName>
    <definedName name="U09Q2BUM">'[7]CERA Historic UCCI'!$R$19</definedName>
    <definedName name="U09Q2C_DEEI">'[7]CERA Historic UCCI'!$R$42</definedName>
    <definedName name="U09Q2C_DXDR">'[7]CERA Historic UCCI'!$R$50</definedName>
    <definedName name="U09Q2C_FFFI">'[7]CERA Historic UCCI'!$R$40</definedName>
    <definedName name="U09Q2C_FXDR">'[7]CERA Historic UCCI'!$R$48</definedName>
    <definedName name="U09Q2C_GXDR">'[7]CERA Historic UCCI'!$R$46</definedName>
    <definedName name="U09Q2C_ONSI">'[7]CERA Historic UCCI'!$R$44</definedName>
    <definedName name="U09Q2C_OXDR">'[7]CERA Historic UCCI'!$R$52</definedName>
    <definedName name="U09Q2C_UCCI">'[7]CERA Historic UCCI'!$R$38</definedName>
    <definedName name="U09Q2COL">'[7]CERA Historic UCCI'!$R$27</definedName>
    <definedName name="U09Q2ELI">'[7]CERA Historic UCCI'!$R$21</definedName>
    <definedName name="U09Q2EPM">'[7]CERA Historic UCCI'!$R$9</definedName>
    <definedName name="U09Q2EQU">'[7]CERA Historic UCCI'!$R$11</definedName>
    <definedName name="U09Q2FRG">'[7]CERA Historic UCCI'!$R$23</definedName>
    <definedName name="U09Q2HUC">'[7]CERA Historic UCCI'!$R$31</definedName>
    <definedName name="U09Q2LRI">'[7]CERA Historic UCCI'!$R$7</definedName>
    <definedName name="U09Q2NCS">'[7]CERA Historic UCCI'!$R$17</definedName>
    <definedName name="U09Q2OCS">'[7]CERA Historic UCCI'!$R$15</definedName>
    <definedName name="U09Q2OIV">'[7]CERA Historic UCCI'!$R$29</definedName>
    <definedName name="U09Q2ORI">'[7]CERA Historic UCCI'!$R$5</definedName>
    <definedName name="U09Q2SSU">'[7]CERA Historic UCCI'!$R$13</definedName>
    <definedName name="U09Q2YAF">'[7]CERA Historic UCCI'!$R$25</definedName>
    <definedName name="U09Q3BUM">'[7]CERA Historic UCCI'!$S$19</definedName>
    <definedName name="U09Q3C_DEEI">'[7]CERA Historic UCCI'!$S$42</definedName>
    <definedName name="U09Q3C_DXDR">'[7]CERA Historic UCCI'!$S$50</definedName>
    <definedName name="U09Q3C_FFFI">'[7]CERA Historic UCCI'!$S$40</definedName>
    <definedName name="U09Q3C_FXDR">'[7]CERA Historic UCCI'!$S$48</definedName>
    <definedName name="U09Q3C_GXDR">'[7]CERA Historic UCCI'!$S$46</definedName>
    <definedName name="U09Q3C_ONSI">'[7]CERA Historic UCCI'!$S$44</definedName>
    <definedName name="U09Q3C_OXDR">'[7]CERA Historic UCCI'!$S$52</definedName>
    <definedName name="U09Q3C_UCCI">'[7]CERA Historic UCCI'!$S$38</definedName>
    <definedName name="U09Q3COL">'[7]CERA Historic UCCI'!$S$27</definedName>
    <definedName name="U09Q3ELI">'[7]CERA Historic UCCI'!$S$21</definedName>
    <definedName name="U09Q3EPM">'[7]CERA Historic UCCI'!$S$9</definedName>
    <definedName name="U09Q3EQU">'[7]CERA Historic UCCI'!$S$11</definedName>
    <definedName name="U09Q3FRG">'[7]CERA Historic UCCI'!$S$23</definedName>
    <definedName name="U09Q3HUC">'[7]CERA Historic UCCI'!$S$31</definedName>
    <definedName name="U09Q3LRI">'[7]CERA Historic UCCI'!$S$7</definedName>
    <definedName name="U09Q3NCS">'[7]CERA Historic UCCI'!$S$17</definedName>
    <definedName name="U09Q3OCS">'[7]CERA Historic UCCI'!$S$15</definedName>
    <definedName name="U09Q3OIV">'[7]CERA Historic UCCI'!$S$29</definedName>
    <definedName name="U09Q3ORI">'[7]CERA Historic UCCI'!$S$5</definedName>
    <definedName name="U09Q3SSU">'[7]CERA Historic UCCI'!$S$13</definedName>
    <definedName name="U09Q3YAF">'[7]CERA Historic UCCI'!$S$25</definedName>
    <definedName name="U09Q4BUM">'[7]CERA Historic UCCI'!$T$19</definedName>
    <definedName name="U09Q4C_DEEI">'[7]CERA Historic UCCI'!$T$42</definedName>
    <definedName name="U09Q4C_DXDR">'[7]CERA Historic UCCI'!$T$50</definedName>
    <definedName name="U09Q4C_FFFI">'[7]CERA Historic UCCI'!$T$40</definedName>
    <definedName name="U09Q4C_FXDR">'[7]CERA Historic UCCI'!$T$48</definedName>
    <definedName name="U09Q4C_GXDR">'[7]CERA Historic UCCI'!$T$46</definedName>
    <definedName name="U09Q4C_ONSI">'[7]CERA Historic UCCI'!$T$44</definedName>
    <definedName name="U09Q4C_OXDR">'[7]CERA Historic UCCI'!$T$52</definedName>
    <definedName name="U09Q4C_UCCI">'[7]CERA Historic UCCI'!$T$38</definedName>
    <definedName name="U09Q4COL">'[7]CERA Historic UCCI'!$T$27</definedName>
    <definedName name="U09Q4ELI">'[7]CERA Historic UCCI'!$T$21</definedName>
    <definedName name="U09Q4EPM">'[7]CERA Historic UCCI'!$T$9</definedName>
    <definedName name="U09Q4EQU">'[7]CERA Historic UCCI'!$T$11</definedName>
    <definedName name="U09Q4FRG">'[7]CERA Historic UCCI'!$T$23</definedName>
    <definedName name="U09Q4HUC">'[7]CERA Historic UCCI'!$T$31</definedName>
    <definedName name="U09Q4LRI">'[7]CERA Historic UCCI'!$T$7</definedName>
    <definedName name="U09Q4NCS">'[7]CERA Historic UCCI'!$T$17</definedName>
    <definedName name="U09Q4OCS">'[7]CERA Historic UCCI'!$T$15</definedName>
    <definedName name="U09Q4OIV">'[7]CERA Historic UCCI'!$T$29</definedName>
    <definedName name="U09Q4ORI">'[7]CERA Historic UCCI'!$T$5</definedName>
    <definedName name="U09Q4SSU">'[7]CERA Historic UCCI'!$T$13</definedName>
    <definedName name="U09Q4YAF">'[7]CERA Historic UCCI'!$T$25</definedName>
    <definedName name="U10Q1BUM">'[7]CERA Historic UCCI'!$U$19</definedName>
    <definedName name="U10Q1C_DEEI">'[7]CERA Historic UCCI'!$U$42</definedName>
    <definedName name="U10Q1C_DXDR">'[7]CERA Historic UCCI'!$U$50</definedName>
    <definedName name="U10Q1C_FFFI">'[7]CERA Historic UCCI'!$U$40</definedName>
    <definedName name="U10Q1C_FXDR">'[7]CERA Historic UCCI'!$U$48</definedName>
    <definedName name="U10Q1C_GXDR">'[7]CERA Historic UCCI'!$U$46</definedName>
    <definedName name="U10Q1C_ONSI">'[7]CERA Historic UCCI'!$U$44</definedName>
    <definedName name="U10Q1C_OXDR">'[7]CERA Historic UCCI'!$U$52</definedName>
    <definedName name="U10Q1C_UCCI">'[7]CERA Historic UCCI'!$U$38</definedName>
    <definedName name="U10Q1COL">'[7]CERA Historic UCCI'!$U$27</definedName>
    <definedName name="U10Q1ELI">'[7]CERA Historic UCCI'!$U$21</definedName>
    <definedName name="U10Q1EPM">'[7]CERA Historic UCCI'!$U$9</definedName>
    <definedName name="U10Q1EQU">'[7]CERA Historic UCCI'!$U$11</definedName>
    <definedName name="U10Q1FRG">'[7]CERA Historic UCCI'!$U$23</definedName>
    <definedName name="U10Q1HUC">'[7]CERA Historic UCCI'!$U$31</definedName>
    <definedName name="U10Q1LRI">'[7]CERA Historic UCCI'!$U$7</definedName>
    <definedName name="U10Q1NCS">'[7]CERA Historic UCCI'!$U$17</definedName>
    <definedName name="U10Q1OCS">'[7]CERA Historic UCCI'!$U$15</definedName>
    <definedName name="U10Q1OIV">'[7]CERA Historic UCCI'!$U$29</definedName>
    <definedName name="U10Q1ORI">'[7]CERA Historic UCCI'!$U$5</definedName>
    <definedName name="U10Q1SSU">'[7]CERA Historic UCCI'!$U$13</definedName>
    <definedName name="U10Q1YAF">'[7]CERA Historic UCCI'!$U$25</definedName>
    <definedName name="U10Q2BUM">'[7]CERA Historic UCCI'!$V$19</definedName>
    <definedName name="U10Q2C_DEEI">'[7]CERA Historic UCCI'!$V$42</definedName>
    <definedName name="U10Q2C_DXDR">'[7]CERA Historic UCCI'!$V$50</definedName>
    <definedName name="U10Q2C_FFFI">'[7]CERA Historic UCCI'!$V$40</definedName>
    <definedName name="U10Q2C_FXDR">'[7]CERA Historic UCCI'!$V$48</definedName>
    <definedName name="U10Q2C_GXDR">'[7]CERA Historic UCCI'!$V$46</definedName>
    <definedName name="U10Q2C_ONSI">'[7]CERA Historic UCCI'!$V$44</definedName>
    <definedName name="U10Q2C_OXDR">'[7]CERA Historic UCCI'!$V$52</definedName>
    <definedName name="U10Q2C_UCCI">'[7]CERA Historic UCCI'!$V$38</definedName>
    <definedName name="U10Q2COL">'[7]CERA Historic UCCI'!$V$27</definedName>
    <definedName name="U10Q2ELI">'[7]CERA Historic UCCI'!$V$21</definedName>
    <definedName name="U10Q2EPM">'[7]CERA Historic UCCI'!$V$9</definedName>
    <definedName name="U10Q2EQU">'[7]CERA Historic UCCI'!$V$11</definedName>
    <definedName name="U10Q2FRG">'[7]CERA Historic UCCI'!$V$23</definedName>
    <definedName name="U10Q2HBUM">'[7]CERA Forecast UCCI'!$B$50</definedName>
    <definedName name="U10Q2HC_DEEI">'[7]CERA Forecast UCCI'!$B$131</definedName>
    <definedName name="U10Q2HC_DXDR">'[7]CERA Forecast UCCI'!$B$139</definedName>
    <definedName name="U10Q2HC_FFFI">'[7]CERA Forecast UCCI'!$B$129</definedName>
    <definedName name="U10Q2HC_FXDR">'[7]CERA Forecast UCCI'!$B$137</definedName>
    <definedName name="U10Q2HC_GXDR">'[7]CERA Forecast UCCI'!$B$135</definedName>
    <definedName name="U10Q2HC_ONSI">'[7]CERA Forecast UCCI'!$B$133</definedName>
    <definedName name="U10Q2HC_OXDR">'[7]CERA Forecast UCCI'!$B$141</definedName>
    <definedName name="U10Q2HC_UCCI">'[7]CERA Forecast UCCI'!$B$127</definedName>
    <definedName name="U10Q2HCOL">'[7]CERA Forecast UCCI'!$B$58</definedName>
    <definedName name="U10Q2HELI">'[7]CERA Forecast UCCI'!$B$52</definedName>
    <definedName name="U10Q2HEPM">'[7]CERA Forecast UCCI'!$B$40</definedName>
    <definedName name="U10Q2HEQU">'[7]CERA Forecast UCCI'!$B$42</definedName>
    <definedName name="U10Q2HFRG">'[7]CERA Forecast UCCI'!$B$54</definedName>
    <definedName name="U10Q2HHUC">'[7]CERA Forecast UCCI'!$B$62</definedName>
    <definedName name="U10Q2HLRI">'[7]CERA Forecast UCCI'!$B$38</definedName>
    <definedName name="U10Q2HNCS">'[7]CERA Forecast UCCI'!$B$48</definedName>
    <definedName name="U10Q2HOCS">'[7]CERA Forecast UCCI'!$B$46</definedName>
    <definedName name="U10Q2HOIV">'[7]CERA Forecast UCCI'!$B$60</definedName>
    <definedName name="U10Q2HORI">'[7]CERA Forecast UCCI'!$B$36</definedName>
    <definedName name="U10Q2HSSU">'[7]CERA Forecast UCCI'!$B$44</definedName>
    <definedName name="U10Q2HUC">'[7]CERA Historic UCCI'!$V$31</definedName>
    <definedName name="U10Q2HYAF">'[7]CERA Forecast UCCI'!$B$56</definedName>
    <definedName name="U10Q2LRI">'[7]CERA Historic UCCI'!$V$7</definedName>
    <definedName name="U10Q2NCS">'[7]CERA Historic UCCI'!$V$17</definedName>
    <definedName name="U10Q2OCS">'[7]CERA Historic UCCI'!$V$15</definedName>
    <definedName name="U10Q2OIV">'[7]CERA Historic UCCI'!$V$29</definedName>
    <definedName name="U10Q2ORI">'[7]CERA Historic UCCI'!$V$5</definedName>
    <definedName name="U10Q2RBUM">'[7]CERA Forecast UCCI'!$B$19</definedName>
    <definedName name="U10Q2RC_DEEI">'[7]CERA Forecast UCCI'!$B$111</definedName>
    <definedName name="U10Q2RC_DXDR">'[7]CERA Forecast UCCI'!$B$119</definedName>
    <definedName name="U10Q2RC_FFFI">'[7]CERA Forecast UCCI'!$B$109</definedName>
    <definedName name="U10Q2RC_FXDR">'[7]CERA Forecast UCCI'!$B$117</definedName>
    <definedName name="U10Q2RC_GXDR">'[7]CERA Forecast UCCI'!$B$115</definedName>
    <definedName name="U10Q2RC_ONSI">'[7]CERA Forecast UCCI'!$B$113</definedName>
    <definedName name="U10Q2RC_OXDR">'[7]CERA Forecast UCCI'!$B$121</definedName>
    <definedName name="U10Q2RC_UCCI">'[7]CERA Forecast UCCI'!$B$107</definedName>
    <definedName name="U10Q2RCOL">'[7]CERA Forecast UCCI'!$B$27</definedName>
    <definedName name="U10Q2RELI">'[7]CERA Forecast UCCI'!$B$21</definedName>
    <definedName name="U10Q2REPM">'[7]CERA Forecast UCCI'!$B$9</definedName>
    <definedName name="U10Q2REQU">'[7]CERA Forecast UCCI'!$B$11</definedName>
    <definedName name="U10Q2RFRG">'[7]CERA Forecast UCCI'!$B$23</definedName>
    <definedName name="U10Q2RHUC">'[7]CERA Forecast UCCI'!$B$31</definedName>
    <definedName name="U10Q2RLRI">'[7]CERA Forecast UCCI'!$B$7</definedName>
    <definedName name="U10Q2RNCS">'[7]CERA Forecast UCCI'!$B$17</definedName>
    <definedName name="U10Q2ROCS">'[7]CERA Forecast UCCI'!$B$15</definedName>
    <definedName name="U10Q2ROIV">'[7]CERA Forecast UCCI'!$B$29</definedName>
    <definedName name="U10Q2RORI">'[7]CERA Forecast UCCI'!$B$5</definedName>
    <definedName name="U10Q2RSSU">'[7]CERA Forecast UCCI'!$B$13</definedName>
    <definedName name="U10Q2RYAF">'[7]CERA Forecast UCCI'!$B$25</definedName>
    <definedName name="U10Q2SBUM">'[7]CERA Forecast UCCI'!$B$81</definedName>
    <definedName name="U10Q2SC_DEEI">'[7]CERA Forecast UCCI'!$B$151</definedName>
    <definedName name="U10Q2SC_DXDR">'[7]CERA Forecast UCCI'!$B$159</definedName>
    <definedName name="U10Q2SC_FFFI">'[7]CERA Forecast UCCI'!$B$149</definedName>
    <definedName name="U10Q2SC_FXDR">'[7]CERA Forecast UCCI'!$B$157</definedName>
    <definedName name="U10Q2SC_GXDR">'[7]CERA Forecast UCCI'!$B$155</definedName>
    <definedName name="U10Q2SC_ONSI">'[7]CERA Forecast UCCI'!$B$153</definedName>
    <definedName name="U10Q2SC_OXDR">'[7]CERA Forecast UCCI'!$B$161</definedName>
    <definedName name="U10Q2SC_UCCI">'[7]CERA Forecast UCCI'!$B$147</definedName>
    <definedName name="U10Q2SCOL">'[7]CERA Forecast UCCI'!$B$89</definedName>
    <definedName name="U10Q2SELI">'[7]CERA Forecast UCCI'!$B$83</definedName>
    <definedName name="U10Q2SEPM">'[7]CERA Forecast UCCI'!$B$71</definedName>
    <definedName name="U10Q2SEQU">'[7]CERA Forecast UCCI'!$B$73</definedName>
    <definedName name="U10Q2SFRG">'[7]CERA Forecast UCCI'!$B$85</definedName>
    <definedName name="U10Q2SHUC">'[7]CERA Forecast UCCI'!$B$93</definedName>
    <definedName name="U10Q2SLRI">'[7]CERA Forecast UCCI'!$B$69</definedName>
    <definedName name="U10Q2SNCS">'[7]CERA Forecast UCCI'!$B$79</definedName>
    <definedName name="U10Q2SOCS">'[7]CERA Forecast UCCI'!$B$77</definedName>
    <definedName name="U10Q2SOIV">'[7]CERA Forecast UCCI'!$B$91</definedName>
    <definedName name="U10Q2SORI">'[7]CERA Forecast UCCI'!$B$67</definedName>
    <definedName name="U10Q2SSSU">'[7]CERA Forecast UCCI'!$B$75</definedName>
    <definedName name="U10Q2SSU">'[7]CERA Historic UCCI'!$V$13</definedName>
    <definedName name="U10Q2SYAF">'[7]CERA Forecast UCCI'!$B$87</definedName>
    <definedName name="U10Q2YAF">'[7]CERA Historic UCCI'!$V$25</definedName>
    <definedName name="U10Q3BUM">'[7]CERA Historic UCCI'!$W$19</definedName>
    <definedName name="U10Q3C_DEEI">'[7]CERA Historic UCCI'!$W$42</definedName>
    <definedName name="U10Q3C_DXDR">'[7]CERA Historic UCCI'!$W$50</definedName>
    <definedName name="U10Q3C_FFFI">'[7]CERA Historic UCCI'!$W$40</definedName>
    <definedName name="U10Q3C_FXDR">'[7]CERA Historic UCCI'!$W$48</definedName>
    <definedName name="U10Q3C_GXDR">'[7]CERA Historic UCCI'!$W$46</definedName>
    <definedName name="U10Q3C_ONSI">'[7]CERA Historic UCCI'!$W$44</definedName>
    <definedName name="U10Q3C_OXDR">'[7]CERA Historic UCCI'!$W$52</definedName>
    <definedName name="U10Q3C_UCCI">'[7]CERA Historic UCCI'!$W$38</definedName>
    <definedName name="U10Q3COL">'[7]CERA Historic UCCI'!$W$27</definedName>
    <definedName name="U10Q3ELI">'[7]CERA Historic UCCI'!$W$21</definedName>
    <definedName name="U10Q3EPM">'[7]CERA Historic UCCI'!$W$9</definedName>
    <definedName name="U10Q3EQU">'[7]CERA Historic UCCI'!$W$11</definedName>
    <definedName name="U10Q3FRG">'[7]CERA Historic UCCI'!$W$23</definedName>
    <definedName name="U10Q3HUC">'[7]CERA Historic UCCI'!$W$31</definedName>
    <definedName name="U10Q3LRI">'[7]CERA Historic UCCI'!$W$7</definedName>
    <definedName name="U10Q3NCS">'[7]CERA Historic UCCI'!$W$17</definedName>
    <definedName name="U10Q3OCS">'[7]CERA Historic UCCI'!$W$15</definedName>
    <definedName name="U10Q3OIV">'[7]CERA Historic UCCI'!$W$29</definedName>
    <definedName name="U10Q3ORI">'[7]CERA Historic UCCI'!$W$5</definedName>
    <definedName name="U10Q3SSU">'[7]CERA Historic UCCI'!$W$13</definedName>
    <definedName name="U10Q3YAF">'[7]CERA Historic UCCI'!$W$25</definedName>
    <definedName name="U11Q2HBUM">'[7]CERA Forecast UCCI'!$C$50</definedName>
    <definedName name="U11Q2HC_DEEI">'[7]CERA Forecast UCCI'!$C$131</definedName>
    <definedName name="U11Q2HC_DXDR">'[7]CERA Forecast UCCI'!$C$139</definedName>
    <definedName name="U11Q2HC_FFFI">'[7]CERA Forecast UCCI'!$C$129</definedName>
    <definedName name="U11Q2HC_FXDR">'[7]CERA Forecast UCCI'!$C$137</definedName>
    <definedName name="U11Q2HC_GXDR">'[7]CERA Forecast UCCI'!$C$135</definedName>
    <definedName name="U11Q2HC_ONSI">'[7]CERA Forecast UCCI'!$C$133</definedName>
    <definedName name="U11Q2HC_OXDR">'[7]CERA Forecast UCCI'!$C$141</definedName>
    <definedName name="U11Q2HC_UCCI">'[7]CERA Forecast UCCI'!$C$127</definedName>
    <definedName name="U11Q2HCOL">'[7]CERA Forecast UCCI'!$C$58</definedName>
    <definedName name="U11Q2HELI">'[7]CERA Forecast UCCI'!$C$52</definedName>
    <definedName name="U11Q2HEPM">'[7]CERA Forecast UCCI'!$C$40</definedName>
    <definedName name="U11Q2HEQU">'[7]CERA Forecast UCCI'!$C$42</definedName>
    <definedName name="U11Q2HFRG">'[7]CERA Forecast UCCI'!$C$54</definedName>
    <definedName name="U11Q2HHUC">'[7]CERA Forecast UCCI'!$C$62</definedName>
    <definedName name="U11Q2HLRI">'[7]CERA Forecast UCCI'!$C$38</definedName>
    <definedName name="U11Q2HNCS">'[7]CERA Forecast UCCI'!$C$48</definedName>
    <definedName name="U11Q2HOCS">'[7]CERA Forecast UCCI'!$C$46</definedName>
    <definedName name="U11Q2HOIV">'[7]CERA Forecast UCCI'!$C$60</definedName>
    <definedName name="U11Q2HORI">'[7]CERA Forecast UCCI'!$C$36</definedName>
    <definedName name="U11Q2HSSU">'[7]CERA Forecast UCCI'!$C$44</definedName>
    <definedName name="U11Q2HYAF">'[7]CERA Forecast UCCI'!$C$56</definedName>
    <definedName name="U11Q2RBUM">'[7]CERA Forecast UCCI'!$C$19</definedName>
    <definedName name="U11Q2RC_DEEI">'[7]CERA Forecast UCCI'!$C$111</definedName>
    <definedName name="U11Q2RC_DXDR">'[7]CERA Forecast UCCI'!$C$119</definedName>
    <definedName name="U11Q2RC_FFFI">'[7]CERA Forecast UCCI'!$C$109</definedName>
    <definedName name="U11Q2RC_FXDR">'[7]CERA Forecast UCCI'!$C$117</definedName>
    <definedName name="U11Q2RC_GXDR">'[7]CERA Forecast UCCI'!$C$115</definedName>
    <definedName name="U11Q2RC_ONSI">'[7]CERA Forecast UCCI'!$C$113</definedName>
    <definedName name="U11Q2RC_OXDR">'[7]CERA Forecast UCCI'!$C$121</definedName>
    <definedName name="U11Q2RC_UCCI">'[7]CERA Forecast UCCI'!$C$107</definedName>
    <definedName name="U11Q2RCOL">'[7]CERA Forecast UCCI'!$C$27</definedName>
    <definedName name="U11Q2RELI">'[7]CERA Forecast UCCI'!$C$21</definedName>
    <definedName name="U11Q2REPM">'[7]CERA Forecast UCCI'!$C$9</definedName>
    <definedName name="U11Q2REQU">'[7]CERA Forecast UCCI'!$C$11</definedName>
    <definedName name="U11Q2RFRG">'[7]CERA Forecast UCCI'!$C$23</definedName>
    <definedName name="U11Q2RHUC">'[7]CERA Forecast UCCI'!$C$31</definedName>
    <definedName name="U11Q2RLRI">'[7]CERA Forecast UCCI'!$C$7</definedName>
    <definedName name="U11Q2RNCS">'[7]CERA Forecast UCCI'!$C$17</definedName>
    <definedName name="U11Q2ROCS">'[7]CERA Forecast UCCI'!$C$15</definedName>
    <definedName name="U11Q2ROIV">'[7]CERA Forecast UCCI'!$C$29</definedName>
    <definedName name="U11Q2RORI">'[7]CERA Forecast UCCI'!$C$5</definedName>
    <definedName name="U11Q2RSSU">'[7]CERA Forecast UCCI'!$C$13</definedName>
    <definedName name="U11Q2RYAF">'[7]CERA Forecast UCCI'!$C$25</definedName>
    <definedName name="U11Q2SBUM">'[7]CERA Forecast UCCI'!$C$81</definedName>
    <definedName name="U11Q2SC_DEEI">'[7]CERA Forecast UCCI'!$C$151</definedName>
    <definedName name="U11Q2SC_DXDR">'[7]CERA Forecast UCCI'!$C$159</definedName>
    <definedName name="U11Q2SC_FFFI">'[7]CERA Forecast UCCI'!$C$149</definedName>
    <definedName name="U11Q2SC_FXDR">'[7]CERA Forecast UCCI'!$C$157</definedName>
    <definedName name="U11Q2SC_GXDR">'[7]CERA Forecast UCCI'!$C$155</definedName>
    <definedName name="U11Q2SC_ONSI">'[7]CERA Forecast UCCI'!$C$153</definedName>
    <definedName name="U11Q2SC_OXDR">'[7]CERA Forecast UCCI'!$C$161</definedName>
    <definedName name="U11Q2SC_UCCI">'[7]CERA Forecast UCCI'!$C$147</definedName>
    <definedName name="U11Q2SCOL">'[7]CERA Forecast UCCI'!$C$89</definedName>
    <definedName name="U11Q2SELI">'[7]CERA Forecast UCCI'!$C$83</definedName>
    <definedName name="U11Q2SEPM">'[7]CERA Forecast UCCI'!$C$71</definedName>
    <definedName name="U11Q2SEQU">'[7]CERA Forecast UCCI'!$C$73</definedName>
    <definedName name="U11Q2SFRG">'[7]CERA Forecast UCCI'!$C$85</definedName>
    <definedName name="U11Q2SHUC">'[7]CERA Forecast UCCI'!$C$93</definedName>
    <definedName name="U11Q2SLRI">'[7]CERA Forecast UCCI'!$C$69</definedName>
    <definedName name="U11Q2SNCS">'[7]CERA Forecast UCCI'!$C$79</definedName>
    <definedName name="U11Q2SOCS">'[7]CERA Forecast UCCI'!$C$77</definedName>
    <definedName name="U11Q2SOIV">'[7]CERA Forecast UCCI'!$C$91</definedName>
    <definedName name="U11Q2SORI">'[7]CERA Forecast UCCI'!$C$67</definedName>
    <definedName name="U11Q2SSSU">'[7]CERA Forecast UCCI'!$C$75</definedName>
    <definedName name="U11Q2SYAF">'[7]CERA Forecast UCCI'!$C$87</definedName>
    <definedName name="U12Q2HBUM">'[7]CERA Forecast UCCI'!$D$50</definedName>
    <definedName name="U12Q2HC_DEEI">'[7]CERA Forecast UCCI'!$D$131</definedName>
    <definedName name="U12Q2HC_DXDR">'[7]CERA Forecast UCCI'!$D$139</definedName>
    <definedName name="U12Q2HC_FFFI">'[7]CERA Forecast UCCI'!$D$129</definedName>
    <definedName name="U12Q2HC_FXDR">'[7]CERA Forecast UCCI'!$D$137</definedName>
    <definedName name="U12Q2HC_GXDR">'[7]CERA Forecast UCCI'!$D$135</definedName>
    <definedName name="U12Q2HC_ONSI">'[7]CERA Forecast UCCI'!$D$133</definedName>
    <definedName name="U12Q2HC_OXDR">'[7]CERA Forecast UCCI'!$D$141</definedName>
    <definedName name="U12Q2HC_UCCI">'[7]CERA Forecast UCCI'!$D$127</definedName>
    <definedName name="U12Q2HCOL">'[7]CERA Forecast UCCI'!$D$58</definedName>
    <definedName name="U12Q2HELI">'[7]CERA Forecast UCCI'!$D$52</definedName>
    <definedName name="U12Q2HEPM">'[7]CERA Forecast UCCI'!$D$40</definedName>
    <definedName name="U12Q2HEQU">'[7]CERA Forecast UCCI'!$D$42</definedName>
    <definedName name="U12Q2HFRG">'[7]CERA Forecast UCCI'!$D$54</definedName>
    <definedName name="U12Q2HHUC">'[7]CERA Forecast UCCI'!$D$62</definedName>
    <definedName name="U12Q2HLRI">'[7]CERA Forecast UCCI'!$D$38</definedName>
    <definedName name="U12Q2HNCS">'[7]CERA Forecast UCCI'!$D$48</definedName>
    <definedName name="U12Q2HOCS">'[7]CERA Forecast UCCI'!$D$46</definedName>
    <definedName name="U12Q2HOIV">'[7]CERA Forecast UCCI'!$D$60</definedName>
    <definedName name="U12Q2HORI">'[7]CERA Forecast UCCI'!$D$36</definedName>
    <definedName name="U12Q2HSSU">'[7]CERA Forecast UCCI'!$D$44</definedName>
    <definedName name="U12Q2HYAF">'[7]CERA Forecast UCCI'!$D$56</definedName>
    <definedName name="U12Q2RBUM">'[7]CERA Forecast UCCI'!$D$19</definedName>
    <definedName name="U12Q2RC_DEEI">'[7]CERA Forecast UCCI'!$D$111</definedName>
    <definedName name="U12Q2RC_DXDR">'[7]CERA Forecast UCCI'!$D$119</definedName>
    <definedName name="U12Q2RC_FFFI">'[7]CERA Forecast UCCI'!$D$109</definedName>
    <definedName name="U12Q2RC_FXDR">'[7]CERA Forecast UCCI'!$D$117</definedName>
    <definedName name="U12Q2RC_GXDR">'[7]CERA Forecast UCCI'!$D$115</definedName>
    <definedName name="U12Q2RC_ONSI">'[7]CERA Forecast UCCI'!$D$113</definedName>
    <definedName name="U12Q2RC_OXDR">'[7]CERA Forecast UCCI'!$D$121</definedName>
    <definedName name="U12Q2RC_UCCI">'[7]CERA Forecast UCCI'!$D$107</definedName>
    <definedName name="U12Q2RCOL">'[7]CERA Forecast UCCI'!$D$27</definedName>
    <definedName name="U12Q2RELI">'[7]CERA Forecast UCCI'!$D$21</definedName>
    <definedName name="U12Q2REPM">'[7]CERA Forecast UCCI'!$D$9</definedName>
    <definedName name="U12Q2REQU">'[7]CERA Forecast UCCI'!$D$11</definedName>
    <definedName name="U12Q2RFRG">'[7]CERA Forecast UCCI'!$D$23</definedName>
    <definedName name="U12Q2RHUC">'[7]CERA Forecast UCCI'!$D$31</definedName>
    <definedName name="U12Q2RLRI">'[7]CERA Forecast UCCI'!$D$7</definedName>
    <definedName name="U12Q2RNCS">'[7]CERA Forecast UCCI'!$D$17</definedName>
    <definedName name="U12Q2ROCS">'[7]CERA Forecast UCCI'!$D$15</definedName>
    <definedName name="U12Q2ROIV">'[7]CERA Forecast UCCI'!$D$29</definedName>
    <definedName name="U12Q2RORI">'[7]CERA Forecast UCCI'!$D$5</definedName>
    <definedName name="U12Q2RSSU">'[7]CERA Forecast UCCI'!$D$13</definedName>
    <definedName name="U12Q2RYAF">'[7]CERA Forecast UCCI'!$D$25</definedName>
    <definedName name="U12Q2SBUM">'[7]CERA Forecast UCCI'!$D$81</definedName>
    <definedName name="U12Q2SC_DEEI">'[7]CERA Forecast UCCI'!$D$151</definedName>
    <definedName name="U12Q2SC_DXDR">'[7]CERA Forecast UCCI'!$D$159</definedName>
    <definedName name="U12Q2SC_FFFI">'[7]CERA Forecast UCCI'!$D$149</definedName>
    <definedName name="U12Q2SC_FXDR">'[7]CERA Forecast UCCI'!$D$157</definedName>
    <definedName name="U12Q2SC_GXDR">'[7]CERA Forecast UCCI'!$D$155</definedName>
    <definedName name="U12Q2SC_ONSI">'[7]CERA Forecast UCCI'!$D$153</definedName>
    <definedName name="U12Q2SC_OXDR">'[7]CERA Forecast UCCI'!$D$161</definedName>
    <definedName name="U12Q2SC_UCCI">'[7]CERA Forecast UCCI'!$D$147</definedName>
    <definedName name="U12Q2SCOL">'[7]CERA Forecast UCCI'!$D$89</definedName>
    <definedName name="U12Q2SELI">'[7]CERA Forecast UCCI'!$D$83</definedName>
    <definedName name="U12Q2SEPM">'[7]CERA Forecast UCCI'!$D$71</definedName>
    <definedName name="U12Q2SEQU">'[7]CERA Forecast UCCI'!$D$73</definedName>
    <definedName name="U12Q2SFRG">'[7]CERA Forecast UCCI'!$D$85</definedName>
    <definedName name="U12Q2SHUC">'[7]CERA Forecast UCCI'!$D$93</definedName>
    <definedName name="U12Q2SLRI">'[7]CERA Forecast UCCI'!$D$69</definedName>
    <definedName name="U12Q2SNCS">'[7]CERA Forecast UCCI'!$D$79</definedName>
    <definedName name="U12Q2SOCS">'[7]CERA Forecast UCCI'!$D$77</definedName>
    <definedName name="U12Q2SOIV">'[7]CERA Forecast UCCI'!$D$91</definedName>
    <definedName name="U12Q2SORI">'[7]CERA Forecast UCCI'!$D$67</definedName>
    <definedName name="U12Q2SSSU">'[7]CERA Forecast UCCI'!$D$75</definedName>
    <definedName name="U12Q2SYAF">'[7]CERA Forecast UCCI'!$D$87</definedName>
    <definedName name="U13Q2HBUM">'[7]CERA Forecast UCCI'!$E$50</definedName>
    <definedName name="U13Q2HC_DEEI">'[7]CERA Forecast UCCI'!$E$131</definedName>
    <definedName name="U13Q2HC_DXDR">'[7]CERA Forecast UCCI'!$E$139</definedName>
    <definedName name="U13Q2HC_FFFI">'[7]CERA Forecast UCCI'!$E$129</definedName>
    <definedName name="U13Q2HC_FXDR">'[7]CERA Forecast UCCI'!$E$137</definedName>
    <definedName name="U13Q2HC_GXDR">'[7]CERA Forecast UCCI'!$E$135</definedName>
    <definedName name="U13Q2HC_ONSI">'[7]CERA Forecast UCCI'!$E$133</definedName>
    <definedName name="U13Q2HC_OXDR">'[7]CERA Forecast UCCI'!$E$141</definedName>
    <definedName name="U13Q2HC_UCCI">'[7]CERA Forecast UCCI'!$E$127</definedName>
    <definedName name="U13Q2HCOL">'[7]CERA Forecast UCCI'!$E$58</definedName>
    <definedName name="U13Q2HELI">'[7]CERA Forecast UCCI'!$E$52</definedName>
    <definedName name="U13Q2HEPM">'[7]CERA Forecast UCCI'!$E$40</definedName>
    <definedName name="U13Q2HEQU">'[7]CERA Forecast UCCI'!$E$42</definedName>
    <definedName name="U13Q2HFRG">'[7]CERA Forecast UCCI'!$E$54</definedName>
    <definedName name="U13Q2HHUC">'[7]CERA Forecast UCCI'!$E$62</definedName>
    <definedName name="U13Q2HLRI">'[7]CERA Forecast UCCI'!$E$38</definedName>
    <definedName name="U13Q2HNCS">'[7]CERA Forecast UCCI'!$E$48</definedName>
    <definedName name="U13Q2HOCS">'[7]CERA Forecast UCCI'!$E$46</definedName>
    <definedName name="U13Q2HOIV">'[7]CERA Forecast UCCI'!$E$60</definedName>
    <definedName name="U13Q2HORI">'[7]CERA Forecast UCCI'!$E$36</definedName>
    <definedName name="U13Q2HSSU">'[7]CERA Forecast UCCI'!$E$44</definedName>
    <definedName name="U13Q2HYAF">'[7]CERA Forecast UCCI'!$E$56</definedName>
    <definedName name="U13Q2RBUM">'[7]CERA Forecast UCCI'!$E$19</definedName>
    <definedName name="U13Q2RC_DEEI">'[7]CERA Forecast UCCI'!$E$111</definedName>
    <definedName name="U13Q2RC_DXDR">'[7]CERA Forecast UCCI'!$E$119</definedName>
    <definedName name="U13Q2RC_FFFI">'[7]CERA Forecast UCCI'!$E$109</definedName>
    <definedName name="U13Q2RC_FXDR">'[7]CERA Forecast UCCI'!$E$117</definedName>
    <definedName name="U13Q2RC_GXDR">'[7]CERA Forecast UCCI'!$E$115</definedName>
    <definedName name="U13Q2RC_ONSI">'[7]CERA Forecast UCCI'!$E$113</definedName>
    <definedName name="U13Q2RC_OXDR">'[7]CERA Forecast UCCI'!$E$121</definedName>
    <definedName name="U13Q2RC_UCCI">'[7]CERA Forecast UCCI'!$E$107</definedName>
    <definedName name="U13Q2RCOL">'[7]CERA Forecast UCCI'!$E$27</definedName>
    <definedName name="U13Q2RELI">'[7]CERA Forecast UCCI'!$E$21</definedName>
    <definedName name="U13Q2REPM">'[7]CERA Forecast UCCI'!$E$9</definedName>
    <definedName name="U13Q2REQU">'[7]CERA Forecast UCCI'!$E$11</definedName>
    <definedName name="U13Q2RFRG">'[7]CERA Forecast UCCI'!$E$23</definedName>
    <definedName name="U13Q2RHUC">'[7]CERA Forecast UCCI'!$E$31</definedName>
    <definedName name="U13Q2RLRI">'[7]CERA Forecast UCCI'!$E$7</definedName>
    <definedName name="U13Q2RNCS">'[7]CERA Forecast UCCI'!$E$17</definedName>
    <definedName name="U13Q2ROCS">'[7]CERA Forecast UCCI'!$E$15</definedName>
    <definedName name="U13Q2ROIV">'[7]CERA Forecast UCCI'!$E$29</definedName>
    <definedName name="U13Q2RORI">'[7]CERA Forecast UCCI'!$E$5</definedName>
    <definedName name="U13Q2RSSU">'[7]CERA Forecast UCCI'!$E$13</definedName>
    <definedName name="U13Q2RYAF">'[7]CERA Forecast UCCI'!$E$25</definedName>
    <definedName name="U13Q2SBUM">'[7]CERA Forecast UCCI'!$E$81</definedName>
    <definedName name="U13Q2SC_DEEI">'[7]CERA Forecast UCCI'!$E$151</definedName>
    <definedName name="U13Q2SC_DXDR">'[7]CERA Forecast UCCI'!$E$159</definedName>
    <definedName name="U13Q2SC_FFFI">'[7]CERA Forecast UCCI'!$E$149</definedName>
    <definedName name="U13Q2SC_FXDR">'[7]CERA Forecast UCCI'!$E$157</definedName>
    <definedName name="U13Q2SC_GXDR">'[7]CERA Forecast UCCI'!$E$155</definedName>
    <definedName name="U13Q2SC_ONSI">'[7]CERA Forecast UCCI'!$E$153</definedName>
    <definedName name="U13Q2SC_OXDR">'[7]CERA Forecast UCCI'!$E$161</definedName>
    <definedName name="U13Q2SC_UCCI">'[7]CERA Forecast UCCI'!$E$147</definedName>
    <definedName name="U13Q2SCOL">'[7]CERA Forecast UCCI'!$E$89</definedName>
    <definedName name="U13Q2SELI">'[7]CERA Forecast UCCI'!$E$83</definedName>
    <definedName name="U13Q2SEPM">'[7]CERA Forecast UCCI'!$E$71</definedName>
    <definedName name="U13Q2SEQU">'[7]CERA Forecast UCCI'!$E$73</definedName>
    <definedName name="U13Q2SFRG">'[7]CERA Forecast UCCI'!$E$85</definedName>
    <definedName name="U13Q2SHUC">'[7]CERA Forecast UCCI'!$E$93</definedName>
    <definedName name="U13Q2SLRI">'[7]CERA Forecast UCCI'!$E$69</definedName>
    <definedName name="U13Q2SNCS">'[7]CERA Forecast UCCI'!$E$79</definedName>
    <definedName name="U13Q2SOCS">'[7]CERA Forecast UCCI'!$E$77</definedName>
    <definedName name="U13Q2SOIV">'[7]CERA Forecast UCCI'!$E$91</definedName>
    <definedName name="U13Q2SORI">'[7]CERA Forecast UCCI'!$E$67</definedName>
    <definedName name="U13Q2SSSU">'[7]CERA Forecast UCCI'!$E$75</definedName>
    <definedName name="U13Q2SYAF">'[7]CERA Forecast UCCI'!$E$87</definedName>
    <definedName name="U14Q2HBUM">'[7]CERA Forecast UCCI'!$F$50</definedName>
    <definedName name="U14Q2HC_DEEI">'[7]CERA Forecast UCCI'!$F$131</definedName>
    <definedName name="U14Q2HC_DXDR">'[7]CERA Forecast UCCI'!$F$139</definedName>
    <definedName name="U14Q2HC_FFFI">'[7]CERA Forecast UCCI'!$F$129</definedName>
    <definedName name="U14Q2HC_FXDR">'[7]CERA Forecast UCCI'!$F$137</definedName>
    <definedName name="U14Q2HC_GXDR">'[7]CERA Forecast UCCI'!$F$135</definedName>
    <definedName name="U14Q2HC_ONSI">'[7]CERA Forecast UCCI'!$F$133</definedName>
    <definedName name="U14Q2HC_OXDR">'[7]CERA Forecast UCCI'!$F$141</definedName>
    <definedName name="U14Q2HC_UCCI">'[7]CERA Forecast UCCI'!$F$127</definedName>
    <definedName name="U14Q2HCOL">'[7]CERA Forecast UCCI'!$F$58</definedName>
    <definedName name="U14Q2HELI">'[7]CERA Forecast UCCI'!$F$52</definedName>
    <definedName name="U14Q2HEPM">'[7]CERA Forecast UCCI'!$F$40</definedName>
    <definedName name="U14Q2HEQU">'[7]CERA Forecast UCCI'!$F$42</definedName>
    <definedName name="U14Q2HFRG">'[7]CERA Forecast UCCI'!$F$54</definedName>
    <definedName name="U14Q2HHUC">'[7]CERA Forecast UCCI'!$F$62</definedName>
    <definedName name="U14Q2HLRI">'[7]CERA Forecast UCCI'!$F$38</definedName>
    <definedName name="U14Q2HNCS">'[7]CERA Forecast UCCI'!$F$48</definedName>
    <definedName name="U14Q2HOCS">'[7]CERA Forecast UCCI'!$F$46</definedName>
    <definedName name="U14Q2HOIV">'[7]CERA Forecast UCCI'!$F$60</definedName>
    <definedName name="U14Q2HORI">'[7]CERA Forecast UCCI'!$F$36</definedName>
    <definedName name="U14Q2HSSU">'[7]CERA Forecast UCCI'!$F$44</definedName>
    <definedName name="U14Q2HYAF">'[7]CERA Forecast UCCI'!$F$56</definedName>
    <definedName name="U14Q2RBUM">'[7]CERA Forecast UCCI'!$F$19</definedName>
    <definedName name="U14Q2RC_DEEI">'[7]CERA Forecast UCCI'!$F$111</definedName>
    <definedName name="U14Q2RC_DXDR">'[7]CERA Forecast UCCI'!$F$119</definedName>
    <definedName name="U14Q2RC_FFFI">'[7]CERA Forecast UCCI'!$F$109</definedName>
    <definedName name="U14Q2RC_FXDR">'[7]CERA Forecast UCCI'!$F$117</definedName>
    <definedName name="U14Q2RC_GXDR">'[7]CERA Forecast UCCI'!$F$115</definedName>
    <definedName name="U14Q2RC_ONSI">'[7]CERA Forecast UCCI'!$F$113</definedName>
    <definedName name="U14Q2RC_OXDR">'[7]CERA Forecast UCCI'!$F$121</definedName>
    <definedName name="U14Q2RC_UCCI">'[7]CERA Forecast UCCI'!$F$107</definedName>
    <definedName name="U14Q2RCOL">'[7]CERA Forecast UCCI'!$F$27</definedName>
    <definedName name="U14Q2RELI">'[7]CERA Forecast UCCI'!$F$21</definedName>
    <definedName name="U14Q2REPM">'[7]CERA Forecast UCCI'!$F$9</definedName>
    <definedName name="U14Q2REQU">'[7]CERA Forecast UCCI'!$F$11</definedName>
    <definedName name="U14Q2RFRG">'[7]CERA Forecast UCCI'!$F$23</definedName>
    <definedName name="U14Q2RHUC">'[7]CERA Forecast UCCI'!$F$31</definedName>
    <definedName name="U14Q2RLRI">'[7]CERA Forecast UCCI'!$F$7</definedName>
    <definedName name="U14Q2RNCS">'[7]CERA Forecast UCCI'!$F$17</definedName>
    <definedName name="U14Q2ROCS">'[7]CERA Forecast UCCI'!$F$15</definedName>
    <definedName name="U14Q2ROIV">'[7]CERA Forecast UCCI'!$F$29</definedName>
    <definedName name="U14Q2RORI">'[7]CERA Forecast UCCI'!$F$5</definedName>
    <definedName name="U14Q2RSSU">'[7]CERA Forecast UCCI'!$F$13</definedName>
    <definedName name="U14Q2RYAF">'[7]CERA Forecast UCCI'!$F$25</definedName>
    <definedName name="U14Q2SBUM">'[7]CERA Forecast UCCI'!$F$81</definedName>
    <definedName name="U14Q2SC_DEEI">'[7]CERA Forecast UCCI'!$F$151</definedName>
    <definedName name="U14Q2SC_DXDR">'[7]CERA Forecast UCCI'!$F$159</definedName>
    <definedName name="U14Q2SC_FFFI">'[7]CERA Forecast UCCI'!$F$149</definedName>
    <definedName name="U14Q2SC_FXDR">'[7]CERA Forecast UCCI'!$F$157</definedName>
    <definedName name="U14Q2SC_GXDR">'[7]CERA Forecast UCCI'!$F$155</definedName>
    <definedName name="U14Q2SC_ONSI">'[7]CERA Forecast UCCI'!$F$153</definedName>
    <definedName name="U14Q2SC_OXDR">'[7]CERA Forecast UCCI'!$F$161</definedName>
    <definedName name="U14Q2SC_UCCI">'[7]CERA Forecast UCCI'!$F$147</definedName>
    <definedName name="U14Q2SCOL">'[7]CERA Forecast UCCI'!$F$89</definedName>
    <definedName name="U14Q2SELI">'[7]CERA Forecast UCCI'!$F$83</definedName>
    <definedName name="U14Q2SEPM">'[7]CERA Forecast UCCI'!$F$71</definedName>
    <definedName name="U14Q2SEQU">'[7]CERA Forecast UCCI'!$F$73</definedName>
    <definedName name="U14Q2SFRG">'[7]CERA Forecast UCCI'!$F$85</definedName>
    <definedName name="U14Q2SHUC">'[7]CERA Forecast UCCI'!$F$93</definedName>
    <definedName name="U14Q2SLRI">'[7]CERA Forecast UCCI'!$F$69</definedName>
    <definedName name="U14Q2SNCS">'[7]CERA Forecast UCCI'!$F$79</definedName>
    <definedName name="U14Q2SOCS">'[7]CERA Forecast UCCI'!$F$77</definedName>
    <definedName name="U14Q2SOIV">'[7]CERA Forecast UCCI'!$F$91</definedName>
    <definedName name="U14Q2SORI">'[7]CERA Forecast UCCI'!$F$67</definedName>
    <definedName name="U14Q2SSSU">'[7]CERA Forecast UCCI'!$F$75</definedName>
    <definedName name="U14Q2SYAF">'[7]CERA Forecast UCCI'!$F$87</definedName>
    <definedName name="U15Q2HBUM">'[7]CERA Forecast UCCI'!$G$50</definedName>
    <definedName name="U15Q2HC_DEEI">'[7]CERA Forecast UCCI'!$G$131</definedName>
    <definedName name="U15Q2HC_DXDR">'[7]CERA Forecast UCCI'!$G$139</definedName>
    <definedName name="U15Q2HC_FFFI">'[7]CERA Forecast UCCI'!$G$129</definedName>
    <definedName name="U15Q2HC_FXDR">'[7]CERA Forecast UCCI'!$G$137</definedName>
    <definedName name="U15Q2HC_GXDR">'[7]CERA Forecast UCCI'!$G$135</definedName>
    <definedName name="U15Q2HC_ONSI">'[7]CERA Forecast UCCI'!$G$133</definedName>
    <definedName name="U15Q2HC_OXDR">'[7]CERA Forecast UCCI'!$G$141</definedName>
    <definedName name="U15Q2HC_UCCI">'[7]CERA Forecast UCCI'!$G$127</definedName>
    <definedName name="U15Q2HCOL">'[7]CERA Forecast UCCI'!$G$58</definedName>
    <definedName name="U15Q2HELI">'[7]CERA Forecast UCCI'!$G$52</definedName>
    <definedName name="U15Q2HEPM">'[7]CERA Forecast UCCI'!$G$40</definedName>
    <definedName name="U15Q2HEQU">'[7]CERA Forecast UCCI'!$G$42</definedName>
    <definedName name="U15Q2HFRG">'[7]CERA Forecast UCCI'!$G$54</definedName>
    <definedName name="U15Q2HHUC">'[7]CERA Forecast UCCI'!$G$62</definedName>
    <definedName name="U15Q2HLRI">'[7]CERA Forecast UCCI'!$G$38</definedName>
    <definedName name="U15Q2HNCS">'[7]CERA Forecast UCCI'!$G$48</definedName>
    <definedName name="U15Q2HOCS">'[7]CERA Forecast UCCI'!$G$46</definedName>
    <definedName name="U15Q2HOIV">'[7]CERA Forecast UCCI'!$G$60</definedName>
    <definedName name="U15Q2HORI">'[7]CERA Forecast UCCI'!$G$36</definedName>
    <definedName name="U15Q2HSSU">'[7]CERA Forecast UCCI'!$G$44</definedName>
    <definedName name="U15Q2HYAF">'[7]CERA Forecast UCCI'!$G$56</definedName>
    <definedName name="U15Q2RBUM">'[7]CERA Forecast UCCI'!$G$19</definedName>
    <definedName name="U15Q2RC_DEEI">'[7]CERA Forecast UCCI'!$G$111</definedName>
    <definedName name="U15Q2RC_DXDR">'[7]CERA Forecast UCCI'!$G$119</definedName>
    <definedName name="U15Q2RC_FFFI">'[7]CERA Forecast UCCI'!$G$109</definedName>
    <definedName name="U15Q2RC_FXDR">'[7]CERA Forecast UCCI'!$G$117</definedName>
    <definedName name="U15Q2RC_GXDR">'[7]CERA Forecast UCCI'!$G$115</definedName>
    <definedName name="U15Q2RC_ONSI">'[7]CERA Forecast UCCI'!$G$113</definedName>
    <definedName name="U15Q2RC_OXDR">'[7]CERA Forecast UCCI'!$G$121</definedName>
    <definedName name="U15Q2RC_UCCI">'[7]CERA Forecast UCCI'!$G$107</definedName>
    <definedName name="U15Q2RCOL">'[7]CERA Forecast UCCI'!$G$27</definedName>
    <definedName name="U15Q2RELI">'[7]CERA Forecast UCCI'!$G$21</definedName>
    <definedName name="U15Q2REPM">'[7]CERA Forecast UCCI'!$G$9</definedName>
    <definedName name="U15Q2REQU">'[7]CERA Forecast UCCI'!$G$11</definedName>
    <definedName name="U15Q2RFRG">'[7]CERA Forecast UCCI'!$G$23</definedName>
    <definedName name="U15Q2RHUC">'[7]CERA Forecast UCCI'!$G$31</definedName>
    <definedName name="U15Q2RLRI">'[7]CERA Forecast UCCI'!$G$7</definedName>
    <definedName name="U15Q2RNCS">'[7]CERA Forecast UCCI'!$G$17</definedName>
    <definedName name="U15Q2ROCS">'[7]CERA Forecast UCCI'!$G$15</definedName>
    <definedName name="U15Q2ROIV">'[7]CERA Forecast UCCI'!$G$29</definedName>
    <definedName name="U15Q2RORI">'[7]CERA Forecast UCCI'!$G$5</definedName>
    <definedName name="U15Q2RSSU">'[7]CERA Forecast UCCI'!$G$13</definedName>
    <definedName name="U15Q2RYAF">'[7]CERA Forecast UCCI'!$G$25</definedName>
    <definedName name="U15Q2SBUM">'[7]CERA Forecast UCCI'!$G$81</definedName>
    <definedName name="U15Q2SC_DEEI">'[7]CERA Forecast UCCI'!$G$151</definedName>
    <definedName name="U15Q2SC_DXDR">'[7]CERA Forecast UCCI'!$G$159</definedName>
    <definedName name="U15Q2SC_FFFI">'[7]CERA Forecast UCCI'!$G$149</definedName>
    <definedName name="U15Q2SC_FXDR">'[7]CERA Forecast UCCI'!$G$157</definedName>
    <definedName name="U15Q2SC_GXDR">'[7]CERA Forecast UCCI'!$G$155</definedName>
    <definedName name="U15Q2SC_ONSI">'[7]CERA Forecast UCCI'!$G$153</definedName>
    <definedName name="U15Q2SC_OXDR">'[7]CERA Forecast UCCI'!$G$161</definedName>
    <definedName name="U15Q2SC_UCCI">'[7]CERA Forecast UCCI'!$G$147</definedName>
    <definedName name="U15Q2SCOL">'[7]CERA Forecast UCCI'!$G$89</definedName>
    <definedName name="U15Q2SELI">'[7]CERA Forecast UCCI'!$G$83</definedName>
    <definedName name="U15Q2SEPM">'[7]CERA Forecast UCCI'!$G$71</definedName>
    <definedName name="U15Q2SEQU">'[7]CERA Forecast UCCI'!$G$73</definedName>
    <definedName name="U15Q2SFRG">'[7]CERA Forecast UCCI'!$G$85</definedName>
    <definedName name="U15Q2SHUC">'[7]CERA Forecast UCCI'!$G$93</definedName>
    <definedName name="U15Q2SLRI">'[7]CERA Forecast UCCI'!$G$69</definedName>
    <definedName name="U15Q2SNCS">'[7]CERA Forecast UCCI'!$G$79</definedName>
    <definedName name="U15Q2SOCS">'[7]CERA Forecast UCCI'!$G$77</definedName>
    <definedName name="U15Q2SOIV">'[7]CERA Forecast UCCI'!$G$91</definedName>
    <definedName name="U15Q2SORI">'[7]CERA Forecast UCCI'!$G$67</definedName>
    <definedName name="U15Q2SSSU">'[7]CERA Forecast UCCI'!$G$75</definedName>
    <definedName name="U15Q2SYAF">'[7]CERA Forecast UCCI'!$G$87</definedName>
    <definedName name="U16Q2HBUM">'[7]CERA Forecast UCCI'!$H$50</definedName>
    <definedName name="U16Q2HC_DEEI">'[7]CERA Forecast UCCI'!$H$131</definedName>
    <definedName name="U16Q2HC_DXDR">'[7]CERA Forecast UCCI'!$H$139</definedName>
    <definedName name="U16Q2HC_FFFI">'[7]CERA Forecast UCCI'!$H$129</definedName>
    <definedName name="U16Q2HC_FXDR">'[7]CERA Forecast UCCI'!$H$137</definedName>
    <definedName name="U16Q2HC_GXDR">'[7]CERA Forecast UCCI'!$H$135</definedName>
    <definedName name="U16Q2HC_ONSI">'[7]CERA Forecast UCCI'!$H$133</definedName>
    <definedName name="U16Q2HC_OXDR">'[7]CERA Forecast UCCI'!$H$141</definedName>
    <definedName name="U16Q2HC_UCCI">'[7]CERA Forecast UCCI'!$H$127</definedName>
    <definedName name="U16Q2HCOL">'[7]CERA Forecast UCCI'!$H$58</definedName>
    <definedName name="U16Q2HELI">'[7]CERA Forecast UCCI'!$H$52</definedName>
    <definedName name="U16Q2HEPM">'[7]CERA Forecast UCCI'!$H$40</definedName>
    <definedName name="U16Q2HEQU">'[7]CERA Forecast UCCI'!$H$42</definedName>
    <definedName name="U16Q2HFRG">'[7]CERA Forecast UCCI'!$H$54</definedName>
    <definedName name="U16Q2HHUC">'[7]CERA Forecast UCCI'!$H$62</definedName>
    <definedName name="U16Q2HLRI">'[7]CERA Forecast UCCI'!$H$38</definedName>
    <definedName name="U16Q2HNCS">'[7]CERA Forecast UCCI'!$H$48</definedName>
    <definedName name="U16Q2HOCS">'[7]CERA Forecast UCCI'!$H$46</definedName>
    <definedName name="U16Q2HOIV">'[7]CERA Forecast UCCI'!$H$60</definedName>
    <definedName name="U16Q2HORI">'[7]CERA Forecast UCCI'!$H$36</definedName>
    <definedName name="U16Q2HSSU">'[7]CERA Forecast UCCI'!$H$44</definedName>
    <definedName name="U16Q2HYAF">'[7]CERA Forecast UCCI'!$H$56</definedName>
    <definedName name="U16Q2RBUM">'[7]CERA Forecast UCCI'!$H$19</definedName>
    <definedName name="U16Q2RC_DEEI">'[7]CERA Forecast UCCI'!$H$111</definedName>
    <definedName name="U16Q2RC_DXDR">'[7]CERA Forecast UCCI'!$H$119</definedName>
    <definedName name="U16Q2RC_FFFI">'[7]CERA Forecast UCCI'!$H$109</definedName>
    <definedName name="U16Q2RC_FXDR">'[7]CERA Forecast UCCI'!$H$117</definedName>
    <definedName name="U16Q2RC_GXDR">'[7]CERA Forecast UCCI'!$H$115</definedName>
    <definedName name="U16Q2RC_ONSI">'[7]CERA Forecast UCCI'!$H$113</definedName>
    <definedName name="U16Q2RC_OXDR">'[7]CERA Forecast UCCI'!$H$121</definedName>
    <definedName name="U16Q2RC_UCCI">'[7]CERA Forecast UCCI'!$H$107</definedName>
    <definedName name="U16Q2RCOL">'[7]CERA Forecast UCCI'!$H$27</definedName>
    <definedName name="U16Q2RELI">'[7]CERA Forecast UCCI'!$H$21</definedName>
    <definedName name="U16Q2REPM">'[7]CERA Forecast UCCI'!$H$9</definedName>
    <definedName name="U16Q2REQU">'[7]CERA Forecast UCCI'!$H$11</definedName>
    <definedName name="U16Q2RFRG">'[7]CERA Forecast UCCI'!$H$23</definedName>
    <definedName name="U16Q2RHUC">'[7]CERA Forecast UCCI'!$H$31</definedName>
    <definedName name="U16Q2RLRI">'[7]CERA Forecast UCCI'!$H$7</definedName>
    <definedName name="U16Q2RNCS">'[7]CERA Forecast UCCI'!$H$17</definedName>
    <definedName name="U16Q2ROCS">'[7]CERA Forecast UCCI'!$H$15</definedName>
    <definedName name="U16Q2ROIV">'[7]CERA Forecast UCCI'!$H$29</definedName>
    <definedName name="U16Q2RORI">'[7]CERA Forecast UCCI'!$H$5</definedName>
    <definedName name="U16Q2RSSU">'[7]CERA Forecast UCCI'!$H$13</definedName>
    <definedName name="U16Q2RYAF">'[7]CERA Forecast UCCI'!$H$25</definedName>
    <definedName name="U16Q2SBUM">'[7]CERA Forecast UCCI'!$H$81</definedName>
    <definedName name="U16Q2SC_DEEI">'[7]CERA Forecast UCCI'!$H$151</definedName>
    <definedName name="U16Q2SC_DXDR">'[7]CERA Forecast UCCI'!$H$159</definedName>
    <definedName name="U16Q2SC_FFFI">'[7]CERA Forecast UCCI'!$H$149</definedName>
    <definedName name="U16Q2SC_FXDR">'[7]CERA Forecast UCCI'!$H$157</definedName>
    <definedName name="U16Q2SC_GXDR">'[7]CERA Forecast UCCI'!$H$155</definedName>
    <definedName name="U16Q2SC_ONSI">'[7]CERA Forecast UCCI'!$H$153</definedName>
    <definedName name="U16Q2SC_OXDR">'[7]CERA Forecast UCCI'!$H$161</definedName>
    <definedName name="U16Q2SC_UCCI">'[7]CERA Forecast UCCI'!$H$147</definedName>
    <definedName name="U16Q2SCOL">'[7]CERA Forecast UCCI'!$H$89</definedName>
    <definedName name="U16Q2SELI">'[7]CERA Forecast UCCI'!$H$83</definedName>
    <definedName name="U16Q2SEPM">'[7]CERA Forecast UCCI'!$H$71</definedName>
    <definedName name="U16Q2SEQU">'[7]CERA Forecast UCCI'!$H$73</definedName>
    <definedName name="U16Q2SFRG">'[7]CERA Forecast UCCI'!$H$85</definedName>
    <definedName name="U16Q2SHUC">'[7]CERA Forecast UCCI'!$H$93</definedName>
    <definedName name="U16Q2SLRI">'[7]CERA Forecast UCCI'!$H$69</definedName>
    <definedName name="U16Q2SNCS">'[7]CERA Forecast UCCI'!$H$79</definedName>
    <definedName name="U16Q2SOCS">'[7]CERA Forecast UCCI'!$H$77</definedName>
    <definedName name="U16Q2SOIV">'[7]CERA Forecast UCCI'!$H$91</definedName>
    <definedName name="U16Q2SORI">'[7]CERA Forecast UCCI'!$H$67</definedName>
    <definedName name="U16Q2SSSU">'[7]CERA Forecast UCCI'!$H$75</definedName>
    <definedName name="U16Q2SYAF">'[7]CERA Forecast UCCI'!$H$87</definedName>
    <definedName name="U17Q2HBUM">'[7]CERA Forecast UCCI'!$I$50</definedName>
    <definedName name="U17Q2HC_DEEI">'[7]CERA Forecast UCCI'!$I$131</definedName>
    <definedName name="U17Q2HC_DXDR">'[7]CERA Forecast UCCI'!$I$139</definedName>
    <definedName name="U17Q2HC_FFFI">'[7]CERA Forecast UCCI'!$I$129</definedName>
    <definedName name="U17Q2HC_FXDR">'[7]CERA Forecast UCCI'!$I$137</definedName>
    <definedName name="U17Q2HC_GXDR">'[7]CERA Forecast UCCI'!$I$135</definedName>
    <definedName name="U17Q2HC_ONSI">'[7]CERA Forecast UCCI'!$I$133</definedName>
    <definedName name="U17Q2HC_OXDR">'[7]CERA Forecast UCCI'!$I$141</definedName>
    <definedName name="U17Q2HC_UCCI">'[7]CERA Forecast UCCI'!$I$127</definedName>
    <definedName name="U17Q2HCOL">'[7]CERA Forecast UCCI'!$I$58</definedName>
    <definedName name="U17Q2HELI">'[7]CERA Forecast UCCI'!$I$52</definedName>
    <definedName name="U17Q2HEPM">'[7]CERA Forecast UCCI'!$I$40</definedName>
    <definedName name="U17Q2HEQU">'[7]CERA Forecast UCCI'!$I$42</definedName>
    <definedName name="U17Q2HFRG">'[7]CERA Forecast UCCI'!$I$54</definedName>
    <definedName name="U17Q2HHUC">'[7]CERA Forecast UCCI'!$I$62</definedName>
    <definedName name="U17Q2HLRI">'[7]CERA Forecast UCCI'!$I$38</definedName>
    <definedName name="U17Q2HNCS">'[7]CERA Forecast UCCI'!$I$48</definedName>
    <definedName name="U17Q2HOCS">'[7]CERA Forecast UCCI'!$I$46</definedName>
    <definedName name="U17Q2HOIV">'[7]CERA Forecast UCCI'!$I$60</definedName>
    <definedName name="U17Q2HORI">'[7]CERA Forecast UCCI'!$I$36</definedName>
    <definedName name="U17Q2HSSU">'[7]CERA Forecast UCCI'!$I$44</definedName>
    <definedName name="U17Q2HYAF">'[7]CERA Forecast UCCI'!$I$56</definedName>
    <definedName name="U17Q2RBUM">'[7]CERA Forecast UCCI'!$I$19</definedName>
    <definedName name="U17Q2RC_DEEI">'[7]CERA Forecast UCCI'!$I$111</definedName>
    <definedName name="U17Q2RC_DXDR">'[7]CERA Forecast UCCI'!$I$119</definedName>
    <definedName name="U17Q2RC_FFFI">'[7]CERA Forecast UCCI'!$I$109</definedName>
    <definedName name="U17Q2RC_FXDR">'[7]CERA Forecast UCCI'!$I$117</definedName>
    <definedName name="U17Q2RC_GXDR">'[7]CERA Forecast UCCI'!$I$115</definedName>
    <definedName name="U17Q2RC_ONSI">'[7]CERA Forecast UCCI'!$I$113</definedName>
    <definedName name="U17Q2RC_OXDR">'[7]CERA Forecast UCCI'!$I$121</definedName>
    <definedName name="U17Q2RC_UCCI">'[7]CERA Forecast UCCI'!$I$107</definedName>
    <definedName name="U17Q2RCOL">'[7]CERA Forecast UCCI'!$I$27</definedName>
    <definedName name="U17Q2RELI">'[7]CERA Forecast UCCI'!$I$21</definedName>
    <definedName name="U17Q2REPM">'[7]CERA Forecast UCCI'!$I$9</definedName>
    <definedName name="U17Q2REQU">'[7]CERA Forecast UCCI'!$I$11</definedName>
    <definedName name="U17Q2RFRG">'[7]CERA Forecast UCCI'!$I$23</definedName>
    <definedName name="U17Q2RHUC">'[7]CERA Forecast UCCI'!$I$31</definedName>
    <definedName name="U17Q2RLRI">'[7]CERA Forecast UCCI'!$I$7</definedName>
    <definedName name="U17Q2RNCS">'[7]CERA Forecast UCCI'!$I$17</definedName>
    <definedName name="U17Q2ROCS">'[7]CERA Forecast UCCI'!$I$15</definedName>
    <definedName name="U17Q2ROIV">'[7]CERA Forecast UCCI'!$I$29</definedName>
    <definedName name="U17Q2RORI">'[7]CERA Forecast UCCI'!$I$5</definedName>
    <definedName name="U17Q2RSSU">'[7]CERA Forecast UCCI'!$I$13</definedName>
    <definedName name="U17Q2RYAF">'[7]CERA Forecast UCCI'!$I$25</definedName>
    <definedName name="U17Q2SBUM">'[7]CERA Forecast UCCI'!$I$81</definedName>
    <definedName name="U17Q2SC_DEEI">'[7]CERA Forecast UCCI'!$I$151</definedName>
    <definedName name="U17Q2SC_DXDR">'[7]CERA Forecast UCCI'!$I$159</definedName>
    <definedName name="U17Q2SC_FFFI">'[7]CERA Forecast UCCI'!$I$149</definedName>
    <definedName name="U17Q2SC_FXDR">'[7]CERA Forecast UCCI'!$I$157</definedName>
    <definedName name="U17Q2SC_GXDR">'[7]CERA Forecast UCCI'!$I$155</definedName>
    <definedName name="U17Q2SC_ONSI">'[7]CERA Forecast UCCI'!$I$153</definedName>
    <definedName name="U17Q2SC_OXDR">'[7]CERA Forecast UCCI'!$I$161</definedName>
    <definedName name="U17Q2SC_UCCI">'[7]CERA Forecast UCCI'!$I$147</definedName>
    <definedName name="U17Q2SCOL">'[7]CERA Forecast UCCI'!$I$89</definedName>
    <definedName name="U17Q2SELI">'[7]CERA Forecast UCCI'!$I$83</definedName>
    <definedName name="U17Q2SEPM">'[7]CERA Forecast UCCI'!$I$71</definedName>
    <definedName name="U17Q2SEQU">'[7]CERA Forecast UCCI'!$I$73</definedName>
    <definedName name="U17Q2SFRG">'[7]CERA Forecast UCCI'!$I$85</definedName>
    <definedName name="U17Q2SHUC">'[7]CERA Forecast UCCI'!$I$93</definedName>
    <definedName name="U17Q2SLRI">'[7]CERA Forecast UCCI'!$I$69</definedName>
    <definedName name="U17Q2SNCS">'[7]CERA Forecast UCCI'!$I$79</definedName>
    <definedName name="U17Q2SOCS">'[7]CERA Forecast UCCI'!$I$77</definedName>
    <definedName name="U17Q2SOIV">'[7]CERA Forecast UCCI'!$I$91</definedName>
    <definedName name="U17Q2SORI">'[7]CERA Forecast UCCI'!$I$67</definedName>
    <definedName name="U17Q2SSSU">'[7]CERA Forecast UCCI'!$I$75</definedName>
    <definedName name="U17Q2SYAF">'[7]CERA Forecast UCCI'!$I$87</definedName>
    <definedName name="USCPI00Q1">'[7]CP Index USA'!$D$4</definedName>
    <definedName name="USCPI00Q2">'[7]CP Index USA'!$D$5</definedName>
    <definedName name="USCPI00Q3">'[7]CP Index USA'!$D$6</definedName>
    <definedName name="USCPI00Q4">'[7]CP Index USA'!$D$7</definedName>
    <definedName name="USCPI01Q1">'[7]CP Index USA'!$D$8</definedName>
    <definedName name="USCPI01Q2">'[7]CP Index USA'!$D$9</definedName>
    <definedName name="USCPI01Q3">'[7]CP Index USA'!$D$10</definedName>
    <definedName name="USCPI01Q4">'[7]CP Index USA'!$D$11</definedName>
    <definedName name="USCPI02Q1">'[7]CP Index USA'!$D$12</definedName>
    <definedName name="USCPI02Q2">'[7]CP Index USA'!$D$13</definedName>
    <definedName name="USCPI02Q3">'[7]CP Index USA'!$D$14</definedName>
    <definedName name="USCPI02Q4">'[7]CP Index USA'!$D$15</definedName>
    <definedName name="USCPI03Q1">'[7]CP Index USA'!$D$16</definedName>
    <definedName name="USCPI03Q2">'[7]CP Index USA'!$D$17</definedName>
    <definedName name="USCPI03Q3">'[7]CP Index USA'!$D$18</definedName>
    <definedName name="USCPI03Q4">'[7]CP Index USA'!$D$19</definedName>
    <definedName name="USCPI04Q1">'[7]CP Index USA'!$D$20</definedName>
    <definedName name="USCPI04Q2">'[7]CP Index USA'!$D$21</definedName>
    <definedName name="USCPI04Q3">'[7]CP Index USA'!$D$22</definedName>
    <definedName name="USCPI04Q4">'[7]CP Index USA'!$D$23</definedName>
    <definedName name="USCPI05Q1">'[7]CP Index USA'!$D$24</definedName>
    <definedName name="USCPI05Q2">'[7]CP Index USA'!$D$25</definedName>
    <definedName name="USCPI05Q3">'[7]CP Index USA'!$D$26</definedName>
    <definedName name="USCPI05Q4">'[7]CP Index USA'!$D$27</definedName>
    <definedName name="USCPI06Q1">'[7]CP Index USA'!$D$28</definedName>
    <definedName name="USCPI06Q2">'[7]CP Index USA'!$D$29</definedName>
    <definedName name="USCPI06Q3">'[7]CP Index USA'!$D$30</definedName>
    <definedName name="USCPI06Q4">'[7]CP Index USA'!$D$31</definedName>
    <definedName name="USCPI07Q1">'[7]CP Index USA'!$D$32</definedName>
    <definedName name="USCPI07Q2">'[7]CP Index USA'!$D$33</definedName>
    <definedName name="USCPI07Q3">'[7]CP Index USA'!$D$34</definedName>
    <definedName name="USCPI07Q4">'[7]CP Index USA'!$D$35</definedName>
    <definedName name="USCPI08Q1">'[7]CP Index USA'!$D$36</definedName>
    <definedName name="USCPI08Q2">'[7]CP Index USA'!$D$37</definedName>
    <definedName name="USCPI08Q3">'[7]CP Index USA'!$D$38</definedName>
    <definedName name="USCPI08Q4">'[7]CP Index USA'!$D$39</definedName>
    <definedName name="USCPI09Q1">'[7]CP Index USA'!$D$40</definedName>
    <definedName name="USCPI09Q2">'[7]CP Index USA'!$D$41</definedName>
    <definedName name="USCPI09Q3">'[7]CP Index USA'!$D$42</definedName>
    <definedName name="USCPI09Q4">'[7]CP Index USA'!$D$43</definedName>
    <definedName name="USCPI10Q1">'[7]CP Index USA'!$D$44</definedName>
    <definedName name="USCPI10Q2">'[7]CP Index USA'!$D$45</definedName>
    <definedName name="USCPI10Q3">'[7]CP Index USA'!$D$46</definedName>
    <definedName name="USCPI10Q4">'[7]CP Index USA'!$D$47</definedName>
    <definedName name="UseBulkWeightPor" localSheetId="6">#REF!</definedName>
    <definedName name="UseBulkWeightPor" localSheetId="5">#REF!</definedName>
    <definedName name="UseBulkWeightPor" localSheetId="18">#REF!</definedName>
    <definedName name="UseBulkWeightPor">#REF!</definedName>
    <definedName name="UseLogged">'[6]Troll OH GP'!$D$54</definedName>
    <definedName name="v" localSheetId="6">#REF!</definedName>
    <definedName name="v" localSheetId="5">#REF!</definedName>
    <definedName name="v" localSheetId="18">#REF!</definedName>
    <definedName name="v">#REF!</definedName>
    <definedName name="VolBlank">'[6]Troll OH GP'!$I$22:$I$29</definedName>
    <definedName name="VolDisplaced">'[6]Troll OH GP'!$K$18:$K$21</definedName>
    <definedName name="VolumeCalc">'[6]Troll OH GP'!$D$56</definedName>
    <definedName name="VolumeLogged">'[6]Troll OH GP'!$D$55</definedName>
    <definedName name="VolumeScreenDisplaced">'[6]Troll OH GP'!$D$57</definedName>
    <definedName name="w" localSheetId="6">#REF!</definedName>
    <definedName name="w" localSheetId="5">#REF!</definedName>
    <definedName name="w" localSheetId="18">#REF!</definedName>
    <definedName name="w">#REF!</definedName>
    <definedName name="wd">'[9]Drilling Input'!#REF!</definedName>
    <definedName name="WellNo">'[16]Report Long(Esso)'!$E$2</definedName>
    <definedName name="WellType" localSheetId="6">#REF!</definedName>
    <definedName name="WellType" localSheetId="5">#REF!</definedName>
    <definedName name="WellType" localSheetId="18">#REF!</definedName>
    <definedName name="WellType">#REF!</definedName>
    <definedName name="WINI_BUM">'[7]Input Project Wt Downstream'!$F$12</definedName>
    <definedName name="WINI_CAC">'[7]Input Project Wt Downstream'!$J$12</definedName>
    <definedName name="WINI_COL">'[7]Input Project Wt Downstream'!$K$12</definedName>
    <definedName name="WINI_ELI">'[7]Input Project Wt Downstream'!$G$12</definedName>
    <definedName name="WINI_EPM">'[7]Input Project Wt Downstream'!$B$12</definedName>
    <definedName name="WINI_EQU">'[7]Input Project Wt Downstream'!$C$12</definedName>
    <definedName name="WINI_FRG">'[7]Input Project Wt Downstream'!$H$12</definedName>
    <definedName name="WINI_NCS">'[7]Input Project Wt Downstream'!$E$12</definedName>
    <definedName name="WINI_OCS">'[7]Input Project Wt Downstream'!$D$12</definedName>
    <definedName name="WINI_YAF">'[7]Input Project Wt Downstream'!$I$12</definedName>
    <definedName name="Workvolume">'[6]Troll OH GP'!$G$38:$G$39</definedName>
    <definedName name="XO" localSheetId="6">#REF!</definedName>
    <definedName name="XO" localSheetId="5">#REF!</definedName>
    <definedName name="XO" localSheetId="18">#REF!</definedName>
    <definedName name="XO">#REF!</definedName>
    <definedName name="z" localSheetId="6">'[20]Run Sheet'!#REF!</definedName>
    <definedName name="z" localSheetId="5">'[20]Run Sheet'!#REF!</definedName>
    <definedName name="z" localSheetId="18">'[20]Run Sheet'!#REF!</definedName>
    <definedName name="z">'[20]Run Sheet'!#REF!</definedName>
  </definedNames>
  <calcPr calcId="191029"/>
  <pivotCaches>
    <pivotCache cacheId="0" r:id="rId4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22" l="1"/>
  <c r="B7" i="22" s="1"/>
  <c r="B8" i="22" s="1"/>
  <c r="B9" i="22" s="1"/>
  <c r="B10" i="22" s="1"/>
  <c r="B11" i="22" s="1"/>
  <c r="B12" i="22" s="1"/>
  <c r="B13" i="22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B722" i="22" s="1"/>
  <c r="B723" i="22" s="1"/>
  <c r="B724" i="22" s="1"/>
  <c r="B725" i="22" s="1"/>
  <c r="B726" i="22" s="1"/>
  <c r="B727" i="22" s="1"/>
  <c r="B728" i="22" s="1"/>
  <c r="B729" i="22" s="1"/>
  <c r="B730" i="22" s="1"/>
  <c r="B731" i="22" s="1"/>
  <c r="B732" i="22" s="1"/>
  <c r="B733" i="22" s="1"/>
  <c r="B734" i="22" s="1"/>
  <c r="B735" i="22" s="1"/>
  <c r="B736" i="22" s="1"/>
  <c r="B737" i="22" s="1"/>
  <c r="B738" i="22" s="1"/>
  <c r="B739" i="22" s="1"/>
  <c r="B740" i="22" s="1"/>
  <c r="B741" i="22" s="1"/>
  <c r="B742" i="22" s="1"/>
  <c r="B743" i="22" s="1"/>
  <c r="B744" i="22" s="1"/>
  <c r="B745" i="22" s="1"/>
  <c r="B746" i="22" s="1"/>
  <c r="B747" i="22" s="1"/>
  <c r="B748" i="22" s="1"/>
  <c r="B749" i="22" s="1"/>
  <c r="B750" i="22" s="1"/>
  <c r="B751" i="22" s="1"/>
  <c r="B752" i="22" s="1"/>
  <c r="B753" i="22" s="1"/>
  <c r="B754" i="22" s="1"/>
  <c r="B755" i="22" s="1"/>
  <c r="B756" i="22" s="1"/>
  <c r="B757" i="22" s="1"/>
  <c r="B758" i="22" s="1"/>
  <c r="B759" i="22" s="1"/>
  <c r="B760" i="22" s="1"/>
  <c r="B761" i="22" s="1"/>
  <c r="B762" i="22" s="1"/>
  <c r="B763" i="22" s="1"/>
  <c r="B764" i="22" s="1"/>
  <c r="B765" i="22" s="1"/>
  <c r="B766" i="22" s="1"/>
  <c r="B767" i="22" s="1"/>
  <c r="B768" i="22" s="1"/>
  <c r="B769" i="22" s="1"/>
  <c r="B770" i="22" s="1"/>
  <c r="B771" i="22" s="1"/>
  <c r="B772" i="22" s="1"/>
  <c r="B773" i="22" s="1"/>
  <c r="B774" i="22" s="1"/>
  <c r="B775" i="22" s="1"/>
  <c r="B776" i="22" s="1"/>
  <c r="B777" i="22" s="1"/>
  <c r="B778" i="22" s="1"/>
  <c r="B779" i="22" s="1"/>
  <c r="B780" i="22" s="1"/>
  <c r="B781" i="22" s="1"/>
  <c r="B782" i="22" s="1"/>
  <c r="B783" i="22" s="1"/>
  <c r="B784" i="22" s="1"/>
  <c r="B785" i="22" s="1"/>
  <c r="B786" i="22" s="1"/>
  <c r="B787" i="22" s="1"/>
  <c r="B788" i="22" s="1"/>
  <c r="B789" i="22" s="1"/>
  <c r="B790" i="22" s="1"/>
  <c r="B791" i="22" s="1"/>
  <c r="B792" i="22" s="1"/>
  <c r="B793" i="22" s="1"/>
  <c r="B794" i="22" s="1"/>
  <c r="B795" i="22" s="1"/>
  <c r="B796" i="22" s="1"/>
  <c r="B797" i="22" s="1"/>
  <c r="B798" i="22" s="1"/>
  <c r="B799" i="22" s="1"/>
  <c r="B800" i="22" s="1"/>
  <c r="B801" i="22" s="1"/>
  <c r="B802" i="22" s="1"/>
  <c r="B803" i="22" s="1"/>
  <c r="B804" i="22" s="1"/>
  <c r="B805" i="22" s="1"/>
  <c r="B806" i="22" s="1"/>
  <c r="B807" i="22" s="1"/>
  <c r="B808" i="22" s="1"/>
  <c r="B809" i="22" s="1"/>
  <c r="B810" i="22" s="1"/>
  <c r="B811" i="22" s="1"/>
  <c r="B812" i="22" s="1"/>
  <c r="B813" i="22" s="1"/>
  <c r="B814" i="22" s="1"/>
  <c r="B815" i="22" s="1"/>
  <c r="B816" i="22" s="1"/>
  <c r="B817" i="22" s="1"/>
  <c r="B818" i="22" s="1"/>
  <c r="B819" i="22" s="1"/>
  <c r="B820" i="22" s="1"/>
  <c r="B821" i="22" s="1"/>
  <c r="B822" i="22" s="1"/>
  <c r="B823" i="22" s="1"/>
  <c r="B824" i="22" s="1"/>
  <c r="B825" i="22" s="1"/>
  <c r="B826" i="22" s="1"/>
  <c r="B827" i="22" s="1"/>
  <c r="B828" i="22" s="1"/>
  <c r="B829" i="22" s="1"/>
  <c r="B830" i="22" s="1"/>
  <c r="B831" i="22" s="1"/>
  <c r="B832" i="22" s="1"/>
  <c r="B833" i="22" s="1"/>
  <c r="B834" i="22" s="1"/>
  <c r="B835" i="22" s="1"/>
  <c r="B836" i="22" s="1"/>
  <c r="B837" i="22" s="1"/>
  <c r="B838" i="22" s="1"/>
  <c r="B839" i="22" s="1"/>
  <c r="B840" i="22" s="1"/>
  <c r="B841" i="22" s="1"/>
  <c r="B842" i="22" s="1"/>
  <c r="B843" i="22" s="1"/>
  <c r="B844" i="22" s="1"/>
  <c r="B845" i="22" s="1"/>
  <c r="B846" i="22" s="1"/>
  <c r="B847" i="22" s="1"/>
  <c r="B848" i="22" s="1"/>
  <c r="B849" i="22" s="1"/>
  <c r="B850" i="22" s="1"/>
  <c r="B851" i="22" s="1"/>
  <c r="B852" i="22" s="1"/>
  <c r="B853" i="22" s="1"/>
  <c r="B854" i="22" s="1"/>
  <c r="B855" i="22" s="1"/>
  <c r="B856" i="22" s="1"/>
  <c r="B857" i="22" s="1"/>
  <c r="B858" i="22" s="1"/>
  <c r="B859" i="22" s="1"/>
  <c r="B860" i="22" s="1"/>
  <c r="B861" i="22" s="1"/>
  <c r="B862" i="22" s="1"/>
  <c r="B863" i="22" s="1"/>
  <c r="B864" i="22" s="1"/>
  <c r="B865" i="22" s="1"/>
  <c r="B866" i="22" s="1"/>
  <c r="B867" i="22" s="1"/>
  <c r="B868" i="22" s="1"/>
  <c r="B869" i="22" s="1"/>
  <c r="B870" i="22" s="1"/>
  <c r="B871" i="22" s="1"/>
  <c r="B872" i="22" s="1"/>
  <c r="B873" i="22" s="1"/>
  <c r="B874" i="22" s="1"/>
  <c r="B875" i="22" s="1"/>
  <c r="B876" i="22" s="1"/>
  <c r="B877" i="22" s="1"/>
  <c r="B878" i="22" s="1"/>
  <c r="B879" i="22" s="1"/>
  <c r="B880" i="22" s="1"/>
  <c r="B881" i="22" s="1"/>
  <c r="B882" i="22" s="1"/>
  <c r="B883" i="22" s="1"/>
  <c r="B884" i="22" s="1"/>
  <c r="B885" i="22" s="1"/>
  <c r="B886" i="22" s="1"/>
  <c r="B887" i="22" s="1"/>
  <c r="B888" i="22" s="1"/>
  <c r="B889" i="22" s="1"/>
  <c r="B890" i="22" s="1"/>
  <c r="B891" i="22" s="1"/>
  <c r="B892" i="22" s="1"/>
  <c r="B893" i="22" s="1"/>
  <c r="B894" i="22" s="1"/>
  <c r="B895" i="22" s="1"/>
  <c r="B896" i="22" s="1"/>
  <c r="B897" i="22" s="1"/>
  <c r="B898" i="22" s="1"/>
  <c r="B899" i="22" s="1"/>
  <c r="B900" i="22" s="1"/>
  <c r="B901" i="22" s="1"/>
  <c r="B902" i="22" s="1"/>
  <c r="B903" i="22" s="1"/>
  <c r="B904" i="22" s="1"/>
  <c r="B905" i="22" s="1"/>
  <c r="B906" i="22" s="1"/>
  <c r="B907" i="22" s="1"/>
  <c r="B908" i="22" s="1"/>
  <c r="B909" i="22" s="1"/>
  <c r="B910" i="22" s="1"/>
  <c r="B911" i="22" s="1"/>
  <c r="B912" i="22" s="1"/>
  <c r="B913" i="22" s="1"/>
  <c r="B914" i="22" s="1"/>
  <c r="B915" i="22" s="1"/>
  <c r="B916" i="22" s="1"/>
  <c r="B917" i="22" s="1"/>
  <c r="B918" i="22" s="1"/>
  <c r="B919" i="22" s="1"/>
  <c r="B920" i="22" s="1"/>
  <c r="B921" i="22" s="1"/>
  <c r="B922" i="22" s="1"/>
  <c r="B923" i="22" s="1"/>
  <c r="B924" i="22" s="1"/>
  <c r="B925" i="22" s="1"/>
  <c r="B926" i="22" s="1"/>
  <c r="B927" i="22" s="1"/>
  <c r="B928" i="22" s="1"/>
  <c r="B929" i="22" s="1"/>
  <c r="B930" i="22" s="1"/>
  <c r="B931" i="22" s="1"/>
  <c r="B932" i="22" s="1"/>
  <c r="B933" i="22" s="1"/>
  <c r="B934" i="22" s="1"/>
  <c r="B935" i="22" s="1"/>
  <c r="B936" i="22" s="1"/>
  <c r="B937" i="22" s="1"/>
  <c r="B938" i="22" s="1"/>
  <c r="B939" i="22" s="1"/>
  <c r="B940" i="22" s="1"/>
  <c r="B941" i="22" s="1"/>
  <c r="B942" i="22" s="1"/>
  <c r="B943" i="22" s="1"/>
  <c r="B944" i="22" s="1"/>
  <c r="B945" i="22" s="1"/>
  <c r="B946" i="22" s="1"/>
  <c r="B947" i="22" s="1"/>
  <c r="B948" i="22" s="1"/>
  <c r="B949" i="22" s="1"/>
  <c r="B950" i="22" s="1"/>
  <c r="B951" i="22" s="1"/>
  <c r="B952" i="22" s="1"/>
  <c r="B953" i="22" s="1"/>
  <c r="B954" i="22" s="1"/>
  <c r="B955" i="22" s="1"/>
  <c r="B956" i="22" s="1"/>
  <c r="B957" i="22" s="1"/>
  <c r="B958" i="22" s="1"/>
  <c r="B959" i="22" s="1"/>
  <c r="B960" i="22" s="1"/>
  <c r="B961" i="22" s="1"/>
  <c r="B962" i="22" s="1"/>
  <c r="B963" i="22" s="1"/>
  <c r="B964" i="22" s="1"/>
  <c r="B965" i="22" s="1"/>
  <c r="B966" i="22" s="1"/>
  <c r="B967" i="22" s="1"/>
  <c r="B968" i="22" s="1"/>
  <c r="B969" i="22" s="1"/>
  <c r="B970" i="22" s="1"/>
  <c r="B971" i="22" s="1"/>
  <c r="B972" i="22" s="1"/>
  <c r="B973" i="22" s="1"/>
  <c r="B974" i="22" s="1"/>
  <c r="B975" i="22" s="1"/>
  <c r="B976" i="22" s="1"/>
  <c r="B977" i="22" s="1"/>
  <c r="B978" i="22" s="1"/>
  <c r="B979" i="22" s="1"/>
  <c r="B980" i="22" s="1"/>
  <c r="B981" i="22" s="1"/>
  <c r="B982" i="22" s="1"/>
  <c r="B983" i="22" s="1"/>
  <c r="B984" i="22" s="1"/>
  <c r="B985" i="22" s="1"/>
  <c r="B986" i="22" s="1"/>
  <c r="B987" i="22" s="1"/>
  <c r="B988" i="22" s="1"/>
  <c r="B989" i="22" s="1"/>
  <c r="B990" i="22" s="1"/>
  <c r="B991" i="22" s="1"/>
  <c r="B992" i="22" s="1"/>
  <c r="B993" i="22" s="1"/>
  <c r="B994" i="22" s="1"/>
  <c r="B995" i="22" s="1"/>
  <c r="B996" i="22" s="1"/>
  <c r="B997" i="22" s="1"/>
  <c r="B998" i="22" s="1"/>
  <c r="B999" i="22" s="1"/>
  <c r="B1000" i="22" s="1"/>
  <c r="B1001" i="22" s="1"/>
  <c r="B1002" i="22" s="1"/>
  <c r="B1003" i="22" s="1"/>
  <c r="B1004" i="22" s="1"/>
  <c r="B1005" i="22" s="1"/>
  <c r="B1006" i="22" s="1"/>
  <c r="B1007" i="22" s="1"/>
  <c r="B1008" i="22" s="1"/>
  <c r="B1009" i="22" s="1"/>
  <c r="B1010" i="22" s="1"/>
  <c r="B1011" i="22" s="1"/>
  <c r="B1012" i="22" s="1"/>
  <c r="B1013" i="22" s="1"/>
  <c r="B1014" i="22" s="1"/>
  <c r="B1015" i="22" s="1"/>
  <c r="B1016" i="22" s="1"/>
  <c r="B1017" i="22" s="1"/>
  <c r="B1018" i="22" s="1"/>
  <c r="B1019" i="22" s="1"/>
  <c r="B1020" i="22" s="1"/>
  <c r="B1021" i="22" s="1"/>
  <c r="B1022" i="22" s="1"/>
  <c r="B1023" i="22" s="1"/>
  <c r="B1024" i="22" s="1"/>
  <c r="B1025" i="22" s="1"/>
  <c r="B1026" i="22" s="1"/>
  <c r="B1027" i="22" s="1"/>
  <c r="B1028" i="22" s="1"/>
  <c r="B1029" i="22" s="1"/>
  <c r="B1030" i="22" s="1"/>
  <c r="B1031" i="22" s="1"/>
  <c r="B1032" i="22" s="1"/>
  <c r="B1033" i="22" s="1"/>
  <c r="B1034" i="22" s="1"/>
  <c r="B1035" i="22" s="1"/>
  <c r="B1036" i="22" s="1"/>
  <c r="B1037" i="22" s="1"/>
  <c r="B1038" i="22" s="1"/>
  <c r="B1039" i="22" s="1"/>
  <c r="B1040" i="22" s="1"/>
  <c r="B1041" i="22" s="1"/>
  <c r="B1042" i="22" s="1"/>
  <c r="B1043" i="22" s="1"/>
  <c r="B1044" i="22" s="1"/>
  <c r="B1045" i="22" s="1"/>
  <c r="B1046" i="22" s="1"/>
  <c r="B1047" i="22" s="1"/>
  <c r="B1048" i="22" s="1"/>
  <c r="B1049" i="22" s="1"/>
  <c r="B1050" i="22" s="1"/>
  <c r="B1051" i="22" s="1"/>
  <c r="B1052" i="22" s="1"/>
  <c r="B1053" i="22" s="1"/>
  <c r="B1054" i="22" s="1"/>
  <c r="B1055" i="22" s="1"/>
  <c r="B1056" i="22" s="1"/>
  <c r="B1057" i="22" s="1"/>
  <c r="B1058" i="22" s="1"/>
  <c r="B1059" i="22" s="1"/>
  <c r="B1060" i="22" s="1"/>
  <c r="B1061" i="22" s="1"/>
  <c r="B1062" i="22" s="1"/>
  <c r="B1063" i="22" s="1"/>
  <c r="B1064" i="22" s="1"/>
  <c r="B1065" i="22" s="1"/>
  <c r="B1066" i="22" s="1"/>
  <c r="B1067" i="22" s="1"/>
  <c r="B1068" i="22" s="1"/>
  <c r="B1069" i="22" s="1"/>
  <c r="B1070" i="22" s="1"/>
  <c r="B1071" i="22" s="1"/>
  <c r="B1072" i="22" s="1"/>
  <c r="B1073" i="22" s="1"/>
  <c r="B1074" i="22" s="1"/>
  <c r="B1075" i="22" s="1"/>
  <c r="B1076" i="22" s="1"/>
  <c r="B1077" i="22" s="1"/>
  <c r="B1078" i="22" s="1"/>
  <c r="B1079" i="22" s="1"/>
  <c r="B1080" i="22" s="1"/>
  <c r="B1081" i="22" s="1"/>
  <c r="B1082" i="22" s="1"/>
  <c r="B1083" i="22" s="1"/>
  <c r="B1084" i="22" s="1"/>
  <c r="B1085" i="22" s="1"/>
  <c r="B1086" i="22" s="1"/>
  <c r="B1087" i="22" s="1"/>
  <c r="B1088" i="22" s="1"/>
  <c r="B1089" i="22" s="1"/>
  <c r="B1090" i="22" s="1"/>
  <c r="B1091" i="22" s="1"/>
  <c r="B1092" i="22" s="1"/>
  <c r="B1093" i="22" s="1"/>
  <c r="B1094" i="22" s="1"/>
  <c r="B1095" i="22" s="1"/>
  <c r="B1096" i="22" s="1"/>
  <c r="B1097" i="22" s="1"/>
  <c r="B1098" i="22" s="1"/>
  <c r="B1099" i="22" s="1"/>
  <c r="B1100" i="22" s="1"/>
  <c r="B1101" i="22" s="1"/>
  <c r="B1102" i="22" s="1"/>
  <c r="B1103" i="22" s="1"/>
  <c r="B1104" i="22" s="1"/>
  <c r="B1105" i="22" s="1"/>
  <c r="B1106" i="22" s="1"/>
  <c r="B1107" i="22" s="1"/>
  <c r="B1108" i="22" s="1"/>
  <c r="B1109" i="22" s="1"/>
  <c r="B1110" i="22" s="1"/>
  <c r="B1111" i="22" s="1"/>
  <c r="B1112" i="22" s="1"/>
  <c r="B1113" i="22" s="1"/>
  <c r="B1114" i="22" s="1"/>
  <c r="B1115" i="22" s="1"/>
  <c r="B1116" i="22" s="1"/>
  <c r="B1117" i="22" s="1"/>
  <c r="B1118" i="22" s="1"/>
  <c r="B1119" i="22" s="1"/>
  <c r="B1120" i="22" s="1"/>
  <c r="B1121" i="22" s="1"/>
  <c r="B1122" i="22" s="1"/>
  <c r="B1123" i="22" s="1"/>
  <c r="B1124" i="22" s="1"/>
  <c r="B1125" i="22" s="1"/>
  <c r="B1126" i="22" s="1"/>
  <c r="B1127" i="22" s="1"/>
  <c r="B1128" i="22" s="1"/>
  <c r="B1129" i="22" s="1"/>
  <c r="B1130" i="22" s="1"/>
  <c r="B1131" i="22" s="1"/>
  <c r="B1132" i="22" s="1"/>
  <c r="B1133" i="22" s="1"/>
  <c r="B1134" i="22" s="1"/>
  <c r="B1135" i="22" s="1"/>
  <c r="B1136" i="22" s="1"/>
  <c r="B1137" i="22" s="1"/>
  <c r="B1138" i="22" s="1"/>
  <c r="B1139" i="22" s="1"/>
  <c r="B1140" i="22" s="1"/>
  <c r="B1141" i="22" s="1"/>
  <c r="B1142" i="22" s="1"/>
  <c r="B1143" i="22" s="1"/>
  <c r="B1144" i="22" s="1"/>
  <c r="B1145" i="22" s="1"/>
  <c r="B1146" i="22" s="1"/>
  <c r="B1147" i="22" s="1"/>
  <c r="B1148" i="22" s="1"/>
  <c r="B1149" i="22" s="1"/>
  <c r="B1150" i="22" s="1"/>
  <c r="B1151" i="22" s="1"/>
  <c r="B1152" i="22" s="1"/>
  <c r="B1153" i="22" s="1"/>
  <c r="B1154" i="22" s="1"/>
  <c r="B1155" i="22" s="1"/>
  <c r="B1156" i="22" s="1"/>
  <c r="B1157" i="22" s="1"/>
  <c r="B1158" i="22" s="1"/>
  <c r="B1159" i="22" s="1"/>
  <c r="B1160" i="22" s="1"/>
  <c r="B1161" i="22" s="1"/>
  <c r="B1162" i="22" s="1"/>
  <c r="B1163" i="22" s="1"/>
  <c r="B1164" i="22" s="1"/>
  <c r="B1165" i="22" s="1"/>
  <c r="B1166" i="22" s="1"/>
  <c r="B1167" i="22" s="1"/>
  <c r="B1168" i="22" s="1"/>
  <c r="B1169" i="22" s="1"/>
  <c r="B1170" i="22" s="1"/>
  <c r="B1171" i="22" s="1"/>
  <c r="B1172" i="22" s="1"/>
  <c r="B1173" i="22" s="1"/>
  <c r="B1174" i="22" s="1"/>
  <c r="B1175" i="22" s="1"/>
  <c r="B1176" i="22" s="1"/>
  <c r="B1177" i="22" s="1"/>
  <c r="B1178" i="22" s="1"/>
  <c r="B1179" i="22" s="1"/>
  <c r="B1180" i="22" s="1"/>
  <c r="B1181" i="22" s="1"/>
  <c r="B1182" i="22" s="1"/>
  <c r="B1183" i="22" s="1"/>
  <c r="B1184" i="22" s="1"/>
  <c r="B1185" i="22" s="1"/>
  <c r="B1186" i="22" s="1"/>
  <c r="B1187" i="22" s="1"/>
  <c r="B1188" i="22" s="1"/>
  <c r="B1189" i="22" s="1"/>
  <c r="B1190" i="22" s="1"/>
  <c r="B1191" i="22" s="1"/>
  <c r="B1192" i="22" s="1"/>
  <c r="B1193" i="22" s="1"/>
  <c r="B1194" i="22" s="1"/>
  <c r="B1195" i="22" s="1"/>
  <c r="B1196" i="22" s="1"/>
  <c r="B1197" i="22" s="1"/>
  <c r="B1198" i="22" s="1"/>
  <c r="B1199" i="22" s="1"/>
  <c r="B1200" i="22" s="1"/>
  <c r="B1201" i="22" s="1"/>
  <c r="B1202" i="22" s="1"/>
  <c r="B1203" i="22" s="1"/>
  <c r="B1204" i="22" s="1"/>
  <c r="B1205" i="22" s="1"/>
  <c r="B1206" i="22" s="1"/>
  <c r="B1207" i="22" s="1"/>
  <c r="B1208" i="22" s="1"/>
  <c r="B1209" i="22" s="1"/>
  <c r="B1210" i="22" s="1"/>
  <c r="B1211" i="22" s="1"/>
  <c r="B1212" i="22" s="1"/>
  <c r="B1213" i="22" s="1"/>
  <c r="B1214" i="22" s="1"/>
  <c r="B1215" i="22" s="1"/>
  <c r="B1216" i="22" s="1"/>
  <c r="B1217" i="22" s="1"/>
  <c r="B1218" i="22" s="1"/>
  <c r="B1219" i="22" s="1"/>
  <c r="B1220" i="22" s="1"/>
  <c r="B1221" i="22" s="1"/>
  <c r="B1222" i="22" s="1"/>
  <c r="B1223" i="22" s="1"/>
  <c r="B1224" i="22" s="1"/>
  <c r="B1225" i="22" s="1"/>
  <c r="B1226" i="22" s="1"/>
  <c r="B1227" i="22" s="1"/>
  <c r="B1228" i="22" s="1"/>
  <c r="B1229" i="22" s="1"/>
  <c r="B1230" i="22" s="1"/>
  <c r="B1231" i="22" s="1"/>
  <c r="B1232" i="22" s="1"/>
  <c r="B1233" i="22" s="1"/>
  <c r="B1234" i="22" s="1"/>
  <c r="B1235" i="22" s="1"/>
  <c r="B1236" i="22" s="1"/>
  <c r="B1237" i="22" s="1"/>
  <c r="B1238" i="22" s="1"/>
  <c r="B1239" i="22" s="1"/>
  <c r="B1240" i="22" s="1"/>
  <c r="B1241" i="22" s="1"/>
  <c r="B1242" i="22" s="1"/>
  <c r="B1243" i="22" s="1"/>
  <c r="B1244" i="22" s="1"/>
  <c r="B1245" i="22" s="1"/>
  <c r="B1246" i="22" s="1"/>
  <c r="B1247" i="22" s="1"/>
  <c r="B1248" i="22" s="1"/>
  <c r="B1249" i="22" s="1"/>
  <c r="B1250" i="22" s="1"/>
  <c r="B1251" i="22" s="1"/>
  <c r="B1252" i="22" s="1"/>
  <c r="B1253" i="22" s="1"/>
  <c r="B1254" i="22" s="1"/>
  <c r="B1255" i="22" s="1"/>
  <c r="B1256" i="22" s="1"/>
  <c r="B1257" i="22" s="1"/>
  <c r="B1258" i="22" s="1"/>
  <c r="B1259" i="22" s="1"/>
  <c r="B1260" i="22" s="1"/>
  <c r="B1261" i="22" s="1"/>
  <c r="B1262" i="22" s="1"/>
  <c r="B1263" i="22" s="1"/>
  <c r="B1264" i="22" s="1"/>
  <c r="B1265" i="22" s="1"/>
  <c r="B1266" i="22" s="1"/>
  <c r="B1267" i="22" s="1"/>
  <c r="B1268" i="22" s="1"/>
  <c r="B1269" i="22" s="1"/>
  <c r="B1270" i="22" s="1"/>
  <c r="B1271" i="22" s="1"/>
  <c r="B1272" i="22" s="1"/>
  <c r="B1273" i="22" s="1"/>
  <c r="B1274" i="22" s="1"/>
  <c r="B1275" i="22" s="1"/>
  <c r="B1276" i="22" s="1"/>
  <c r="B1277" i="22" s="1"/>
  <c r="B1278" i="22" s="1"/>
  <c r="B1279" i="22" s="1"/>
  <c r="B1280" i="22" s="1"/>
  <c r="B1281" i="22" s="1"/>
  <c r="B1282" i="22" s="1"/>
  <c r="B1283" i="22" s="1"/>
  <c r="B1284" i="22" s="1"/>
  <c r="B1285" i="22" s="1"/>
  <c r="B1286" i="22" s="1"/>
  <c r="B1287" i="22" s="1"/>
  <c r="B1288" i="22" s="1"/>
  <c r="B1289" i="22" s="1"/>
  <c r="B1290" i="22" s="1"/>
  <c r="B1291" i="22" s="1"/>
  <c r="B1292" i="22" s="1"/>
  <c r="B1293" i="22" s="1"/>
  <c r="B1294" i="22" s="1"/>
  <c r="B1295" i="22" s="1"/>
  <c r="B1296" i="22" s="1"/>
  <c r="B5" i="22"/>
  <c r="B4" i="22"/>
  <c r="DN88" i="20"/>
  <c r="I5" i="22"/>
  <c r="B90" i="20"/>
  <c r="I3" i="22"/>
  <c r="M959" i="22"/>
  <c r="H959" i="22" s="1"/>
  <c r="I959" i="22" s="1"/>
  <c r="I951" i="22"/>
  <c r="I949" i="22"/>
  <c r="H947" i="22"/>
  <c r="I947" i="22" s="1"/>
  <c r="M833" i="22"/>
  <c r="H833" i="22" s="1"/>
  <c r="I833" i="22" s="1"/>
  <c r="I825" i="22"/>
  <c r="I823" i="22"/>
  <c r="H821" i="22"/>
  <c r="I821" i="22" s="1"/>
  <c r="M538" i="22"/>
  <c r="H538" i="22" s="1"/>
  <c r="I538" i="22" s="1"/>
  <c r="I530" i="22"/>
  <c r="I528" i="22"/>
  <c r="H526" i="22"/>
  <c r="I526" i="22" s="1"/>
  <c r="I259" i="22"/>
  <c r="I257" i="22"/>
  <c r="H1070" i="22"/>
  <c r="I1070" i="22" s="1"/>
  <c r="H1066" i="22"/>
  <c r="I1066" i="22" s="1"/>
  <c r="H331" i="22"/>
  <c r="I331" i="22" s="1"/>
  <c r="A2" i="32"/>
  <c r="A4" i="32"/>
  <c r="A6" i="32"/>
  <c r="A8" i="32"/>
  <c r="D5" i="30"/>
  <c r="C5" i="30"/>
  <c r="F4" i="30"/>
  <c r="F6" i="30" s="1"/>
  <c r="E4" i="30"/>
  <c r="E6" i="30" s="1"/>
  <c r="D4" i="30"/>
  <c r="C4" i="30"/>
  <c r="H1036" i="22"/>
  <c r="I1036" i="22" s="1"/>
  <c r="H613" i="22"/>
  <c r="I613" i="22" s="1"/>
  <c r="H354" i="22"/>
  <c r="I354" i="22" s="1"/>
  <c r="H348" i="22"/>
  <c r="I348" i="22" s="1"/>
  <c r="H340" i="22"/>
  <c r="I340" i="22" s="1"/>
  <c r="H338" i="22"/>
  <c r="I338" i="22" s="1"/>
  <c r="H337" i="22"/>
  <c r="I337" i="22" s="1"/>
  <c r="H334" i="22"/>
  <c r="I334" i="22" s="1"/>
  <c r="H1173" i="22"/>
  <c r="I1173" i="22" s="1"/>
  <c r="A6" i="20"/>
  <c r="H1239" i="22"/>
  <c r="I1239" i="22" s="1"/>
  <c r="H1221" i="22"/>
  <c r="I1221" i="22" s="1"/>
  <c r="H1212" i="22"/>
  <c r="I1212" i="22" s="1"/>
  <c r="H1209" i="22"/>
  <c r="I1209" i="22" s="1"/>
  <c r="H1204" i="22"/>
  <c r="I1204" i="22" s="1"/>
  <c r="H1201" i="22"/>
  <c r="I1201" i="22" s="1"/>
  <c r="H1199" i="22"/>
  <c r="I1199" i="22" s="1"/>
  <c r="L1197" i="22"/>
  <c r="H1197" i="22" s="1"/>
  <c r="I1197" i="22" s="1"/>
  <c r="H1190" i="22"/>
  <c r="I1190" i="22" s="1"/>
  <c r="H1182" i="22"/>
  <c r="I1182" i="22" s="1"/>
  <c r="H1180" i="22"/>
  <c r="I1180" i="22" s="1"/>
  <c r="H1179" i="22"/>
  <c r="I1179" i="22" s="1"/>
  <c r="H1176" i="22"/>
  <c r="I1176" i="22" s="1"/>
  <c r="H1099" i="22"/>
  <c r="I1099" i="22" s="1"/>
  <c r="H1080" i="22"/>
  <c r="I1080" i="22" s="1"/>
  <c r="H1072" i="22"/>
  <c r="I1072" i="22" s="1"/>
  <c r="I1063" i="22"/>
  <c r="H1062" i="22"/>
  <c r="I1062" i="22" s="1"/>
  <c r="L1060" i="22"/>
  <c r="H1060" i="22" s="1"/>
  <c r="I1060" i="22" s="1"/>
  <c r="H1053" i="22"/>
  <c r="I1053" i="22" s="1"/>
  <c r="H1045" i="22"/>
  <c r="I1045" i="22" s="1"/>
  <c r="H1043" i="22"/>
  <c r="I1043" i="22" s="1"/>
  <c r="H1042" i="22"/>
  <c r="I1042" i="22" s="1"/>
  <c r="H1039" i="22"/>
  <c r="I1039" i="22" s="1"/>
  <c r="H683" i="22"/>
  <c r="I683" i="22" s="1"/>
  <c r="H664" i="22"/>
  <c r="I664" i="22" s="1"/>
  <c r="H656" i="22"/>
  <c r="I656" i="22" s="1"/>
  <c r="H654" i="22"/>
  <c r="I654" i="22" s="1"/>
  <c r="H650" i="22"/>
  <c r="I650" i="22" s="1"/>
  <c r="H646" i="22"/>
  <c r="I646" i="22" s="1"/>
  <c r="L643" i="22"/>
  <c r="H643" i="22" s="1"/>
  <c r="I643" i="22" s="1"/>
  <c r="H635" i="22"/>
  <c r="I635" i="22" s="1"/>
  <c r="H611" i="22"/>
  <c r="I611" i="22" s="1"/>
  <c r="H610" i="22"/>
  <c r="I610" i="22" s="1"/>
  <c r="H607" i="22"/>
  <c r="I607" i="22" s="1"/>
  <c r="H605" i="22"/>
  <c r="I605" i="22" s="1"/>
  <c r="H27" i="22"/>
  <c r="H1168" i="22"/>
  <c r="I1168" i="22" s="1"/>
  <c r="H1170" i="22"/>
  <c r="I1170" i="22" s="1"/>
  <c r="H1033" i="22"/>
  <c r="I1033" i="22" s="1"/>
  <c r="H1031" i="22"/>
  <c r="I1031" i="22" s="1"/>
  <c r="H1024" i="22"/>
  <c r="I1024" i="22" s="1"/>
  <c r="H602" i="22"/>
  <c r="I602" i="22" s="1"/>
  <c r="H319" i="22"/>
  <c r="I319" i="22" s="1"/>
  <c r="M600" i="22"/>
  <c r="H600" i="22" s="1"/>
  <c r="I600" i="22" s="1"/>
  <c r="M326" i="22"/>
  <c r="H326" i="22" s="1"/>
  <c r="I326" i="22" s="1"/>
  <c r="M542" i="22"/>
  <c r="H542" i="22" s="1"/>
  <c r="I542" i="22" s="1"/>
  <c r="M302" i="22"/>
  <c r="H302" i="22" s="1"/>
  <c r="I302" i="22" s="1"/>
  <c r="M274" i="22"/>
  <c r="H274" i="22" s="1"/>
  <c r="I274" i="22" s="1"/>
  <c r="M271" i="22"/>
  <c r="H271" i="22" s="1"/>
  <c r="I271" i="22" s="1"/>
  <c r="M298" i="22"/>
  <c r="H298" i="22" s="1"/>
  <c r="I298" i="22" s="1"/>
  <c r="H1141" i="22"/>
  <c r="I1141" i="22" s="1"/>
  <c r="H1137" i="22"/>
  <c r="I1137" i="22" s="1"/>
  <c r="H1004" i="22"/>
  <c r="I1004" i="22" s="1"/>
  <c r="H1000" i="22"/>
  <c r="I1000" i="22" s="1"/>
  <c r="H974" i="22"/>
  <c r="I974" i="22" s="1"/>
  <c r="H970" i="22"/>
  <c r="I970" i="22" s="1"/>
  <c r="H849" i="22"/>
  <c r="I849" i="22" s="1"/>
  <c r="H845" i="22"/>
  <c r="I845" i="22" s="1"/>
  <c r="H574" i="22"/>
  <c r="I574" i="22" s="1"/>
  <c r="H570" i="22"/>
  <c r="I570" i="22" s="1"/>
  <c r="H546" i="22"/>
  <c r="I546" i="22" s="1"/>
  <c r="M267" i="22"/>
  <c r="H267" i="22" s="1"/>
  <c r="I267" i="22" s="1"/>
  <c r="H945" i="22"/>
  <c r="I945" i="22" s="1"/>
  <c r="H931" i="22"/>
  <c r="I931" i="22" s="1"/>
  <c r="H819" i="22"/>
  <c r="I819" i="22" s="1"/>
  <c r="H808" i="22"/>
  <c r="I808" i="22" s="1"/>
  <c r="H805" i="22"/>
  <c r="I805" i="22" s="1"/>
  <c r="H524" i="22"/>
  <c r="I524" i="22" s="1"/>
  <c r="M512" i="22"/>
  <c r="H512" i="22" s="1"/>
  <c r="I512" i="22" s="1"/>
  <c r="M253" i="22"/>
  <c r="H253" i="22" s="1"/>
  <c r="I253" i="22" s="1"/>
  <c r="M243" i="22"/>
  <c r="H243" i="22" s="1"/>
  <c r="I243" i="22" s="1"/>
  <c r="M240" i="22"/>
  <c r="H240" i="22" s="1"/>
  <c r="I240" i="22" s="1"/>
  <c r="H927" i="22"/>
  <c r="I927" i="22" s="1"/>
  <c r="H924" i="22"/>
  <c r="I924" i="22" s="1"/>
  <c r="H798" i="22"/>
  <c r="I798" i="22" s="1"/>
  <c r="H793" i="22"/>
  <c r="I793" i="22" s="1"/>
  <c r="H919" i="22"/>
  <c r="I919" i="22" s="1"/>
  <c r="H912" i="22"/>
  <c r="I912" i="22" s="1"/>
  <c r="H786" i="22"/>
  <c r="I786" i="22" s="1"/>
  <c r="H1156" i="22"/>
  <c r="I1156" i="22" s="1"/>
  <c r="H1150" i="22"/>
  <c r="I1150" i="22" s="1"/>
  <c r="H1148" i="22"/>
  <c r="I1148" i="22" s="1"/>
  <c r="H1019" i="22"/>
  <c r="I1019" i="22" s="1"/>
  <c r="H1012" i="22"/>
  <c r="I1012" i="22" s="1"/>
  <c r="H1014" i="22"/>
  <c r="I1014" i="22" s="1"/>
  <c r="H588" i="22"/>
  <c r="I588" i="22" s="1"/>
  <c r="H583" i="22"/>
  <c r="I583" i="22" s="1"/>
  <c r="H581" i="22"/>
  <c r="I581" i="22" s="1"/>
  <c r="H515" i="22"/>
  <c r="I515" i="22" s="1"/>
  <c r="H328" i="22"/>
  <c r="I328" i="22" s="1"/>
  <c r="H313" i="22"/>
  <c r="I313" i="22" s="1"/>
  <c r="H308" i="22"/>
  <c r="I308" i="22" s="1"/>
  <c r="H255" i="22"/>
  <c r="I255" i="22" s="1"/>
  <c r="H115" i="22"/>
  <c r="H31" i="22"/>
  <c r="I31" i="22" s="1"/>
  <c r="H32" i="22"/>
  <c r="H38" i="22"/>
  <c r="H69" i="22"/>
  <c r="H76" i="22"/>
  <c r="I76" i="22" s="1"/>
  <c r="H77" i="22"/>
  <c r="I77" i="22" s="1"/>
  <c r="H83" i="22"/>
  <c r="H55" i="22"/>
  <c r="H126" i="22"/>
  <c r="H127" i="22"/>
  <c r="H128" i="22"/>
  <c r="H134" i="22"/>
  <c r="H103" i="22"/>
  <c r="H108" i="22"/>
  <c r="I108" i="22" s="1"/>
  <c r="H107" i="22"/>
  <c r="I107" i="22" s="1"/>
  <c r="H106" i="22"/>
  <c r="I106" i="22" s="1"/>
  <c r="H508" i="22"/>
  <c r="I508" i="22" s="1"/>
  <c r="H500" i="22"/>
  <c r="I500" i="22" s="1"/>
  <c r="M505" i="22"/>
  <c r="H505" i="22" s="1"/>
  <c r="I505" i="22" s="1"/>
  <c r="H236" i="22"/>
  <c r="I236" i="22" s="1"/>
  <c r="M233" i="22"/>
  <c r="H233" i="22" s="1"/>
  <c r="I233" i="22" s="1"/>
  <c r="H493" i="22"/>
  <c r="I493" i="22" s="1"/>
  <c r="H219" i="22"/>
  <c r="I219" i="22" s="1"/>
  <c r="H228" i="22"/>
  <c r="I228" i="22" s="1"/>
  <c r="H890" i="22"/>
  <c r="I890" i="22" s="1"/>
  <c r="H886" i="22"/>
  <c r="I886" i="22" s="1"/>
  <c r="H885" i="22"/>
  <c r="I885" i="22" s="1"/>
  <c r="H884" i="22"/>
  <c r="I884" i="22" s="1"/>
  <c r="H470" i="22"/>
  <c r="I470" i="22" s="1"/>
  <c r="H461" i="22"/>
  <c r="I461" i="22" s="1"/>
  <c r="H199" i="22"/>
  <c r="I199" i="22" s="1"/>
  <c r="H194" i="22"/>
  <c r="I194" i="22" s="1"/>
  <c r="H186" i="22"/>
  <c r="I186" i="22" s="1"/>
  <c r="H750" i="22"/>
  <c r="I750" i="22" s="1"/>
  <c r="H759" i="22"/>
  <c r="I759" i="22" s="1"/>
  <c r="H760" i="22"/>
  <c r="I760" i="22" s="1"/>
  <c r="H909" i="22"/>
  <c r="I909" i="22" s="1"/>
  <c r="H783" i="22"/>
  <c r="I783" i="22" s="1"/>
  <c r="M898" i="22"/>
  <c r="H898" i="22" s="1"/>
  <c r="I898" i="22" s="1"/>
  <c r="M895" i="22"/>
  <c r="H895" i="22" s="1"/>
  <c r="I895" i="22" s="1"/>
  <c r="M772" i="22"/>
  <c r="H772" i="22" s="1"/>
  <c r="I772" i="22" s="1"/>
  <c r="M769" i="22"/>
  <c r="H769" i="22" s="1"/>
  <c r="I769" i="22" s="1"/>
  <c r="M482" i="22"/>
  <c r="H482" i="22" s="1"/>
  <c r="I482" i="22" s="1"/>
  <c r="M479" i="22"/>
  <c r="H479" i="22" s="1"/>
  <c r="I479" i="22" s="1"/>
  <c r="H216" i="22"/>
  <c r="I216" i="22" s="1"/>
  <c r="H490" i="22"/>
  <c r="I490" i="22" s="1"/>
  <c r="M208" i="22"/>
  <c r="H208" i="22" s="1"/>
  <c r="I208" i="22" s="1"/>
  <c r="M205" i="22"/>
  <c r="H205" i="22" s="1"/>
  <c r="I205" i="22" s="1"/>
  <c r="M888" i="22"/>
  <c r="H888" i="22" s="1"/>
  <c r="I888" i="22" s="1"/>
  <c r="M876" i="22"/>
  <c r="H876" i="22" s="1"/>
  <c r="I876" i="22" s="1"/>
  <c r="M875" i="22"/>
  <c r="H875" i="22" s="1"/>
  <c r="I875" i="22" s="1"/>
  <c r="M764" i="22"/>
  <c r="H764" i="22" s="1"/>
  <c r="I764" i="22" s="1"/>
  <c r="M762" i="22"/>
  <c r="H762" i="22" s="1"/>
  <c r="I762" i="22" s="1"/>
  <c r="M751" i="22"/>
  <c r="H751" i="22" s="1"/>
  <c r="I751" i="22" s="1"/>
  <c r="M472" i="22"/>
  <c r="H472" i="22" s="1"/>
  <c r="I472" i="22" s="1"/>
  <c r="M474" i="22"/>
  <c r="H474" i="22" s="1"/>
  <c r="I474" i="22" s="1"/>
  <c r="M462" i="22"/>
  <c r="H462" i="22" s="1"/>
  <c r="I462" i="22" s="1"/>
  <c r="E5" i="24"/>
  <c r="E11" i="34"/>
  <c r="H9" i="24"/>
  <c r="B27" i="24"/>
  <c r="K20" i="24"/>
  <c r="B20" i="24"/>
  <c r="H20" i="24"/>
  <c r="J19" i="34"/>
  <c r="B19" i="34"/>
  <c r="H4" i="24"/>
  <c r="E20" i="24"/>
  <c r="E7" i="34"/>
  <c r="K2" i="34"/>
  <c r="D19" i="34"/>
  <c r="H26" i="34"/>
  <c r="B9" i="24"/>
  <c r="K12" i="24"/>
  <c r="K5" i="24"/>
  <c r="E2" i="34"/>
  <c r="B11" i="34"/>
  <c r="H11" i="34"/>
  <c r="E9" i="24"/>
  <c r="K26" i="34"/>
  <c r="E27" i="24"/>
  <c r="B12" i="24"/>
  <c r="B6" i="34"/>
  <c r="K11" i="34"/>
  <c r="E12" i="24"/>
  <c r="B5" i="24"/>
  <c r="B26" i="34"/>
  <c r="H12" i="24"/>
  <c r="K9" i="24"/>
  <c r="K27" i="24"/>
  <c r="H27" i="24"/>
  <c r="G19" i="34"/>
  <c r="E4" i="34"/>
  <c r="E26" i="34"/>
  <c r="K7" i="34"/>
  <c r="B2" i="34"/>
  <c r="H2" i="34"/>
  <c r="H7" i="34"/>
  <c r="D6" i="30" l="1"/>
  <c r="C6" i="30"/>
  <c r="H647" i="22"/>
  <c r="I647" i="22" s="1"/>
  <c r="M197" i="22"/>
  <c r="H197" i="22" s="1"/>
  <c r="I197" i="22" s="1"/>
  <c r="M187" i="22"/>
  <c r="H187" i="22" s="1"/>
  <c r="I187" i="22" s="1"/>
  <c r="K30" i="22" l="1"/>
  <c r="H30" i="22" s="1"/>
  <c r="I30" i="22" s="1"/>
  <c r="F64" i="23"/>
  <c r="D64" i="23"/>
  <c r="F62" i="23"/>
  <c r="D62" i="23"/>
  <c r="F60" i="23"/>
  <c r="D60" i="23"/>
  <c r="F58" i="23"/>
  <c r="D58" i="23"/>
  <c r="F63" i="23"/>
  <c r="D63" i="23"/>
  <c r="F61" i="23"/>
  <c r="D61" i="23"/>
  <c r="G61" i="23" s="1"/>
  <c r="H61" i="23" s="1"/>
  <c r="F59" i="23"/>
  <c r="D59" i="23"/>
  <c r="G59" i="23" s="1"/>
  <c r="H59" i="23" s="1"/>
  <c r="F57" i="23"/>
  <c r="D57" i="23"/>
  <c r="F52" i="23"/>
  <c r="D52" i="23"/>
  <c r="F51" i="23"/>
  <c r="D51" i="23"/>
  <c r="G51" i="23" s="1"/>
  <c r="H51" i="23" s="1"/>
  <c r="F50" i="23"/>
  <c r="D50" i="23"/>
  <c r="G50" i="23" s="1"/>
  <c r="H50" i="23" s="1"/>
  <c r="F49" i="23"/>
  <c r="D49" i="23"/>
  <c r="G62" i="23" l="1"/>
  <c r="H62" i="23" s="1"/>
  <c r="G60" i="23"/>
  <c r="H60" i="23" s="1"/>
  <c r="G52" i="23"/>
  <c r="H52" i="23" s="1"/>
  <c r="G63" i="23"/>
  <c r="H63" i="23" s="1"/>
  <c r="G64" i="23"/>
  <c r="H64" i="23" s="1"/>
  <c r="G49" i="23"/>
  <c r="H49" i="23" s="1"/>
  <c r="G57" i="23"/>
  <c r="H57" i="23" s="1"/>
  <c r="G58" i="23"/>
  <c r="H58" i="23" s="1"/>
  <c r="H309" i="22"/>
  <c r="I309" i="22" s="1"/>
  <c r="L934" i="22"/>
  <c r="H934" i="22" s="1"/>
  <c r="I934" i="22" s="1"/>
  <c r="K75" i="22"/>
  <c r="H75" i="22" s="1"/>
  <c r="I75" i="22" s="1"/>
  <c r="F45" i="23"/>
  <c r="D45" i="23"/>
  <c r="F44" i="23"/>
  <c r="D44" i="23"/>
  <c r="F43" i="23"/>
  <c r="D43" i="23"/>
  <c r="F42" i="23"/>
  <c r="D42" i="23"/>
  <c r="F38" i="23"/>
  <c r="D38" i="23"/>
  <c r="F37" i="23"/>
  <c r="D37" i="23"/>
  <c r="F36" i="23"/>
  <c r="D36" i="23"/>
  <c r="F35" i="23"/>
  <c r="D35" i="23"/>
  <c r="I812" i="22"/>
  <c r="H812" i="22"/>
  <c r="G37" i="23" l="1"/>
  <c r="H37" i="23" s="1"/>
  <c r="G44" i="23"/>
  <c r="H44" i="23" s="1"/>
  <c r="G35" i="23"/>
  <c r="H35" i="23" s="1"/>
  <c r="G42" i="23"/>
  <c r="H42" i="23" s="1"/>
  <c r="G36" i="23"/>
  <c r="H36" i="23" s="1"/>
  <c r="G38" i="23"/>
  <c r="H38" i="23" s="1"/>
  <c r="G43" i="23"/>
  <c r="H43" i="23" s="1"/>
  <c r="G45" i="23"/>
  <c r="H45" i="23" s="1"/>
  <c r="H938" i="22"/>
  <c r="U297" i="22" l="1"/>
  <c r="S303" i="22"/>
  <c r="I938" i="22" l="1"/>
  <c r="S358" i="22"/>
  <c r="Q357" i="22"/>
  <c r="R357" i="22" s="1"/>
  <c r="S357" i="22" s="1"/>
  <c r="A7" i="20"/>
  <c r="A8" i="20" s="1"/>
  <c r="D6" i="20"/>
  <c r="D7" i="20" s="1"/>
  <c r="F29" i="23"/>
  <c r="G29" i="23" s="1"/>
  <c r="H29" i="23" s="1"/>
  <c r="F30" i="23"/>
  <c r="F31" i="23"/>
  <c r="D29" i="23"/>
  <c r="D30" i="23"/>
  <c r="D31" i="23"/>
  <c r="G31" i="23"/>
  <c r="H31" i="23" s="1"/>
  <c r="F28" i="23"/>
  <c r="D28" i="23"/>
  <c r="LX88" i="20"/>
  <c r="JT88" i="20"/>
  <c r="HF88" i="20"/>
  <c r="RV88" i="20"/>
  <c r="RX88" i="20"/>
  <c r="RY88" i="20"/>
  <c r="SA88" i="20"/>
  <c r="SB88" i="20"/>
  <c r="SD88" i="20"/>
  <c r="SE88" i="20"/>
  <c r="SG88" i="20"/>
  <c r="SH88" i="20"/>
  <c r="SJ88" i="20"/>
  <c r="SK88" i="20"/>
  <c r="SM88" i="20"/>
  <c r="SN88" i="20"/>
  <c r="SP88" i="20"/>
  <c r="SQ88" i="20"/>
  <c r="SS88" i="20"/>
  <c r="ST88" i="20"/>
  <c r="SV88" i="20"/>
  <c r="SW88" i="20"/>
  <c r="SY88" i="20"/>
  <c r="SZ88" i="20"/>
  <c r="TB88" i="20"/>
  <c r="TC88" i="20"/>
  <c r="TE88" i="20"/>
  <c r="TF88" i="20"/>
  <c r="TH88" i="20"/>
  <c r="TI88" i="20"/>
  <c r="TK88" i="20"/>
  <c r="TL88" i="20"/>
  <c r="TN88" i="20"/>
  <c r="NF88" i="20"/>
  <c r="NH88" i="20"/>
  <c r="NI88" i="20"/>
  <c r="NK88" i="20"/>
  <c r="NL88" i="20"/>
  <c r="NN88" i="20"/>
  <c r="NO88" i="20"/>
  <c r="NQ88" i="20"/>
  <c r="NR88" i="20"/>
  <c r="NT88" i="20"/>
  <c r="NU88" i="20"/>
  <c r="NW88" i="20"/>
  <c r="NX88" i="20"/>
  <c r="NZ88" i="20"/>
  <c r="OA88" i="20"/>
  <c r="OC88" i="20"/>
  <c r="OD88" i="20"/>
  <c r="OF88" i="20"/>
  <c r="OG88" i="20"/>
  <c r="OI88" i="20"/>
  <c r="OJ88" i="20"/>
  <c r="OL88" i="20"/>
  <c r="OM88" i="20"/>
  <c r="OO88" i="20"/>
  <c r="OP88" i="20"/>
  <c r="OR88" i="20"/>
  <c r="OS88" i="20"/>
  <c r="OU88" i="20"/>
  <c r="OV88" i="20"/>
  <c r="OX88" i="20"/>
  <c r="OY88" i="20"/>
  <c r="PA88" i="20"/>
  <c r="PB88" i="20"/>
  <c r="PD88" i="20"/>
  <c r="PE88" i="20"/>
  <c r="PG88" i="20"/>
  <c r="PH88" i="20"/>
  <c r="PJ88" i="20"/>
  <c r="PK88" i="20"/>
  <c r="PM88" i="20"/>
  <c r="PN88" i="20"/>
  <c r="PP88" i="20"/>
  <c r="PQ88" i="20"/>
  <c r="PS88" i="20"/>
  <c r="PT88" i="20"/>
  <c r="PV88" i="20"/>
  <c r="PW88" i="20"/>
  <c r="PY88" i="20"/>
  <c r="PZ88" i="20"/>
  <c r="QB88" i="20"/>
  <c r="QC88" i="20"/>
  <c r="QE88" i="20"/>
  <c r="QF88" i="20"/>
  <c r="QH88" i="20"/>
  <c r="QI88" i="20"/>
  <c r="QK88" i="20"/>
  <c r="QL88" i="20"/>
  <c r="QN88" i="20"/>
  <c r="QO88" i="20"/>
  <c r="QQ88" i="20"/>
  <c r="QR88" i="20"/>
  <c r="QT88" i="20"/>
  <c r="QU88" i="20"/>
  <c r="QW88" i="20"/>
  <c r="QX88" i="20"/>
  <c r="QZ88" i="20"/>
  <c r="RA88" i="20"/>
  <c r="RC88" i="20"/>
  <c r="RD88" i="20"/>
  <c r="RF88" i="20"/>
  <c r="RG88" i="20"/>
  <c r="RI88" i="20"/>
  <c r="RJ88" i="20"/>
  <c r="RL88" i="20"/>
  <c r="RM88" i="20"/>
  <c r="RO88" i="20"/>
  <c r="RP88" i="20"/>
  <c r="RR88" i="20"/>
  <c r="RS88" i="20"/>
  <c r="RU88" i="20"/>
  <c r="JN88" i="20"/>
  <c r="JP88" i="20"/>
  <c r="JQ88" i="20"/>
  <c r="JS88" i="20"/>
  <c r="JW88" i="20"/>
  <c r="JZ88" i="20"/>
  <c r="KB88" i="20"/>
  <c r="KC88" i="20"/>
  <c r="KE88" i="20"/>
  <c r="KF88" i="20"/>
  <c r="KH88" i="20"/>
  <c r="KI88" i="20"/>
  <c r="KK88" i="20"/>
  <c r="KL88" i="20"/>
  <c r="KN88" i="20"/>
  <c r="KO88" i="20"/>
  <c r="KQ88" i="20"/>
  <c r="KR88" i="20"/>
  <c r="KT88" i="20"/>
  <c r="KU88" i="20"/>
  <c r="KW88" i="20"/>
  <c r="KX88" i="20"/>
  <c r="KZ88" i="20"/>
  <c r="LA88" i="20"/>
  <c r="LC88" i="20"/>
  <c r="LD88" i="20"/>
  <c r="LF88" i="20"/>
  <c r="LG88" i="20"/>
  <c r="LI88" i="20"/>
  <c r="LJ88" i="20"/>
  <c r="LL88" i="20"/>
  <c r="LM88" i="20"/>
  <c r="LO88" i="20"/>
  <c r="LP88" i="20"/>
  <c r="LR88" i="20"/>
  <c r="LS88" i="20"/>
  <c r="LU88" i="20"/>
  <c r="LV88" i="20"/>
  <c r="LY88" i="20"/>
  <c r="MA88" i="20"/>
  <c r="MB88" i="20"/>
  <c r="MD88" i="20"/>
  <c r="ME88" i="20"/>
  <c r="MG88" i="20"/>
  <c r="MH88" i="20"/>
  <c r="MJ88" i="20"/>
  <c r="MK88" i="20"/>
  <c r="MM88" i="20"/>
  <c r="MN88" i="20"/>
  <c r="MP88" i="20"/>
  <c r="MQ88" i="20"/>
  <c r="MS88" i="20"/>
  <c r="MT88" i="20"/>
  <c r="MV88" i="20"/>
  <c r="MW88" i="20"/>
  <c r="MY88" i="20"/>
  <c r="MZ88" i="20"/>
  <c r="NB88" i="20"/>
  <c r="NC88" i="20"/>
  <c r="NE88" i="20"/>
  <c r="HI88" i="20"/>
  <c r="HK88" i="20"/>
  <c r="HL88" i="20"/>
  <c r="HN88" i="20"/>
  <c r="HO88" i="20"/>
  <c r="HQ88" i="20"/>
  <c r="HR88" i="20"/>
  <c r="HT88" i="20"/>
  <c r="HU88" i="20"/>
  <c r="HW88" i="20"/>
  <c r="HX88" i="20"/>
  <c r="HZ88" i="20"/>
  <c r="IA88" i="20"/>
  <c r="IC88" i="20"/>
  <c r="ID88" i="20"/>
  <c r="IF88" i="20"/>
  <c r="IG88" i="20"/>
  <c r="II88" i="20"/>
  <c r="IJ88" i="20"/>
  <c r="IL88" i="20"/>
  <c r="IM88" i="20"/>
  <c r="IO88" i="20"/>
  <c r="IP88" i="20"/>
  <c r="IR88" i="20"/>
  <c r="IS88" i="20"/>
  <c r="IU88" i="20"/>
  <c r="IV88" i="20"/>
  <c r="IX88" i="20"/>
  <c r="IY88" i="20"/>
  <c r="JA88" i="20"/>
  <c r="JB88" i="20"/>
  <c r="JD88" i="20"/>
  <c r="JE88" i="20"/>
  <c r="JG88" i="20"/>
  <c r="JH88" i="20"/>
  <c r="JJ88" i="20"/>
  <c r="JK88" i="20"/>
  <c r="JM88" i="20"/>
  <c r="GN88" i="20"/>
  <c r="GP88" i="20"/>
  <c r="GQ88" i="20"/>
  <c r="GS88" i="20"/>
  <c r="GT88" i="20"/>
  <c r="GV88" i="20"/>
  <c r="GW88" i="20"/>
  <c r="GY88" i="20"/>
  <c r="GZ88" i="20"/>
  <c r="HB88" i="20"/>
  <c r="HC88" i="20"/>
  <c r="HE88" i="20"/>
  <c r="HH88" i="20"/>
  <c r="CD88" i="20"/>
  <c r="GM88" i="20"/>
  <c r="GK88" i="20"/>
  <c r="GJ88" i="20"/>
  <c r="GH88" i="20"/>
  <c r="GG88" i="20"/>
  <c r="GE88" i="20"/>
  <c r="GD88" i="20"/>
  <c r="GB88" i="20"/>
  <c r="GA88" i="20"/>
  <c r="FY88" i="20"/>
  <c r="FX88" i="20"/>
  <c r="FV88" i="20"/>
  <c r="FU88" i="20"/>
  <c r="FS88" i="20"/>
  <c r="FR88" i="20"/>
  <c r="FP88" i="20"/>
  <c r="FO88" i="20"/>
  <c r="FM88" i="20"/>
  <c r="FL88" i="20"/>
  <c r="FJ88" i="20"/>
  <c r="FI88" i="20"/>
  <c r="FG88" i="20"/>
  <c r="FF88" i="20"/>
  <c r="FD88" i="20"/>
  <c r="FC88" i="20"/>
  <c r="FA88" i="20"/>
  <c r="EZ88" i="20"/>
  <c r="EX88" i="20"/>
  <c r="EW88" i="20"/>
  <c r="EU88" i="20"/>
  <c r="ET88" i="20"/>
  <c r="ER88" i="20"/>
  <c r="EQ88" i="20"/>
  <c r="EO88" i="20"/>
  <c r="EN88" i="20"/>
  <c r="EL88" i="20"/>
  <c r="EK88" i="20"/>
  <c r="EI88" i="20"/>
  <c r="EH88" i="20"/>
  <c r="EF88" i="20"/>
  <c r="EE88" i="20"/>
  <c r="EC88" i="20"/>
  <c r="EB88" i="20"/>
  <c r="DZ88" i="20"/>
  <c r="DY88" i="20"/>
  <c r="DW88" i="20"/>
  <c r="A91" i="20"/>
  <c r="D91" i="20" s="1"/>
  <c r="G91" i="20" s="1"/>
  <c r="J91" i="20" s="1"/>
  <c r="M91" i="20" s="1"/>
  <c r="P91" i="20" s="1"/>
  <c r="S91" i="20" s="1"/>
  <c r="V91" i="20" s="1"/>
  <c r="Y91" i="20" s="1"/>
  <c r="AB91" i="20" s="1"/>
  <c r="AE91" i="20" s="1"/>
  <c r="AH91" i="20" s="1"/>
  <c r="AK91" i="20" s="1"/>
  <c r="AN91" i="20" s="1"/>
  <c r="AQ91" i="20" s="1"/>
  <c r="AT91" i="20" s="1"/>
  <c r="AW91" i="20" s="1"/>
  <c r="AZ91" i="20" s="1"/>
  <c r="BC91" i="20" s="1"/>
  <c r="BF91" i="20" s="1"/>
  <c r="BI91" i="20" s="1"/>
  <c r="BL91" i="20" s="1"/>
  <c r="BO91" i="20" s="1"/>
  <c r="BR91" i="20" s="1"/>
  <c r="BU91" i="20" s="1"/>
  <c r="BX91" i="20" s="1"/>
  <c r="CA91" i="20" s="1"/>
  <c r="CD91" i="20" s="1"/>
  <c r="CG91" i="20" s="1"/>
  <c r="CJ91" i="20" s="1"/>
  <c r="CM91" i="20" s="1"/>
  <c r="CP91" i="20" s="1"/>
  <c r="CS91" i="20" s="1"/>
  <c r="CV91" i="20" s="1"/>
  <c r="CY91" i="20" s="1"/>
  <c r="DB91" i="20" s="1"/>
  <c r="DE91" i="20" s="1"/>
  <c r="DH91" i="20" s="1"/>
  <c r="DK91" i="20" s="1"/>
  <c r="DN91" i="20" s="1"/>
  <c r="DQ91" i="20" s="1"/>
  <c r="DT91" i="20" s="1"/>
  <c r="DW91" i="20" s="1"/>
  <c r="DZ91" i="20" s="1"/>
  <c r="EC91" i="20" s="1"/>
  <c r="EF91" i="20" s="1"/>
  <c r="EI91" i="20" s="1"/>
  <c r="EL91" i="20" s="1"/>
  <c r="EO91" i="20" s="1"/>
  <c r="ER91" i="20" s="1"/>
  <c r="EU91" i="20" s="1"/>
  <c r="EX91" i="20" s="1"/>
  <c r="FA91" i="20" s="1"/>
  <c r="FD91" i="20" s="1"/>
  <c r="FG91" i="20" s="1"/>
  <c r="FJ91" i="20" s="1"/>
  <c r="FM91" i="20" s="1"/>
  <c r="FP91" i="20" s="1"/>
  <c r="FS91" i="20" s="1"/>
  <c r="FV91" i="20" s="1"/>
  <c r="FY91" i="20" s="1"/>
  <c r="GB91" i="20" s="1"/>
  <c r="GE91" i="20" s="1"/>
  <c r="GH91" i="20" s="1"/>
  <c r="GK91" i="20" s="1"/>
  <c r="GN91" i="20" s="1"/>
  <c r="GQ91" i="20" s="1"/>
  <c r="GT91" i="20" s="1"/>
  <c r="GW91" i="20" s="1"/>
  <c r="GZ91" i="20" s="1"/>
  <c r="HC91" i="20" s="1"/>
  <c r="HF91" i="20" s="1"/>
  <c r="HI91" i="20" s="1"/>
  <c r="HL91" i="20" s="1"/>
  <c r="HO91" i="20" s="1"/>
  <c r="HR91" i="20" s="1"/>
  <c r="HU91" i="20" s="1"/>
  <c r="HX91" i="20" s="1"/>
  <c r="IA91" i="20" s="1"/>
  <c r="ID91" i="20" s="1"/>
  <c r="IG91" i="20" s="1"/>
  <c r="IJ91" i="20" s="1"/>
  <c r="IM91" i="20" s="1"/>
  <c r="IP91" i="20" s="1"/>
  <c r="IS91" i="20" s="1"/>
  <c r="IV91" i="20" s="1"/>
  <c r="IY91" i="20" s="1"/>
  <c r="JB91" i="20" s="1"/>
  <c r="JE91" i="20" s="1"/>
  <c r="JH91" i="20" s="1"/>
  <c r="JK91" i="20" s="1"/>
  <c r="JN91" i="20" s="1"/>
  <c r="JQ91" i="20" s="1"/>
  <c r="JT91" i="20" s="1"/>
  <c r="JW91" i="20" s="1"/>
  <c r="JZ91" i="20" s="1"/>
  <c r="KC91" i="20" s="1"/>
  <c r="KF91" i="20" s="1"/>
  <c r="KI91" i="20" s="1"/>
  <c r="KL91" i="20" s="1"/>
  <c r="KO91" i="20" s="1"/>
  <c r="KR91" i="20" s="1"/>
  <c r="KU91" i="20" s="1"/>
  <c r="KX91" i="20" s="1"/>
  <c r="LA91" i="20" s="1"/>
  <c r="LD91" i="20" s="1"/>
  <c r="LG91" i="20" s="1"/>
  <c r="LJ91" i="20" s="1"/>
  <c r="LM91" i="20" s="1"/>
  <c r="LP91" i="20" s="1"/>
  <c r="LS91" i="20" s="1"/>
  <c r="LV91" i="20" s="1"/>
  <c r="LY91" i="20" s="1"/>
  <c r="MB91" i="20" s="1"/>
  <c r="ME91" i="20" s="1"/>
  <c r="MH91" i="20" s="1"/>
  <c r="MK91" i="20" s="1"/>
  <c r="MN91" i="20" s="1"/>
  <c r="MQ91" i="20" s="1"/>
  <c r="MT91" i="20" s="1"/>
  <c r="MW91" i="20" s="1"/>
  <c r="MZ91" i="20" s="1"/>
  <c r="NC91" i="20" s="1"/>
  <c r="NF91" i="20" s="1"/>
  <c r="NI91" i="20" s="1"/>
  <c r="NL91" i="20" s="1"/>
  <c r="NO91" i="20" s="1"/>
  <c r="NR91" i="20" s="1"/>
  <c r="NU91" i="20" s="1"/>
  <c r="NX91" i="20" s="1"/>
  <c r="OA91" i="20" s="1"/>
  <c r="OD91" i="20" s="1"/>
  <c r="OG91" i="20" s="1"/>
  <c r="OJ91" i="20" s="1"/>
  <c r="OM91" i="20" s="1"/>
  <c r="OP91" i="20" s="1"/>
  <c r="OS91" i="20" s="1"/>
  <c r="OV91" i="20" s="1"/>
  <c r="OY91" i="20" s="1"/>
  <c r="PB91" i="20" s="1"/>
  <c r="PE91" i="20" s="1"/>
  <c r="PH91" i="20" s="1"/>
  <c r="PK91" i="20" s="1"/>
  <c r="PN91" i="20" s="1"/>
  <c r="PQ91" i="20" s="1"/>
  <c r="PT91" i="20" s="1"/>
  <c r="PW91" i="20" s="1"/>
  <c r="PZ91" i="20" s="1"/>
  <c r="QC91" i="20" s="1"/>
  <c r="QF91" i="20" s="1"/>
  <c r="QI91" i="20" s="1"/>
  <c r="QL91" i="20" s="1"/>
  <c r="QO91" i="20" s="1"/>
  <c r="QR91" i="20" s="1"/>
  <c r="QU91" i="20" s="1"/>
  <c r="QX91" i="20" s="1"/>
  <c r="RA91" i="20" s="1"/>
  <c r="RD91" i="20" s="1"/>
  <c r="RG91" i="20" s="1"/>
  <c r="RJ91" i="20" s="1"/>
  <c r="RM91" i="20" s="1"/>
  <c r="RP91" i="20" s="1"/>
  <c r="RS91" i="20" s="1"/>
  <c r="RV91" i="20" s="1"/>
  <c r="RY91" i="20" s="1"/>
  <c r="SB91" i="20" s="1"/>
  <c r="SE91" i="20" s="1"/>
  <c r="SH91" i="20" s="1"/>
  <c r="SK91" i="20" s="1"/>
  <c r="SN91" i="20" s="1"/>
  <c r="SQ91" i="20" s="1"/>
  <c r="ST91" i="20" s="1"/>
  <c r="SW91" i="20" s="1"/>
  <c r="SZ91" i="20" s="1"/>
  <c r="TC91" i="20" s="1"/>
  <c r="TF91" i="20" s="1"/>
  <c r="TI91" i="20" s="1"/>
  <c r="TL91" i="20" s="1"/>
  <c r="A88" i="20"/>
  <c r="C88" i="20"/>
  <c r="DT88" i="20"/>
  <c r="DS88" i="20"/>
  <c r="DQ88" i="20"/>
  <c r="DP88" i="20"/>
  <c r="DM88" i="20"/>
  <c r="DK88" i="20"/>
  <c r="DJ88" i="20"/>
  <c r="DH88" i="20"/>
  <c r="DG88" i="20"/>
  <c r="DE88" i="20"/>
  <c r="DD88" i="20"/>
  <c r="DB88" i="20"/>
  <c r="DA88" i="20"/>
  <c r="CY88" i="20"/>
  <c r="CX88" i="20"/>
  <c r="CV88" i="20"/>
  <c r="CU88" i="20"/>
  <c r="CS88" i="20"/>
  <c r="CR88" i="20"/>
  <c r="CP88" i="20"/>
  <c r="CO88" i="20"/>
  <c r="CM88" i="20"/>
  <c r="CL88" i="20"/>
  <c r="CJ88" i="20"/>
  <c r="CI88" i="20"/>
  <c r="CG88" i="20"/>
  <c r="CF88" i="20"/>
  <c r="CC88" i="20"/>
  <c r="CA88" i="20"/>
  <c r="BZ88" i="20"/>
  <c r="BX88" i="20"/>
  <c r="BW88" i="20"/>
  <c r="BU88" i="20"/>
  <c r="BT88" i="20"/>
  <c r="BR88" i="20"/>
  <c r="BQ88" i="20"/>
  <c r="BO88" i="20"/>
  <c r="BN88" i="20"/>
  <c r="BL88" i="20"/>
  <c r="BK88" i="20"/>
  <c r="BI88" i="20"/>
  <c r="BH88" i="20"/>
  <c r="BF88" i="20"/>
  <c r="BE88" i="20"/>
  <c r="BC88" i="20"/>
  <c r="BB88" i="20"/>
  <c r="AZ88" i="20"/>
  <c r="AY88" i="20"/>
  <c r="AW88" i="20"/>
  <c r="AV88" i="20"/>
  <c r="AT88" i="20"/>
  <c r="AS88" i="20"/>
  <c r="AQ88" i="20"/>
  <c r="AP88" i="20"/>
  <c r="AN88" i="20"/>
  <c r="AM88" i="20"/>
  <c r="AK88" i="20"/>
  <c r="AJ88" i="20"/>
  <c r="AH88" i="20"/>
  <c r="P88" i="20"/>
  <c r="R88" i="20"/>
  <c r="S88" i="20"/>
  <c r="U88" i="20"/>
  <c r="V88" i="20"/>
  <c r="X88" i="20"/>
  <c r="Y88" i="20"/>
  <c r="AA88" i="20"/>
  <c r="AB88" i="20"/>
  <c r="AD88" i="20"/>
  <c r="AE88" i="20"/>
  <c r="AG88" i="20"/>
  <c r="O88" i="20"/>
  <c r="M88" i="20"/>
  <c r="L88" i="20"/>
  <c r="J88" i="20"/>
  <c r="I88" i="20"/>
  <c r="G88" i="20"/>
  <c r="F88" i="20"/>
  <c r="D88" i="20"/>
  <c r="E18" i="21"/>
  <c r="H18" i="21" s="1"/>
  <c r="K18" i="21" s="1"/>
  <c r="N18" i="21" s="1"/>
  <c r="Q18" i="21" s="1"/>
  <c r="T18" i="21" s="1"/>
  <c r="W18" i="21" s="1"/>
  <c r="Z18" i="21" s="1"/>
  <c r="AC18" i="21" s="1"/>
  <c r="AF18" i="21" s="1"/>
  <c r="AI18" i="21" s="1"/>
  <c r="AL18" i="21" s="1"/>
  <c r="AO18" i="21" s="1"/>
  <c r="AR18" i="21" s="1"/>
  <c r="E37" i="21"/>
  <c r="H37" i="21" s="1"/>
  <c r="K37" i="21" s="1"/>
  <c r="N37" i="21" s="1"/>
  <c r="Q37" i="21" s="1"/>
  <c r="T37" i="21" s="1"/>
  <c r="W37" i="21" s="1"/>
  <c r="Z37" i="21" s="1"/>
  <c r="AC37" i="21" s="1"/>
  <c r="AF37" i="21" s="1"/>
  <c r="AI37" i="21" s="1"/>
  <c r="AL37" i="21" s="1"/>
  <c r="AO37" i="21" s="1"/>
  <c r="AR37" i="21" s="1"/>
  <c r="E29" i="21"/>
  <c r="H29" i="21" s="1"/>
  <c r="K29" i="21" s="1"/>
  <c r="N29" i="21" s="1"/>
  <c r="Q29" i="21" s="1"/>
  <c r="T29" i="21" s="1"/>
  <c r="W29" i="21" s="1"/>
  <c r="Z29" i="21" s="1"/>
  <c r="AC29" i="21" s="1"/>
  <c r="AF29" i="21" s="1"/>
  <c r="AI29" i="21" s="1"/>
  <c r="AL29" i="21" s="1"/>
  <c r="AO29" i="21" s="1"/>
  <c r="AR29" i="21" s="1"/>
  <c r="E21" i="21"/>
  <c r="E15" i="21"/>
  <c r="H15" i="21" s="1"/>
  <c r="K15" i="21" s="1"/>
  <c r="N15" i="21" s="1"/>
  <c r="Q15" i="21" s="1"/>
  <c r="T15" i="21" s="1"/>
  <c r="W15" i="21" s="1"/>
  <c r="Z15" i="21" s="1"/>
  <c r="AC15" i="21" s="1"/>
  <c r="AF15" i="21" s="1"/>
  <c r="AI15" i="21" s="1"/>
  <c r="AL15" i="21" s="1"/>
  <c r="AO15" i="21" s="1"/>
  <c r="AR15" i="21" s="1"/>
  <c r="E13" i="21"/>
  <c r="H13" i="21" s="1"/>
  <c r="K13" i="21" s="1"/>
  <c r="N13" i="21" s="1"/>
  <c r="Q13" i="21" s="1"/>
  <c r="T13" i="21" s="1"/>
  <c r="W13" i="21" s="1"/>
  <c r="Z13" i="21" s="1"/>
  <c r="AC13" i="21" s="1"/>
  <c r="AF13" i="21" s="1"/>
  <c r="AI13" i="21" s="1"/>
  <c r="AL13" i="21" s="1"/>
  <c r="AO13" i="21" s="1"/>
  <c r="AR13" i="21" s="1"/>
  <c r="E7" i="21"/>
  <c r="H7" i="21" s="1"/>
  <c r="K7" i="21" s="1"/>
  <c r="N7" i="21" s="1"/>
  <c r="Q7" i="21" s="1"/>
  <c r="T7" i="21" s="1"/>
  <c r="W7" i="21" s="1"/>
  <c r="Z7" i="21" s="1"/>
  <c r="AC7" i="21" s="1"/>
  <c r="AF7" i="21" s="1"/>
  <c r="AI7" i="21" s="1"/>
  <c r="AL7" i="21" s="1"/>
  <c r="AO7" i="21" s="1"/>
  <c r="AR7" i="21" s="1"/>
  <c r="B42" i="21"/>
  <c r="E38" i="21"/>
  <c r="H38" i="21" s="1"/>
  <c r="K38" i="21" s="1"/>
  <c r="N38" i="21" s="1"/>
  <c r="Q38" i="21" s="1"/>
  <c r="T38" i="21" s="1"/>
  <c r="W38" i="21" s="1"/>
  <c r="Z38" i="21" s="1"/>
  <c r="AC38" i="21" s="1"/>
  <c r="AF38" i="21" s="1"/>
  <c r="AI38" i="21" s="1"/>
  <c r="AL38" i="21" s="1"/>
  <c r="AO38" i="21" s="1"/>
  <c r="AR38" i="21" s="1"/>
  <c r="E39" i="21"/>
  <c r="H39" i="21" s="1"/>
  <c r="K39" i="21" s="1"/>
  <c r="N39" i="21" s="1"/>
  <c r="Q39" i="21" s="1"/>
  <c r="T39" i="21" s="1"/>
  <c r="W39" i="21" s="1"/>
  <c r="Z39" i="21" s="1"/>
  <c r="AC39" i="21" s="1"/>
  <c r="AF39" i="21" s="1"/>
  <c r="AI39" i="21" s="1"/>
  <c r="AL39" i="21" s="1"/>
  <c r="AO39" i="21" s="1"/>
  <c r="AR39" i="21" s="1"/>
  <c r="E16" i="21"/>
  <c r="H16" i="21" s="1"/>
  <c r="K16" i="21" s="1"/>
  <c r="N16" i="21" s="1"/>
  <c r="Q16" i="21" s="1"/>
  <c r="T16" i="21" s="1"/>
  <c r="W16" i="21" s="1"/>
  <c r="Z16" i="21" s="1"/>
  <c r="AC16" i="21" s="1"/>
  <c r="AF16" i="21" s="1"/>
  <c r="AI16" i="21" s="1"/>
  <c r="AL16" i="21" s="1"/>
  <c r="AO16" i="21" s="1"/>
  <c r="AR16" i="21" s="1"/>
  <c r="E17" i="21"/>
  <c r="H17" i="21" s="1"/>
  <c r="K17" i="21" s="1"/>
  <c r="N17" i="21" s="1"/>
  <c r="Q17" i="21" s="1"/>
  <c r="T17" i="21" s="1"/>
  <c r="W17" i="21" s="1"/>
  <c r="Z17" i="21" s="1"/>
  <c r="AC17" i="21" s="1"/>
  <c r="AF17" i="21" s="1"/>
  <c r="AI17" i="21" s="1"/>
  <c r="AL17" i="21" s="1"/>
  <c r="AO17" i="21" s="1"/>
  <c r="AR17" i="21" s="1"/>
  <c r="E19" i="21"/>
  <c r="H19" i="21" s="1"/>
  <c r="K19" i="21" s="1"/>
  <c r="N19" i="21" s="1"/>
  <c r="Q19" i="21" s="1"/>
  <c r="T19" i="21" s="1"/>
  <c r="W19" i="21" s="1"/>
  <c r="Z19" i="21" s="1"/>
  <c r="AC19" i="21" s="1"/>
  <c r="AF19" i="21" s="1"/>
  <c r="AI19" i="21" s="1"/>
  <c r="AL19" i="21" s="1"/>
  <c r="AO19" i="21" s="1"/>
  <c r="AR19" i="21" s="1"/>
  <c r="E14" i="21"/>
  <c r="H14" i="21"/>
  <c r="K14" i="21" s="1"/>
  <c r="N14" i="21" s="1"/>
  <c r="Q14" i="21" s="1"/>
  <c r="T14" i="21" s="1"/>
  <c r="W14" i="21" s="1"/>
  <c r="Z14" i="21" s="1"/>
  <c r="AC14" i="21" s="1"/>
  <c r="AF14" i="21" s="1"/>
  <c r="AI14" i="21" s="1"/>
  <c r="AL14" i="21" s="1"/>
  <c r="AO14" i="21" s="1"/>
  <c r="AR14" i="21" s="1"/>
  <c r="E20" i="21"/>
  <c r="H20" i="21" s="1"/>
  <c r="K20" i="21" s="1"/>
  <c r="N20" i="21" s="1"/>
  <c r="Q20" i="21" s="1"/>
  <c r="T20" i="21" s="1"/>
  <c r="W20" i="21" s="1"/>
  <c r="Z20" i="21" s="1"/>
  <c r="AC20" i="21" s="1"/>
  <c r="AF20" i="21" s="1"/>
  <c r="AI20" i="21" s="1"/>
  <c r="AL20" i="21" s="1"/>
  <c r="AO20" i="21" s="1"/>
  <c r="AR20" i="21" s="1"/>
  <c r="E22" i="21"/>
  <c r="H22" i="21" s="1"/>
  <c r="K22" i="21" s="1"/>
  <c r="N22" i="21" s="1"/>
  <c r="Q22" i="21" s="1"/>
  <c r="T22" i="21" s="1"/>
  <c r="W22" i="21" s="1"/>
  <c r="Z22" i="21" s="1"/>
  <c r="AC22" i="21" s="1"/>
  <c r="AF22" i="21" s="1"/>
  <c r="AI22" i="21" s="1"/>
  <c r="AL22" i="21" s="1"/>
  <c r="AO22" i="21" s="1"/>
  <c r="AR22" i="21" s="1"/>
  <c r="E23" i="21"/>
  <c r="H23" i="21" s="1"/>
  <c r="K23" i="21" s="1"/>
  <c r="N23" i="21" s="1"/>
  <c r="Q23" i="21" s="1"/>
  <c r="T23" i="21" s="1"/>
  <c r="W23" i="21" s="1"/>
  <c r="Z23" i="21" s="1"/>
  <c r="AC23" i="21" s="1"/>
  <c r="AF23" i="21" s="1"/>
  <c r="AI23" i="21" s="1"/>
  <c r="AL23" i="21" s="1"/>
  <c r="AO23" i="21" s="1"/>
  <c r="AR23" i="21" s="1"/>
  <c r="AQ41" i="21"/>
  <c r="AP41" i="21"/>
  <c r="AN41" i="21"/>
  <c r="AM41" i="21"/>
  <c r="AK41" i="21"/>
  <c r="AJ41" i="21"/>
  <c r="AH41" i="21"/>
  <c r="AG41" i="21"/>
  <c r="AE41" i="21"/>
  <c r="AD41" i="21"/>
  <c r="AB41" i="21"/>
  <c r="AA41" i="21"/>
  <c r="Y41" i="21"/>
  <c r="X41" i="21"/>
  <c r="V41" i="21"/>
  <c r="U41" i="21"/>
  <c r="S41" i="21"/>
  <c r="R41" i="21"/>
  <c r="P41" i="21"/>
  <c r="O41" i="21"/>
  <c r="M41" i="21"/>
  <c r="L41" i="21"/>
  <c r="J41" i="21"/>
  <c r="I41" i="21"/>
  <c r="G41" i="21"/>
  <c r="F41" i="21"/>
  <c r="D41" i="21"/>
  <c r="C41" i="21"/>
  <c r="E40" i="21"/>
  <c r="H40" i="21" s="1"/>
  <c r="K40" i="21" s="1"/>
  <c r="N40" i="21" s="1"/>
  <c r="Q40" i="21" s="1"/>
  <c r="T40" i="21" s="1"/>
  <c r="W40" i="21" s="1"/>
  <c r="Z40" i="21" s="1"/>
  <c r="AC40" i="21" s="1"/>
  <c r="AF40" i="21" s="1"/>
  <c r="AI40" i="21" s="1"/>
  <c r="AL40" i="21" s="1"/>
  <c r="AO40" i="21" s="1"/>
  <c r="AR40" i="21" s="1"/>
  <c r="E36" i="21"/>
  <c r="H36" i="21" s="1"/>
  <c r="K36" i="21" s="1"/>
  <c r="N36" i="21" s="1"/>
  <c r="Q36" i="21" s="1"/>
  <c r="T36" i="21" s="1"/>
  <c r="W36" i="21" s="1"/>
  <c r="Z36" i="21" s="1"/>
  <c r="AC36" i="21" s="1"/>
  <c r="AF36" i="21" s="1"/>
  <c r="AI36" i="21" s="1"/>
  <c r="AL36" i="21" s="1"/>
  <c r="AO36" i="21" s="1"/>
  <c r="AR36" i="21" s="1"/>
  <c r="E35" i="21"/>
  <c r="H35" i="21" s="1"/>
  <c r="K35" i="21" s="1"/>
  <c r="N35" i="21" s="1"/>
  <c r="Q35" i="21" s="1"/>
  <c r="T35" i="21" s="1"/>
  <c r="W35" i="21" s="1"/>
  <c r="Z35" i="21" s="1"/>
  <c r="AC35" i="21" s="1"/>
  <c r="AF35" i="21" s="1"/>
  <c r="AI35" i="21" s="1"/>
  <c r="AL35" i="21" s="1"/>
  <c r="AO35" i="21" s="1"/>
  <c r="AR35" i="21" s="1"/>
  <c r="E34" i="21"/>
  <c r="H34" i="21" s="1"/>
  <c r="K34" i="21" s="1"/>
  <c r="N34" i="21" s="1"/>
  <c r="Q34" i="21" s="1"/>
  <c r="T34" i="21" s="1"/>
  <c r="W34" i="21" s="1"/>
  <c r="Z34" i="21" s="1"/>
  <c r="AC34" i="21" s="1"/>
  <c r="AF34" i="21" s="1"/>
  <c r="AI34" i="21" s="1"/>
  <c r="AL34" i="21" s="1"/>
  <c r="AO34" i="21" s="1"/>
  <c r="AR34" i="21" s="1"/>
  <c r="E33" i="21"/>
  <c r="H33" i="21" s="1"/>
  <c r="K33" i="21" s="1"/>
  <c r="N33" i="21" s="1"/>
  <c r="Q33" i="21" s="1"/>
  <c r="T33" i="21" s="1"/>
  <c r="W33" i="21" s="1"/>
  <c r="Z33" i="21" s="1"/>
  <c r="AC33" i="21" s="1"/>
  <c r="AF33" i="21" s="1"/>
  <c r="AI33" i="21" s="1"/>
  <c r="AL33" i="21" s="1"/>
  <c r="AO33" i="21" s="1"/>
  <c r="AR33" i="21" s="1"/>
  <c r="E32" i="21"/>
  <c r="H32" i="21" s="1"/>
  <c r="K32" i="21" s="1"/>
  <c r="N32" i="21" s="1"/>
  <c r="Q32" i="21" s="1"/>
  <c r="T32" i="21" s="1"/>
  <c r="W32" i="21" s="1"/>
  <c r="Z32" i="21" s="1"/>
  <c r="AC32" i="21" s="1"/>
  <c r="AF32" i="21" s="1"/>
  <c r="AI32" i="21" s="1"/>
  <c r="AL32" i="21" s="1"/>
  <c r="AO32" i="21" s="1"/>
  <c r="AR32" i="21" s="1"/>
  <c r="E31" i="21"/>
  <c r="H31" i="21" s="1"/>
  <c r="K31" i="21" s="1"/>
  <c r="N31" i="21" s="1"/>
  <c r="Q31" i="21" s="1"/>
  <c r="T31" i="21" s="1"/>
  <c r="W31" i="21" s="1"/>
  <c r="Z31" i="21" s="1"/>
  <c r="AC31" i="21" s="1"/>
  <c r="AF31" i="21" s="1"/>
  <c r="AI31" i="21" s="1"/>
  <c r="AL31" i="21" s="1"/>
  <c r="AO31" i="21" s="1"/>
  <c r="AR31" i="21" s="1"/>
  <c r="E30" i="21"/>
  <c r="H30" i="21" s="1"/>
  <c r="K30" i="21" s="1"/>
  <c r="N30" i="21" s="1"/>
  <c r="Q30" i="21" s="1"/>
  <c r="T30" i="21" s="1"/>
  <c r="W30" i="21" s="1"/>
  <c r="Z30" i="21" s="1"/>
  <c r="AC30" i="21" s="1"/>
  <c r="AF30" i="21" s="1"/>
  <c r="AI30" i="21" s="1"/>
  <c r="AL30" i="21" s="1"/>
  <c r="AO30" i="21" s="1"/>
  <c r="AR30" i="21" s="1"/>
  <c r="E28" i="21"/>
  <c r="H28" i="21" s="1"/>
  <c r="K28" i="21" s="1"/>
  <c r="N28" i="21" s="1"/>
  <c r="Q28" i="21" s="1"/>
  <c r="T28" i="21" s="1"/>
  <c r="W28" i="21" s="1"/>
  <c r="Z28" i="21" s="1"/>
  <c r="AC28" i="21" s="1"/>
  <c r="AF28" i="21" s="1"/>
  <c r="AI28" i="21" s="1"/>
  <c r="AL28" i="21" s="1"/>
  <c r="AO28" i="21" s="1"/>
  <c r="AR28" i="21" s="1"/>
  <c r="E27" i="21"/>
  <c r="H27" i="21" s="1"/>
  <c r="K27" i="21" s="1"/>
  <c r="N27" i="21" s="1"/>
  <c r="Q27" i="21" s="1"/>
  <c r="T27" i="21" s="1"/>
  <c r="W27" i="21" s="1"/>
  <c r="Z27" i="21" s="1"/>
  <c r="AC27" i="21" s="1"/>
  <c r="AF27" i="21" s="1"/>
  <c r="AI27" i="21" s="1"/>
  <c r="AL27" i="21" s="1"/>
  <c r="AO27" i="21" s="1"/>
  <c r="AR27" i="21" s="1"/>
  <c r="E26" i="21"/>
  <c r="H26" i="21" s="1"/>
  <c r="K26" i="21" s="1"/>
  <c r="N26" i="21" s="1"/>
  <c r="Q26" i="21" s="1"/>
  <c r="T26" i="21" s="1"/>
  <c r="W26" i="21" s="1"/>
  <c r="Z26" i="21" s="1"/>
  <c r="AC26" i="21" s="1"/>
  <c r="AF26" i="21" s="1"/>
  <c r="AI26" i="21" s="1"/>
  <c r="AL26" i="21" s="1"/>
  <c r="AO26" i="21" s="1"/>
  <c r="AR26" i="21" s="1"/>
  <c r="E25" i="21"/>
  <c r="H25" i="21" s="1"/>
  <c r="K25" i="21" s="1"/>
  <c r="N25" i="21" s="1"/>
  <c r="Q25" i="21" s="1"/>
  <c r="T25" i="21" s="1"/>
  <c r="W25" i="21" s="1"/>
  <c r="Z25" i="21" s="1"/>
  <c r="AC25" i="21" s="1"/>
  <c r="AF25" i="21" s="1"/>
  <c r="AI25" i="21" s="1"/>
  <c r="AL25" i="21" s="1"/>
  <c r="AO25" i="21" s="1"/>
  <c r="AR25" i="21" s="1"/>
  <c r="E24" i="21"/>
  <c r="H24" i="21"/>
  <c r="K24" i="21" s="1"/>
  <c r="N24" i="21" s="1"/>
  <c r="Q24" i="21" s="1"/>
  <c r="T24" i="21" s="1"/>
  <c r="W24" i="21" s="1"/>
  <c r="Z24" i="21" s="1"/>
  <c r="AC24" i="21" s="1"/>
  <c r="AF24" i="21" s="1"/>
  <c r="AI24" i="21" s="1"/>
  <c r="AL24" i="21" s="1"/>
  <c r="AO24" i="21" s="1"/>
  <c r="AR24" i="21" s="1"/>
  <c r="E12" i="21"/>
  <c r="H12" i="21" s="1"/>
  <c r="K12" i="21" s="1"/>
  <c r="N12" i="21" s="1"/>
  <c r="Q12" i="21" s="1"/>
  <c r="T12" i="21" s="1"/>
  <c r="W12" i="21" s="1"/>
  <c r="Z12" i="21" s="1"/>
  <c r="AC12" i="21" s="1"/>
  <c r="AF12" i="21" s="1"/>
  <c r="AI12" i="21" s="1"/>
  <c r="AL12" i="21" s="1"/>
  <c r="AO12" i="21" s="1"/>
  <c r="AR12" i="21" s="1"/>
  <c r="E11" i="21"/>
  <c r="H11" i="21" s="1"/>
  <c r="K11" i="21" s="1"/>
  <c r="N11" i="21"/>
  <c r="Q11" i="21" s="1"/>
  <c r="T11" i="21" s="1"/>
  <c r="W11" i="21" s="1"/>
  <c r="Z11" i="21" s="1"/>
  <c r="AC11" i="21" s="1"/>
  <c r="AF11" i="21" s="1"/>
  <c r="AI11" i="21" s="1"/>
  <c r="AL11" i="21" s="1"/>
  <c r="AO11" i="21" s="1"/>
  <c r="AR11" i="21" s="1"/>
  <c r="E10" i="21"/>
  <c r="H10" i="21" s="1"/>
  <c r="K10" i="21" s="1"/>
  <c r="N10" i="21" s="1"/>
  <c r="Q10" i="21" s="1"/>
  <c r="T10" i="21" s="1"/>
  <c r="W10" i="21" s="1"/>
  <c r="Z10" i="21" s="1"/>
  <c r="AC10" i="21" s="1"/>
  <c r="AF10" i="21" s="1"/>
  <c r="AI10" i="21" s="1"/>
  <c r="AL10" i="21" s="1"/>
  <c r="AO10" i="21" s="1"/>
  <c r="AR10" i="21" s="1"/>
  <c r="E9" i="21"/>
  <c r="H9" i="21" s="1"/>
  <c r="K9" i="21" s="1"/>
  <c r="N9" i="21" s="1"/>
  <c r="Q9" i="21" s="1"/>
  <c r="T9" i="21" s="1"/>
  <c r="W9" i="21" s="1"/>
  <c r="Z9" i="21" s="1"/>
  <c r="AC9" i="21" s="1"/>
  <c r="AF9" i="21" s="1"/>
  <c r="AI9" i="21" s="1"/>
  <c r="AL9" i="21" s="1"/>
  <c r="AO9" i="21" s="1"/>
  <c r="AR9" i="21" s="1"/>
  <c r="E8" i="21"/>
  <c r="H8" i="21" s="1"/>
  <c r="K8" i="21" s="1"/>
  <c r="N8" i="21" s="1"/>
  <c r="Q8" i="21" s="1"/>
  <c r="T8" i="21" s="1"/>
  <c r="W8" i="21" s="1"/>
  <c r="Z8" i="21" s="1"/>
  <c r="AC8" i="21" s="1"/>
  <c r="AF8" i="21" s="1"/>
  <c r="AI8" i="21" s="1"/>
  <c r="AL8" i="21" s="1"/>
  <c r="AO8" i="21" s="1"/>
  <c r="AR8" i="21" s="1"/>
  <c r="E6" i="21"/>
  <c r="H6" i="21" s="1"/>
  <c r="K6" i="21" s="1"/>
  <c r="N6" i="21" s="1"/>
  <c r="Q6" i="21" s="1"/>
  <c r="T6" i="21" s="1"/>
  <c r="W6" i="21" s="1"/>
  <c r="Z6" i="21" s="1"/>
  <c r="AC6" i="21" s="1"/>
  <c r="AF6" i="21" s="1"/>
  <c r="AI6" i="21" s="1"/>
  <c r="AL6" i="21" s="1"/>
  <c r="AO6" i="21" s="1"/>
  <c r="AR6" i="21" s="1"/>
  <c r="E5" i="21"/>
  <c r="H5" i="21" s="1"/>
  <c r="K5" i="21" s="1"/>
  <c r="D71" i="20"/>
  <c r="G71" i="20" s="1"/>
  <c r="J71" i="20" s="1"/>
  <c r="M71" i="20" s="1"/>
  <c r="P71" i="20" s="1"/>
  <c r="S71" i="20" s="1"/>
  <c r="V71" i="20" s="1"/>
  <c r="Y71" i="20" s="1"/>
  <c r="AB71" i="20" s="1"/>
  <c r="AE71" i="20" s="1"/>
  <c r="AH71" i="20" s="1"/>
  <c r="AK71" i="20" s="1"/>
  <c r="AN71" i="20" s="1"/>
  <c r="AQ71" i="20" s="1"/>
  <c r="AT71" i="20" s="1"/>
  <c r="AW71" i="20" s="1"/>
  <c r="AZ71" i="20" s="1"/>
  <c r="BC71" i="20" s="1"/>
  <c r="BF71" i="20" s="1"/>
  <c r="BI71" i="20" s="1"/>
  <c r="BL71" i="20" s="1"/>
  <c r="BO71" i="20" s="1"/>
  <c r="BR71" i="20" s="1"/>
  <c r="BU71" i="20" s="1"/>
  <c r="BX71" i="20" s="1"/>
  <c r="CA71" i="20" s="1"/>
  <c r="CD71" i="20" s="1"/>
  <c r="CG71" i="20" s="1"/>
  <c r="CJ71" i="20" s="1"/>
  <c r="CM71" i="20" s="1"/>
  <c r="CP71" i="20" s="1"/>
  <c r="CS71" i="20" s="1"/>
  <c r="CV71" i="20" s="1"/>
  <c r="CY71" i="20" s="1"/>
  <c r="DB71" i="20" s="1"/>
  <c r="DE71" i="20" s="1"/>
  <c r="DH71" i="20" s="1"/>
  <c r="DK71" i="20" s="1"/>
  <c r="DN71" i="20" s="1"/>
  <c r="DQ71" i="20" s="1"/>
  <c r="DT71" i="20" s="1"/>
  <c r="DW71" i="20" s="1"/>
  <c r="DZ71" i="20" s="1"/>
  <c r="EC71" i="20" s="1"/>
  <c r="EF71" i="20" s="1"/>
  <c r="EI71" i="20" s="1"/>
  <c r="EL71" i="20" s="1"/>
  <c r="EO71" i="20" s="1"/>
  <c r="ER71" i="20" s="1"/>
  <c r="EU71" i="20" s="1"/>
  <c r="EX71" i="20" s="1"/>
  <c r="FA71" i="20" s="1"/>
  <c r="FD71" i="20" s="1"/>
  <c r="FG71" i="20" s="1"/>
  <c r="FJ71" i="20" s="1"/>
  <c r="FM71" i="20" s="1"/>
  <c r="FP71" i="20" s="1"/>
  <c r="FS71" i="20" s="1"/>
  <c r="FV71" i="20" s="1"/>
  <c r="FY71" i="20" s="1"/>
  <c r="GB71" i="20" s="1"/>
  <c r="GE71" i="20" s="1"/>
  <c r="GH71" i="20" s="1"/>
  <c r="GK71" i="20" s="1"/>
  <c r="GN71" i="20" s="1"/>
  <c r="GQ71" i="20" s="1"/>
  <c r="GT71" i="20" s="1"/>
  <c r="GW71" i="20" s="1"/>
  <c r="GZ71" i="20" s="1"/>
  <c r="HC71" i="20" s="1"/>
  <c r="HF71" i="20" s="1"/>
  <c r="HI71" i="20" s="1"/>
  <c r="HL71" i="20" s="1"/>
  <c r="HO71" i="20" s="1"/>
  <c r="HR71" i="20" s="1"/>
  <c r="HU71" i="20" s="1"/>
  <c r="HX71" i="20" s="1"/>
  <c r="IA71" i="20" s="1"/>
  <c r="ID71" i="20" s="1"/>
  <c r="IG71" i="20" s="1"/>
  <c r="IJ71" i="20" s="1"/>
  <c r="IM71" i="20" s="1"/>
  <c r="IP71" i="20" s="1"/>
  <c r="IS71" i="20" s="1"/>
  <c r="IV71" i="20" s="1"/>
  <c r="IY71" i="20" s="1"/>
  <c r="JB71" i="20" s="1"/>
  <c r="JE71" i="20" s="1"/>
  <c r="JH71" i="20" s="1"/>
  <c r="JK71" i="20" s="1"/>
  <c r="JN71" i="20" s="1"/>
  <c r="JQ71" i="20" s="1"/>
  <c r="JT71" i="20" s="1"/>
  <c r="JW71" i="20" s="1"/>
  <c r="JZ71" i="20" s="1"/>
  <c r="KC71" i="20" s="1"/>
  <c r="KF71" i="20" s="1"/>
  <c r="KI71" i="20" s="1"/>
  <c r="KL71" i="20" s="1"/>
  <c r="KO71" i="20" s="1"/>
  <c r="KR71" i="20" s="1"/>
  <c r="KU71" i="20" s="1"/>
  <c r="KX71" i="20" s="1"/>
  <c r="LA71" i="20" s="1"/>
  <c r="LD71" i="20" s="1"/>
  <c r="LG71" i="20" s="1"/>
  <c r="LJ71" i="20" s="1"/>
  <c r="LM71" i="20" s="1"/>
  <c r="LP71" i="20" s="1"/>
  <c r="LS71" i="20" s="1"/>
  <c r="LV71" i="20" s="1"/>
  <c r="LY71" i="20" s="1"/>
  <c r="MB71" i="20" s="1"/>
  <c r="ME71" i="20" s="1"/>
  <c r="MH71" i="20" s="1"/>
  <c r="MK71" i="20" s="1"/>
  <c r="MN71" i="20" s="1"/>
  <c r="MQ71" i="20" s="1"/>
  <c r="MT71" i="20" s="1"/>
  <c r="MW71" i="20" s="1"/>
  <c r="MZ71" i="20" s="1"/>
  <c r="NC71" i="20" s="1"/>
  <c r="NF71" i="20" s="1"/>
  <c r="NI71" i="20" s="1"/>
  <c r="NL71" i="20" s="1"/>
  <c r="NO71" i="20" s="1"/>
  <c r="NR71" i="20" s="1"/>
  <c r="NU71" i="20" s="1"/>
  <c r="NX71" i="20" s="1"/>
  <c r="OA71" i="20" s="1"/>
  <c r="OD71" i="20" s="1"/>
  <c r="OG71" i="20" s="1"/>
  <c r="OJ71" i="20" s="1"/>
  <c r="OM71" i="20" s="1"/>
  <c r="OP71" i="20" s="1"/>
  <c r="OS71" i="20" s="1"/>
  <c r="OV71" i="20" s="1"/>
  <c r="OY71" i="20" s="1"/>
  <c r="PB71" i="20" s="1"/>
  <c r="PE71" i="20" s="1"/>
  <c r="PH71" i="20" s="1"/>
  <c r="PK71" i="20" s="1"/>
  <c r="PN71" i="20" s="1"/>
  <c r="PQ71" i="20" s="1"/>
  <c r="PT71" i="20" s="1"/>
  <c r="PW71" i="20" s="1"/>
  <c r="PZ71" i="20" s="1"/>
  <c r="QC71" i="20" s="1"/>
  <c r="QF71" i="20" s="1"/>
  <c r="QI71" i="20" s="1"/>
  <c r="QL71" i="20" s="1"/>
  <c r="QO71" i="20" s="1"/>
  <c r="QR71" i="20" s="1"/>
  <c r="QU71" i="20" s="1"/>
  <c r="QX71" i="20" s="1"/>
  <c r="RA71" i="20" s="1"/>
  <c r="RD71" i="20" s="1"/>
  <c r="RG71" i="20" s="1"/>
  <c r="RJ71" i="20" s="1"/>
  <c r="RM71" i="20" s="1"/>
  <c r="RP71" i="20" s="1"/>
  <c r="RS71" i="20" s="1"/>
  <c r="RV71" i="20" s="1"/>
  <c r="RY71" i="20" s="1"/>
  <c r="SB71" i="20" s="1"/>
  <c r="SE71" i="20" s="1"/>
  <c r="SH71" i="20" s="1"/>
  <c r="SK71" i="20" s="1"/>
  <c r="SN71" i="20" s="1"/>
  <c r="SQ71" i="20" s="1"/>
  <c r="ST71" i="20" s="1"/>
  <c r="SW71" i="20" s="1"/>
  <c r="SZ71" i="20" s="1"/>
  <c r="TC71" i="20" s="1"/>
  <c r="TF71" i="20" s="1"/>
  <c r="TI71" i="20" s="1"/>
  <c r="TL71" i="20" s="1"/>
  <c r="E71" i="20"/>
  <c r="H71" i="20" s="1"/>
  <c r="K71" i="20" s="1"/>
  <c r="N71" i="20" s="1"/>
  <c r="Q71" i="20" s="1"/>
  <c r="T71" i="20" s="1"/>
  <c r="W71" i="20" s="1"/>
  <c r="Z71" i="20" s="1"/>
  <c r="AC71" i="20" s="1"/>
  <c r="AF71" i="20" s="1"/>
  <c r="AI71" i="20" s="1"/>
  <c r="AL71" i="20" s="1"/>
  <c r="AO71" i="20" s="1"/>
  <c r="AR71" i="20" s="1"/>
  <c r="AU71" i="20" s="1"/>
  <c r="AX71" i="20" s="1"/>
  <c r="BA71" i="20" s="1"/>
  <c r="BD71" i="20" s="1"/>
  <c r="BG71" i="20" s="1"/>
  <c r="BJ71" i="20" s="1"/>
  <c r="BM71" i="20" s="1"/>
  <c r="BP71" i="20" s="1"/>
  <c r="BS71" i="20" s="1"/>
  <c r="BV71" i="20" s="1"/>
  <c r="BY71" i="20" s="1"/>
  <c r="CB71" i="20" s="1"/>
  <c r="CE71" i="20" s="1"/>
  <c r="CH71" i="20" s="1"/>
  <c r="CK71" i="20" s="1"/>
  <c r="CN71" i="20" s="1"/>
  <c r="CQ71" i="20" s="1"/>
  <c r="CT71" i="20" s="1"/>
  <c r="CW71" i="20" s="1"/>
  <c r="CZ71" i="20" s="1"/>
  <c r="DC71" i="20" s="1"/>
  <c r="DF71" i="20" s="1"/>
  <c r="DI71" i="20" s="1"/>
  <c r="DL71" i="20" s="1"/>
  <c r="DO71" i="20" s="1"/>
  <c r="DR71" i="20" s="1"/>
  <c r="DU71" i="20" s="1"/>
  <c r="DX71" i="20" s="1"/>
  <c r="EA71" i="20" s="1"/>
  <c r="ED71" i="20" s="1"/>
  <c r="EG71" i="20" s="1"/>
  <c r="EJ71" i="20" s="1"/>
  <c r="EM71" i="20" s="1"/>
  <c r="EP71" i="20" s="1"/>
  <c r="ES71" i="20" s="1"/>
  <c r="EV71" i="20" s="1"/>
  <c r="EY71" i="20" s="1"/>
  <c r="FB71" i="20" s="1"/>
  <c r="FE71" i="20" s="1"/>
  <c r="FH71" i="20" s="1"/>
  <c r="FK71" i="20" s="1"/>
  <c r="FN71" i="20" s="1"/>
  <c r="FQ71" i="20" s="1"/>
  <c r="FT71" i="20" s="1"/>
  <c r="FW71" i="20" s="1"/>
  <c r="FZ71" i="20" s="1"/>
  <c r="GC71" i="20" s="1"/>
  <c r="GF71" i="20" s="1"/>
  <c r="GI71" i="20" s="1"/>
  <c r="GL71" i="20" s="1"/>
  <c r="GO71" i="20" s="1"/>
  <c r="GR71" i="20" s="1"/>
  <c r="GU71" i="20" s="1"/>
  <c r="GX71" i="20" s="1"/>
  <c r="HA71" i="20" s="1"/>
  <c r="HD71" i="20" s="1"/>
  <c r="HG71" i="20" s="1"/>
  <c r="HJ71" i="20" s="1"/>
  <c r="HM71" i="20" s="1"/>
  <c r="HP71" i="20" s="1"/>
  <c r="HS71" i="20" s="1"/>
  <c r="HV71" i="20" s="1"/>
  <c r="HY71" i="20" s="1"/>
  <c r="IB71" i="20" s="1"/>
  <c r="IE71" i="20" s="1"/>
  <c r="IH71" i="20" s="1"/>
  <c r="IK71" i="20" s="1"/>
  <c r="IN71" i="20" s="1"/>
  <c r="IQ71" i="20" s="1"/>
  <c r="IT71" i="20" s="1"/>
  <c r="IW71" i="20" s="1"/>
  <c r="IZ71" i="20" s="1"/>
  <c r="JC71" i="20" s="1"/>
  <c r="JF71" i="20" s="1"/>
  <c r="JI71" i="20" s="1"/>
  <c r="JL71" i="20" s="1"/>
  <c r="JO71" i="20" s="1"/>
  <c r="JR71" i="20" s="1"/>
  <c r="JU71" i="20" s="1"/>
  <c r="JX71" i="20" s="1"/>
  <c r="KA71" i="20" s="1"/>
  <c r="KD71" i="20" s="1"/>
  <c r="KG71" i="20" s="1"/>
  <c r="KJ71" i="20" s="1"/>
  <c r="KM71" i="20" s="1"/>
  <c r="KP71" i="20" s="1"/>
  <c r="KS71" i="20" s="1"/>
  <c r="KV71" i="20" s="1"/>
  <c r="KY71" i="20" s="1"/>
  <c r="LB71" i="20" s="1"/>
  <c r="LE71" i="20" s="1"/>
  <c r="LH71" i="20" s="1"/>
  <c r="LK71" i="20" s="1"/>
  <c r="LN71" i="20" s="1"/>
  <c r="LQ71" i="20" s="1"/>
  <c r="LT71" i="20" s="1"/>
  <c r="LW71" i="20" s="1"/>
  <c r="LZ71" i="20" s="1"/>
  <c r="MC71" i="20" s="1"/>
  <c r="MF71" i="20" s="1"/>
  <c r="MI71" i="20" s="1"/>
  <c r="ML71" i="20" s="1"/>
  <c r="MO71" i="20" s="1"/>
  <c r="MR71" i="20" s="1"/>
  <c r="MU71" i="20" s="1"/>
  <c r="MX71" i="20" s="1"/>
  <c r="NA71" i="20" s="1"/>
  <c r="ND71" i="20" s="1"/>
  <c r="NG71" i="20" s="1"/>
  <c r="NJ71" i="20" s="1"/>
  <c r="NM71" i="20" s="1"/>
  <c r="NP71" i="20" s="1"/>
  <c r="NS71" i="20" s="1"/>
  <c r="NV71" i="20" s="1"/>
  <c r="NY71" i="20" s="1"/>
  <c r="OB71" i="20" s="1"/>
  <c r="OE71" i="20" s="1"/>
  <c r="OH71" i="20" s="1"/>
  <c r="OK71" i="20" s="1"/>
  <c r="ON71" i="20" s="1"/>
  <c r="OQ71" i="20" s="1"/>
  <c r="OT71" i="20" s="1"/>
  <c r="OW71" i="20" s="1"/>
  <c r="OZ71" i="20" s="1"/>
  <c r="PC71" i="20" s="1"/>
  <c r="PF71" i="20" s="1"/>
  <c r="PI71" i="20" s="1"/>
  <c r="PL71" i="20" s="1"/>
  <c r="PO71" i="20" s="1"/>
  <c r="PR71" i="20" s="1"/>
  <c r="PU71" i="20" s="1"/>
  <c r="PX71" i="20" s="1"/>
  <c r="QA71" i="20" s="1"/>
  <c r="QD71" i="20" s="1"/>
  <c r="QG71" i="20" s="1"/>
  <c r="QJ71" i="20" s="1"/>
  <c r="QM71" i="20" s="1"/>
  <c r="QP71" i="20" s="1"/>
  <c r="QS71" i="20" s="1"/>
  <c r="QV71" i="20" s="1"/>
  <c r="QY71" i="20" s="1"/>
  <c r="RB71" i="20" s="1"/>
  <c r="RE71" i="20" s="1"/>
  <c r="RH71" i="20" s="1"/>
  <c r="RK71" i="20" s="1"/>
  <c r="RN71" i="20" s="1"/>
  <c r="RQ71" i="20" s="1"/>
  <c r="RT71" i="20" s="1"/>
  <c r="RW71" i="20" s="1"/>
  <c r="RZ71" i="20" s="1"/>
  <c r="SC71" i="20" s="1"/>
  <c r="SF71" i="20" s="1"/>
  <c r="SI71" i="20" s="1"/>
  <c r="SL71" i="20" s="1"/>
  <c r="SO71" i="20" s="1"/>
  <c r="SR71" i="20" s="1"/>
  <c r="SU71" i="20" s="1"/>
  <c r="SX71" i="20" s="1"/>
  <c r="TA71" i="20" s="1"/>
  <c r="TD71" i="20" s="1"/>
  <c r="TG71" i="20" s="1"/>
  <c r="TJ71" i="20" s="1"/>
  <c r="TM71" i="20" s="1"/>
  <c r="F71" i="20"/>
  <c r="I71" i="20" s="1"/>
  <c r="L71" i="20" s="1"/>
  <c r="O71" i="20" s="1"/>
  <c r="R71" i="20" s="1"/>
  <c r="U71" i="20" s="1"/>
  <c r="X71" i="20" s="1"/>
  <c r="AA71" i="20" s="1"/>
  <c r="AD71" i="20" s="1"/>
  <c r="AG71" i="20" s="1"/>
  <c r="AJ71" i="20" s="1"/>
  <c r="AM71" i="20" s="1"/>
  <c r="AP71" i="20" s="1"/>
  <c r="AS71" i="20" s="1"/>
  <c r="AV71" i="20" s="1"/>
  <c r="AY71" i="20" s="1"/>
  <c r="BB71" i="20" s="1"/>
  <c r="BE71" i="20" s="1"/>
  <c r="BH71" i="20" s="1"/>
  <c r="BK71" i="20" s="1"/>
  <c r="BN71" i="20" s="1"/>
  <c r="BQ71" i="20" s="1"/>
  <c r="BT71" i="20" s="1"/>
  <c r="BW71" i="20" s="1"/>
  <c r="BZ71" i="20" s="1"/>
  <c r="CC71" i="20" s="1"/>
  <c r="CF71" i="20" s="1"/>
  <c r="CI71" i="20" s="1"/>
  <c r="CL71" i="20" s="1"/>
  <c r="CO71" i="20" s="1"/>
  <c r="CR71" i="20" s="1"/>
  <c r="CU71" i="20" s="1"/>
  <c r="CX71" i="20" s="1"/>
  <c r="DA71" i="20" s="1"/>
  <c r="DD71" i="20" s="1"/>
  <c r="DG71" i="20" s="1"/>
  <c r="DJ71" i="20" s="1"/>
  <c r="DM71" i="20" s="1"/>
  <c r="DP71" i="20" s="1"/>
  <c r="DS71" i="20" s="1"/>
  <c r="DV71" i="20" s="1"/>
  <c r="DY71" i="20" s="1"/>
  <c r="EB71" i="20" s="1"/>
  <c r="EE71" i="20" s="1"/>
  <c r="EH71" i="20" s="1"/>
  <c r="EK71" i="20" s="1"/>
  <c r="EN71" i="20" s="1"/>
  <c r="EQ71" i="20" s="1"/>
  <c r="ET71" i="20" s="1"/>
  <c r="EW71" i="20" s="1"/>
  <c r="EZ71" i="20" s="1"/>
  <c r="FC71" i="20" s="1"/>
  <c r="FF71" i="20" s="1"/>
  <c r="FI71" i="20" s="1"/>
  <c r="FL71" i="20" s="1"/>
  <c r="FO71" i="20" s="1"/>
  <c r="FR71" i="20" s="1"/>
  <c r="FU71" i="20" s="1"/>
  <c r="FX71" i="20" s="1"/>
  <c r="GA71" i="20" s="1"/>
  <c r="GD71" i="20" s="1"/>
  <c r="GG71" i="20" s="1"/>
  <c r="GJ71" i="20" s="1"/>
  <c r="GM71" i="20" s="1"/>
  <c r="GP71" i="20" s="1"/>
  <c r="GS71" i="20" s="1"/>
  <c r="GV71" i="20" s="1"/>
  <c r="GY71" i="20" s="1"/>
  <c r="HB71" i="20" s="1"/>
  <c r="HE71" i="20" s="1"/>
  <c r="HH71" i="20" s="1"/>
  <c r="HK71" i="20" s="1"/>
  <c r="HN71" i="20" s="1"/>
  <c r="HQ71" i="20" s="1"/>
  <c r="HT71" i="20" s="1"/>
  <c r="HW71" i="20" s="1"/>
  <c r="HZ71" i="20" s="1"/>
  <c r="IC71" i="20" s="1"/>
  <c r="IF71" i="20" s="1"/>
  <c r="II71" i="20" s="1"/>
  <c r="IL71" i="20" s="1"/>
  <c r="IO71" i="20" s="1"/>
  <c r="IR71" i="20" s="1"/>
  <c r="IU71" i="20" s="1"/>
  <c r="IX71" i="20" s="1"/>
  <c r="JA71" i="20" s="1"/>
  <c r="JD71" i="20" s="1"/>
  <c r="JG71" i="20" s="1"/>
  <c r="JJ71" i="20" s="1"/>
  <c r="JM71" i="20" s="1"/>
  <c r="JP71" i="20" s="1"/>
  <c r="JS71" i="20" s="1"/>
  <c r="JV71" i="20" s="1"/>
  <c r="JY71" i="20" s="1"/>
  <c r="KB71" i="20" s="1"/>
  <c r="KE71" i="20" s="1"/>
  <c r="KH71" i="20" s="1"/>
  <c r="KK71" i="20" s="1"/>
  <c r="KN71" i="20" s="1"/>
  <c r="KQ71" i="20" s="1"/>
  <c r="KT71" i="20" s="1"/>
  <c r="KW71" i="20" s="1"/>
  <c r="KZ71" i="20" s="1"/>
  <c r="LC71" i="20" s="1"/>
  <c r="LF71" i="20" s="1"/>
  <c r="LI71" i="20" s="1"/>
  <c r="LL71" i="20" s="1"/>
  <c r="LO71" i="20" s="1"/>
  <c r="LR71" i="20" s="1"/>
  <c r="LU71" i="20" s="1"/>
  <c r="LX71" i="20" s="1"/>
  <c r="MA71" i="20" s="1"/>
  <c r="MD71" i="20" s="1"/>
  <c r="MG71" i="20" s="1"/>
  <c r="MJ71" i="20" s="1"/>
  <c r="MM71" i="20" s="1"/>
  <c r="MP71" i="20" s="1"/>
  <c r="MS71" i="20" s="1"/>
  <c r="MV71" i="20" s="1"/>
  <c r="MY71" i="20" s="1"/>
  <c r="NB71" i="20" s="1"/>
  <c r="NE71" i="20" s="1"/>
  <c r="NH71" i="20" s="1"/>
  <c r="NK71" i="20" s="1"/>
  <c r="NN71" i="20" s="1"/>
  <c r="NQ71" i="20" s="1"/>
  <c r="NT71" i="20" s="1"/>
  <c r="NW71" i="20" s="1"/>
  <c r="NZ71" i="20" s="1"/>
  <c r="OC71" i="20" s="1"/>
  <c r="OF71" i="20" s="1"/>
  <c r="OI71" i="20" s="1"/>
  <c r="OL71" i="20" s="1"/>
  <c r="OO71" i="20" s="1"/>
  <c r="OR71" i="20" s="1"/>
  <c r="OU71" i="20" s="1"/>
  <c r="OX71" i="20" s="1"/>
  <c r="PA71" i="20" s="1"/>
  <c r="PD71" i="20" s="1"/>
  <c r="PG71" i="20" s="1"/>
  <c r="PJ71" i="20" s="1"/>
  <c r="PM71" i="20" s="1"/>
  <c r="PP71" i="20" s="1"/>
  <c r="PS71" i="20" s="1"/>
  <c r="PV71" i="20" s="1"/>
  <c r="PY71" i="20" s="1"/>
  <c r="QB71" i="20" s="1"/>
  <c r="QE71" i="20" s="1"/>
  <c r="QH71" i="20" s="1"/>
  <c r="QK71" i="20" s="1"/>
  <c r="QN71" i="20" s="1"/>
  <c r="QQ71" i="20" s="1"/>
  <c r="QT71" i="20" s="1"/>
  <c r="QW71" i="20" s="1"/>
  <c r="QZ71" i="20" s="1"/>
  <c r="RC71" i="20" s="1"/>
  <c r="RF71" i="20" s="1"/>
  <c r="RI71" i="20" s="1"/>
  <c r="RL71" i="20" s="1"/>
  <c r="RO71" i="20" s="1"/>
  <c r="RR71" i="20" s="1"/>
  <c r="RU71" i="20" s="1"/>
  <c r="RX71" i="20" s="1"/>
  <c r="SA71" i="20" s="1"/>
  <c r="SD71" i="20" s="1"/>
  <c r="SG71" i="20" s="1"/>
  <c r="SJ71" i="20" s="1"/>
  <c r="SM71" i="20" s="1"/>
  <c r="SP71" i="20" s="1"/>
  <c r="SS71" i="20" s="1"/>
  <c r="SV71" i="20" s="1"/>
  <c r="SY71" i="20" s="1"/>
  <c r="TB71" i="20" s="1"/>
  <c r="TE71" i="20" s="1"/>
  <c r="TH71" i="20" s="1"/>
  <c r="TK71" i="20" s="1"/>
  <c r="TN71" i="20" s="1"/>
  <c r="D89" i="20"/>
  <c r="G89" i="20" s="1"/>
  <c r="J89" i="20" s="1"/>
  <c r="M89" i="20" s="1"/>
  <c r="P89" i="20" s="1"/>
  <c r="S89" i="20" s="1"/>
  <c r="V89" i="20" s="1"/>
  <c r="Y89" i="20" s="1"/>
  <c r="AB89" i="20" s="1"/>
  <c r="AE89" i="20" s="1"/>
  <c r="AH89" i="20" s="1"/>
  <c r="AK89" i="20" s="1"/>
  <c r="AN89" i="20" s="1"/>
  <c r="AQ89" i="20" s="1"/>
  <c r="AT89" i="20" s="1"/>
  <c r="AW89" i="20" s="1"/>
  <c r="AZ89" i="20" s="1"/>
  <c r="BC89" i="20" s="1"/>
  <c r="BF89" i="20" s="1"/>
  <c r="BI89" i="20" s="1"/>
  <c r="BL89" i="20" s="1"/>
  <c r="BO89" i="20" s="1"/>
  <c r="BR89" i="20" s="1"/>
  <c r="BU89" i="20" s="1"/>
  <c r="BX89" i="20" s="1"/>
  <c r="CA89" i="20" s="1"/>
  <c r="CD89" i="20" s="1"/>
  <c r="CG89" i="20" s="1"/>
  <c r="CJ89" i="20" s="1"/>
  <c r="CM89" i="20" s="1"/>
  <c r="CP89" i="20" s="1"/>
  <c r="CS89" i="20" s="1"/>
  <c r="CV89" i="20" s="1"/>
  <c r="CY89" i="20" s="1"/>
  <c r="DB89" i="20" s="1"/>
  <c r="DE89" i="20" s="1"/>
  <c r="DH89" i="20" s="1"/>
  <c r="DK89" i="20" s="1"/>
  <c r="DN89" i="20" s="1"/>
  <c r="DQ89" i="20" s="1"/>
  <c r="DT89" i="20" s="1"/>
  <c r="DW89" i="20" s="1"/>
  <c r="DZ89" i="20" s="1"/>
  <c r="EC89" i="20" s="1"/>
  <c r="EF89" i="20" s="1"/>
  <c r="EI89" i="20" s="1"/>
  <c r="EL89" i="20" s="1"/>
  <c r="EO89" i="20" s="1"/>
  <c r="ER89" i="20" s="1"/>
  <c r="EU89" i="20" s="1"/>
  <c r="EX89" i="20" s="1"/>
  <c r="FA89" i="20" s="1"/>
  <c r="FD89" i="20" s="1"/>
  <c r="FG89" i="20" s="1"/>
  <c r="FJ89" i="20" s="1"/>
  <c r="FM89" i="20" s="1"/>
  <c r="FP89" i="20" s="1"/>
  <c r="FS89" i="20" s="1"/>
  <c r="FV89" i="20" s="1"/>
  <c r="FY89" i="20" s="1"/>
  <c r="GB89" i="20" s="1"/>
  <c r="GE89" i="20" s="1"/>
  <c r="GH89" i="20" s="1"/>
  <c r="GK89" i="20" s="1"/>
  <c r="GN89" i="20" s="1"/>
  <c r="GQ89" i="20" s="1"/>
  <c r="GT89" i="20" s="1"/>
  <c r="GW89" i="20" s="1"/>
  <c r="GZ89" i="20" s="1"/>
  <c r="HC89" i="20" s="1"/>
  <c r="HF89" i="20" s="1"/>
  <c r="HI89" i="20" s="1"/>
  <c r="HL89" i="20" s="1"/>
  <c r="HO89" i="20" s="1"/>
  <c r="HR89" i="20" s="1"/>
  <c r="HU89" i="20" s="1"/>
  <c r="HX89" i="20" s="1"/>
  <c r="IA89" i="20" s="1"/>
  <c r="ID89" i="20" s="1"/>
  <c r="IG89" i="20" s="1"/>
  <c r="IJ89" i="20" s="1"/>
  <c r="IM89" i="20" s="1"/>
  <c r="IP89" i="20" s="1"/>
  <c r="IS89" i="20" s="1"/>
  <c r="IV89" i="20" s="1"/>
  <c r="IY89" i="20" s="1"/>
  <c r="JB89" i="20" s="1"/>
  <c r="JE89" i="20" s="1"/>
  <c r="JH89" i="20" s="1"/>
  <c r="JK89" i="20" s="1"/>
  <c r="JN89" i="20" s="1"/>
  <c r="JQ89" i="20" s="1"/>
  <c r="JT89" i="20" s="1"/>
  <c r="JW89" i="20" s="1"/>
  <c r="JZ89" i="20" s="1"/>
  <c r="KC89" i="20" s="1"/>
  <c r="KF89" i="20" s="1"/>
  <c r="KI89" i="20" s="1"/>
  <c r="KL89" i="20" s="1"/>
  <c r="KO89" i="20" s="1"/>
  <c r="KR89" i="20" s="1"/>
  <c r="KU89" i="20" s="1"/>
  <c r="KX89" i="20" s="1"/>
  <c r="LA89" i="20" s="1"/>
  <c r="LD89" i="20" s="1"/>
  <c r="LG89" i="20" s="1"/>
  <c r="LJ89" i="20" s="1"/>
  <c r="LM89" i="20" s="1"/>
  <c r="LP89" i="20" s="1"/>
  <c r="LS89" i="20" s="1"/>
  <c r="LV89" i="20" s="1"/>
  <c r="LY89" i="20" s="1"/>
  <c r="MB89" i="20" s="1"/>
  <c r="ME89" i="20" s="1"/>
  <c r="MH89" i="20" s="1"/>
  <c r="MK89" i="20" s="1"/>
  <c r="MN89" i="20" s="1"/>
  <c r="MQ89" i="20" s="1"/>
  <c r="MT89" i="20" s="1"/>
  <c r="MW89" i="20" s="1"/>
  <c r="MZ89" i="20" s="1"/>
  <c r="NC89" i="20" s="1"/>
  <c r="NF89" i="20" s="1"/>
  <c r="NI89" i="20" s="1"/>
  <c r="NL89" i="20" s="1"/>
  <c r="NO89" i="20" s="1"/>
  <c r="NR89" i="20" s="1"/>
  <c r="NU89" i="20" s="1"/>
  <c r="NX89" i="20" s="1"/>
  <c r="OA89" i="20" s="1"/>
  <c r="OD89" i="20" s="1"/>
  <c r="OG89" i="20" s="1"/>
  <c r="OJ89" i="20" s="1"/>
  <c r="OM89" i="20" s="1"/>
  <c r="OP89" i="20" s="1"/>
  <c r="OS89" i="20" s="1"/>
  <c r="OV89" i="20" s="1"/>
  <c r="OY89" i="20" s="1"/>
  <c r="PB89" i="20" s="1"/>
  <c r="PE89" i="20" s="1"/>
  <c r="PH89" i="20" s="1"/>
  <c r="PK89" i="20" s="1"/>
  <c r="PN89" i="20" s="1"/>
  <c r="PQ89" i="20" s="1"/>
  <c r="PT89" i="20" s="1"/>
  <c r="PW89" i="20" s="1"/>
  <c r="PZ89" i="20" s="1"/>
  <c r="QC89" i="20" s="1"/>
  <c r="QF89" i="20" s="1"/>
  <c r="QI89" i="20" s="1"/>
  <c r="QL89" i="20" s="1"/>
  <c r="QO89" i="20" s="1"/>
  <c r="QR89" i="20" s="1"/>
  <c r="QU89" i="20" s="1"/>
  <c r="QX89" i="20" s="1"/>
  <c r="RA89" i="20" s="1"/>
  <c r="RD89" i="20" s="1"/>
  <c r="RG89" i="20" s="1"/>
  <c r="RJ89" i="20" s="1"/>
  <c r="RM89" i="20" s="1"/>
  <c r="RP89" i="20" s="1"/>
  <c r="RS89" i="20" s="1"/>
  <c r="RV89" i="20" s="1"/>
  <c r="RY89" i="20" s="1"/>
  <c r="SB89" i="20" s="1"/>
  <c r="SE89" i="20" s="1"/>
  <c r="SH89" i="20" s="1"/>
  <c r="SK89" i="20" s="1"/>
  <c r="SN89" i="20" s="1"/>
  <c r="SQ89" i="20" s="1"/>
  <c r="ST89" i="20" s="1"/>
  <c r="SW89" i="20" s="1"/>
  <c r="SZ89" i="20" s="1"/>
  <c r="TC89" i="20" s="1"/>
  <c r="TF89" i="20" s="1"/>
  <c r="TI89" i="20" s="1"/>
  <c r="TL89" i="20" s="1"/>
  <c r="D86" i="20"/>
  <c r="G86" i="20" s="1"/>
  <c r="J86" i="20" s="1"/>
  <c r="M86" i="20" s="1"/>
  <c r="P86" i="20" s="1"/>
  <c r="S86" i="20" s="1"/>
  <c r="V86" i="20" s="1"/>
  <c r="Y86" i="20" s="1"/>
  <c r="AB86" i="20" s="1"/>
  <c r="AE86" i="20" s="1"/>
  <c r="AH86" i="20" s="1"/>
  <c r="AK86" i="20" s="1"/>
  <c r="AN86" i="20" s="1"/>
  <c r="AQ86" i="20" s="1"/>
  <c r="AT86" i="20" s="1"/>
  <c r="AW86" i="20" s="1"/>
  <c r="AZ86" i="20" s="1"/>
  <c r="BC86" i="20" s="1"/>
  <c r="BF86" i="20" s="1"/>
  <c r="BI86" i="20" s="1"/>
  <c r="BL86" i="20" s="1"/>
  <c r="BO86" i="20" s="1"/>
  <c r="BR86" i="20" s="1"/>
  <c r="E181" i="15"/>
  <c r="F181" i="15" s="1"/>
  <c r="E182" i="15"/>
  <c r="F182" i="15" s="1"/>
  <c r="E183" i="15"/>
  <c r="F183" i="15" s="1"/>
  <c r="E184" i="15"/>
  <c r="F184" i="15" s="1"/>
  <c r="E211" i="15"/>
  <c r="F211" i="15" s="1"/>
  <c r="E212" i="15"/>
  <c r="F212" i="15" s="1"/>
  <c r="E214" i="15"/>
  <c r="F214" i="15" s="1"/>
  <c r="E215" i="15"/>
  <c r="F215" i="15" s="1"/>
  <c r="E216" i="15"/>
  <c r="F216" i="15" s="1"/>
  <c r="E223" i="15"/>
  <c r="F223" i="15" s="1"/>
  <c r="C251" i="15"/>
  <c r="B251" i="15"/>
  <c r="D240" i="15"/>
  <c r="E240" i="15" s="1"/>
  <c r="F240" i="15" s="1"/>
  <c r="D239" i="15"/>
  <c r="E239" i="15" s="1"/>
  <c r="F239" i="15" s="1"/>
  <c r="C238" i="15"/>
  <c r="B238" i="15"/>
  <c r="D237" i="15"/>
  <c r="E237" i="15" s="1"/>
  <c r="F237" i="15" s="1"/>
  <c r="D236" i="15"/>
  <c r="E236" i="15" s="1"/>
  <c r="F236" i="15" s="1"/>
  <c r="D235" i="15"/>
  <c r="E235" i="15" s="1"/>
  <c r="F235" i="15" s="1"/>
  <c r="D234" i="15"/>
  <c r="E234" i="15" s="1"/>
  <c r="F234" i="15" s="1"/>
  <c r="D233" i="15"/>
  <c r="E233" i="15" s="1"/>
  <c r="F233" i="15" s="1"/>
  <c r="D232" i="15"/>
  <c r="E232" i="15" s="1"/>
  <c r="F232" i="15" s="1"/>
  <c r="D231" i="15"/>
  <c r="E231" i="15" s="1"/>
  <c r="F231" i="15" s="1"/>
  <c r="D230" i="15"/>
  <c r="C229" i="15"/>
  <c r="B229" i="15"/>
  <c r="D228" i="15"/>
  <c r="E228" i="15" s="1"/>
  <c r="F228" i="15" s="1"/>
  <c r="D227" i="15"/>
  <c r="E227" i="15" s="1"/>
  <c r="F227" i="15" s="1"/>
  <c r="C226" i="15"/>
  <c r="D226" i="15" s="1"/>
  <c r="E226" i="15" s="1"/>
  <c r="F226" i="15" s="1"/>
  <c r="D225" i="15"/>
  <c r="E225" i="15" s="1"/>
  <c r="F225" i="15" s="1"/>
  <c r="D224" i="15"/>
  <c r="E224" i="15" s="1"/>
  <c r="F224" i="15" s="1"/>
  <c r="D222" i="15"/>
  <c r="E222" i="15" s="1"/>
  <c r="F222" i="15" s="1"/>
  <c r="D221" i="15"/>
  <c r="E221" i="15" s="1"/>
  <c r="F221" i="15" s="1"/>
  <c r="D220" i="15"/>
  <c r="E220" i="15" s="1"/>
  <c r="F220" i="15" s="1"/>
  <c r="D219" i="15"/>
  <c r="E219" i="15" s="1"/>
  <c r="F219" i="15" s="1"/>
  <c r="D218" i="15"/>
  <c r="E218" i="15" s="1"/>
  <c r="F218" i="15" s="1"/>
  <c r="D217" i="15"/>
  <c r="E217" i="15" s="1"/>
  <c r="F217" i="15" s="1"/>
  <c r="D213" i="15"/>
  <c r="E213" i="15" s="1"/>
  <c r="F213" i="15" s="1"/>
  <c r="C210" i="15"/>
  <c r="D210" i="15" s="1"/>
  <c r="E210" i="15" s="1"/>
  <c r="F210" i="15" s="1"/>
  <c r="D209" i="15"/>
  <c r="E209" i="15" s="1"/>
  <c r="F209" i="15" s="1"/>
  <c r="C208" i="15"/>
  <c r="D207" i="15"/>
  <c r="E207" i="15" s="1"/>
  <c r="F207" i="15" s="1"/>
  <c r="B206" i="15"/>
  <c r="D205" i="15"/>
  <c r="E205" i="15" s="1"/>
  <c r="F205" i="15" s="1"/>
  <c r="D204" i="15"/>
  <c r="E204" i="15" s="1"/>
  <c r="F204" i="15" s="1"/>
  <c r="D203" i="15"/>
  <c r="E203" i="15" s="1"/>
  <c r="F203" i="15" s="1"/>
  <c r="D202" i="15"/>
  <c r="E202" i="15" s="1"/>
  <c r="F202" i="15" s="1"/>
  <c r="D201" i="15"/>
  <c r="E201" i="15" s="1"/>
  <c r="F201" i="15" s="1"/>
  <c r="D200" i="15"/>
  <c r="E200" i="15" s="1"/>
  <c r="F200" i="15" s="1"/>
  <c r="D199" i="15"/>
  <c r="E199" i="15" s="1"/>
  <c r="F199" i="15" s="1"/>
  <c r="D198" i="15"/>
  <c r="E198" i="15" s="1"/>
  <c r="F198" i="15" s="1"/>
  <c r="D197" i="15"/>
  <c r="E197" i="15" s="1"/>
  <c r="F197" i="15" s="1"/>
  <c r="D196" i="15"/>
  <c r="E196" i="15" s="1"/>
  <c r="F196" i="15" s="1"/>
  <c r="D195" i="15"/>
  <c r="E195" i="15" s="1"/>
  <c r="F195" i="15" s="1"/>
  <c r="D194" i="15"/>
  <c r="E194" i="15" s="1"/>
  <c r="F194" i="15" s="1"/>
  <c r="D193" i="15"/>
  <c r="E193" i="15" s="1"/>
  <c r="F193" i="15" s="1"/>
  <c r="D192" i="15"/>
  <c r="E192" i="15" s="1"/>
  <c r="F192" i="15" s="1"/>
  <c r="D191" i="15"/>
  <c r="E191" i="15" s="1"/>
  <c r="F191" i="15" s="1"/>
  <c r="D190" i="15"/>
  <c r="E190" i="15" s="1"/>
  <c r="F190" i="15" s="1"/>
  <c r="D189" i="15"/>
  <c r="E189" i="15" s="1"/>
  <c r="F189" i="15" s="1"/>
  <c r="D188" i="15"/>
  <c r="E188" i="15" s="1"/>
  <c r="F188" i="15" s="1"/>
  <c r="D187" i="15"/>
  <c r="E187" i="15" s="1"/>
  <c r="F187" i="15" s="1"/>
  <c r="C186" i="15"/>
  <c r="B186" i="15"/>
  <c r="D185" i="15"/>
  <c r="E185" i="15" s="1"/>
  <c r="F185" i="15" s="1"/>
  <c r="C180" i="15"/>
  <c r="D180" i="15" s="1"/>
  <c r="E180" i="15" s="1"/>
  <c r="F180" i="15" s="1"/>
  <c r="D179" i="15"/>
  <c r="E179" i="15" s="1"/>
  <c r="F179" i="15" s="1"/>
  <c r="C178" i="15"/>
  <c r="D178" i="15" s="1"/>
  <c r="E178" i="15" s="1"/>
  <c r="F178" i="15" s="1"/>
  <c r="D177" i="15"/>
  <c r="E177" i="15" s="1"/>
  <c r="F177" i="15" s="1"/>
  <c r="D176" i="15"/>
  <c r="E176" i="15" s="1"/>
  <c r="F176" i="15" s="1"/>
  <c r="D175" i="15"/>
  <c r="E175" i="15" s="1"/>
  <c r="F175" i="15" s="1"/>
  <c r="D174" i="15"/>
  <c r="E174" i="15" s="1"/>
  <c r="F174" i="15" s="1"/>
  <c r="D173" i="15"/>
  <c r="E173" i="15" s="1"/>
  <c r="F173" i="15" s="1"/>
  <c r="D172" i="15"/>
  <c r="E172" i="15" s="1"/>
  <c r="F172" i="15" s="1"/>
  <c r="D171" i="15"/>
  <c r="E171" i="15" s="1"/>
  <c r="F171" i="15" s="1"/>
  <c r="D170" i="15"/>
  <c r="E170" i="15" s="1"/>
  <c r="F170" i="15" s="1"/>
  <c r="D169" i="15"/>
  <c r="E169" i="15" s="1"/>
  <c r="F169" i="15" s="1"/>
  <c r="D168" i="15"/>
  <c r="E168" i="15" s="1"/>
  <c r="F168" i="15" s="1"/>
  <c r="D167" i="15"/>
  <c r="E167" i="15" s="1"/>
  <c r="F167" i="15" s="1"/>
  <c r="C166" i="15"/>
  <c r="D166" i="15" s="1"/>
  <c r="E166" i="15" s="1"/>
  <c r="F166" i="15" s="1"/>
  <c r="D165" i="15"/>
  <c r="E165" i="15" s="1"/>
  <c r="F165" i="15" s="1"/>
  <c r="B164" i="15"/>
  <c r="D163" i="15"/>
  <c r="E163" i="15" s="1"/>
  <c r="F163" i="15" s="1"/>
  <c r="D162" i="15"/>
  <c r="E162" i="15" s="1"/>
  <c r="F162" i="15" s="1"/>
  <c r="D161" i="15"/>
  <c r="E161" i="15" s="1"/>
  <c r="F161" i="15" s="1"/>
  <c r="D160" i="15"/>
  <c r="E160" i="15" s="1"/>
  <c r="F160" i="15" s="1"/>
  <c r="D159" i="15"/>
  <c r="E159" i="15" s="1"/>
  <c r="F159" i="15" s="1"/>
  <c r="D158" i="15"/>
  <c r="E158" i="15" s="1"/>
  <c r="F158" i="15" s="1"/>
  <c r="D157" i="15"/>
  <c r="E157" i="15" s="1"/>
  <c r="F157" i="15" s="1"/>
  <c r="C156" i="15"/>
  <c r="D156" i="15" s="1"/>
  <c r="E156" i="15" s="1"/>
  <c r="F156" i="15" s="1"/>
  <c r="D155" i="15"/>
  <c r="E155" i="15" s="1"/>
  <c r="F155" i="15" s="1"/>
  <c r="D154" i="15"/>
  <c r="E154" i="15" s="1"/>
  <c r="F154" i="15" s="1"/>
  <c r="D153" i="15"/>
  <c r="E153" i="15" s="1"/>
  <c r="F153" i="15" s="1"/>
  <c r="D152" i="15"/>
  <c r="E152" i="15" s="1"/>
  <c r="F152" i="15" s="1"/>
  <c r="C151" i="15"/>
  <c r="D151" i="15" s="1"/>
  <c r="E151" i="15" s="1"/>
  <c r="F151" i="15" s="1"/>
  <c r="D150" i="15"/>
  <c r="E150" i="15" s="1"/>
  <c r="F150" i="15" s="1"/>
  <c r="D149" i="15"/>
  <c r="E149" i="15" s="1"/>
  <c r="F149" i="15" s="1"/>
  <c r="C148" i="15"/>
  <c r="D148" i="15" s="1"/>
  <c r="D147" i="15"/>
  <c r="E147" i="15" s="1"/>
  <c r="F147" i="15" s="1"/>
  <c r="D146" i="15"/>
  <c r="E146" i="15" s="1"/>
  <c r="F146" i="15" s="1"/>
  <c r="B145" i="15"/>
  <c r="D144" i="15"/>
  <c r="E144" i="15" s="1"/>
  <c r="F144" i="15" s="1"/>
  <c r="D143" i="15"/>
  <c r="E143" i="15" s="1"/>
  <c r="F143" i="15" s="1"/>
  <c r="D142" i="15"/>
  <c r="E142" i="15" s="1"/>
  <c r="F142" i="15" s="1"/>
  <c r="D141" i="15"/>
  <c r="E141" i="15" s="1"/>
  <c r="F141" i="15" s="1"/>
  <c r="D140" i="15"/>
  <c r="E140" i="15" s="1"/>
  <c r="F140" i="15" s="1"/>
  <c r="D139" i="15"/>
  <c r="E139" i="15" s="1"/>
  <c r="F139" i="15" s="1"/>
  <c r="D138" i="15"/>
  <c r="E138" i="15" s="1"/>
  <c r="F138" i="15" s="1"/>
  <c r="D137" i="15"/>
  <c r="E137" i="15" s="1"/>
  <c r="F137" i="15" s="1"/>
  <c r="D136" i="15"/>
  <c r="E136" i="15" s="1"/>
  <c r="F136" i="15" s="1"/>
  <c r="D135" i="15"/>
  <c r="E135" i="15" s="1"/>
  <c r="F135" i="15" s="1"/>
  <c r="D134" i="15"/>
  <c r="E134" i="15" s="1"/>
  <c r="F134" i="15"/>
  <c r="D133" i="15"/>
  <c r="E133" i="15" s="1"/>
  <c r="F133" i="15" s="1"/>
  <c r="D132" i="15"/>
  <c r="E132" i="15" s="1"/>
  <c r="F132" i="15" s="1"/>
  <c r="D131" i="15"/>
  <c r="E131" i="15" s="1"/>
  <c r="F131" i="15" s="1"/>
  <c r="C130" i="15"/>
  <c r="B130" i="15"/>
  <c r="D129" i="15"/>
  <c r="E129" i="15" s="1"/>
  <c r="F129" i="15" s="1"/>
  <c r="D128" i="15"/>
  <c r="E128" i="15"/>
  <c r="F128" i="15" s="1"/>
  <c r="D127" i="15"/>
  <c r="E127" i="15" s="1"/>
  <c r="F127" i="15" s="1"/>
  <c r="C126" i="15"/>
  <c r="D126" i="15" s="1"/>
  <c r="E126" i="15" s="1"/>
  <c r="F126" i="15" s="1"/>
  <c r="D125" i="15"/>
  <c r="E125" i="15" s="1"/>
  <c r="F125" i="15" s="1"/>
  <c r="D124" i="15"/>
  <c r="E124" i="15" s="1"/>
  <c r="F124" i="15" s="1"/>
  <c r="D123" i="15"/>
  <c r="E123" i="15" s="1"/>
  <c r="F123" i="15" s="1"/>
  <c r="D122" i="15"/>
  <c r="E122" i="15" s="1"/>
  <c r="F122" i="15" s="1"/>
  <c r="D121" i="15"/>
  <c r="E121" i="15" s="1"/>
  <c r="F121" i="15" s="1"/>
  <c r="D120" i="15"/>
  <c r="E120" i="15" s="1"/>
  <c r="F120" i="15" s="1"/>
  <c r="D119" i="15"/>
  <c r="E119" i="15" s="1"/>
  <c r="F119" i="15" s="1"/>
  <c r="D118" i="15"/>
  <c r="E118" i="15" s="1"/>
  <c r="F118" i="15" s="1"/>
  <c r="D117" i="15"/>
  <c r="E117" i="15" s="1"/>
  <c r="F117" i="15" s="1"/>
  <c r="D116" i="15"/>
  <c r="E116" i="15" s="1"/>
  <c r="F116" i="15" s="1"/>
  <c r="D115" i="15"/>
  <c r="E115" i="15" s="1"/>
  <c r="F115" i="15" s="1"/>
  <c r="D114" i="15"/>
  <c r="E114" i="15" s="1"/>
  <c r="F114" i="15" s="1"/>
  <c r="C113" i="15"/>
  <c r="D113" i="15" s="1"/>
  <c r="E113" i="15" s="1"/>
  <c r="F113" i="15" s="1"/>
  <c r="D112" i="15"/>
  <c r="E112" i="15" s="1"/>
  <c r="F112" i="15" s="1"/>
  <c r="B111" i="15"/>
  <c r="D110" i="15"/>
  <c r="E110" i="15" s="1"/>
  <c r="F110" i="15" s="1"/>
  <c r="D109" i="15"/>
  <c r="E109" i="15" s="1"/>
  <c r="F109" i="15" s="1"/>
  <c r="D108" i="15"/>
  <c r="E108" i="15" s="1"/>
  <c r="F108" i="15" s="1"/>
  <c r="C107" i="15"/>
  <c r="D107" i="15" s="1"/>
  <c r="E107" i="15" s="1"/>
  <c r="F107" i="15" s="1"/>
  <c r="D106" i="15"/>
  <c r="E106" i="15" s="1"/>
  <c r="F106" i="15" s="1"/>
  <c r="D105" i="15"/>
  <c r="E105" i="15"/>
  <c r="F105" i="15" s="1"/>
  <c r="D104" i="15"/>
  <c r="E104" i="15" s="1"/>
  <c r="F104" i="15" s="1"/>
  <c r="D103" i="15"/>
  <c r="E103" i="15" s="1"/>
  <c r="F103" i="15" s="1"/>
  <c r="C102" i="15"/>
  <c r="D102" i="15" s="1"/>
  <c r="E102" i="15" s="1"/>
  <c r="F102" i="15" s="1"/>
  <c r="D101" i="15"/>
  <c r="E101" i="15" s="1"/>
  <c r="F101" i="15" s="1"/>
  <c r="D100" i="15"/>
  <c r="E100" i="15" s="1"/>
  <c r="F100" i="15" s="1"/>
  <c r="C99" i="15"/>
  <c r="D99" i="15"/>
  <c r="E99" i="15" s="1"/>
  <c r="F99" i="15" s="1"/>
  <c r="D98" i="15"/>
  <c r="E98" i="15" s="1"/>
  <c r="F98" i="15" s="1"/>
  <c r="D97" i="15"/>
  <c r="E97" i="15"/>
  <c r="F97" i="15" s="1"/>
  <c r="B96" i="15"/>
  <c r="D95" i="15"/>
  <c r="E95" i="15" s="1"/>
  <c r="F95" i="15" s="1"/>
  <c r="D94" i="15"/>
  <c r="E94" i="15" s="1"/>
  <c r="F94" i="15" s="1"/>
  <c r="D93" i="15"/>
  <c r="E93" i="15" s="1"/>
  <c r="F93" i="15" s="1"/>
  <c r="C92" i="15"/>
  <c r="D92" i="15" s="1"/>
  <c r="E92" i="15" s="1"/>
  <c r="F92" i="15" s="1"/>
  <c r="D91" i="15"/>
  <c r="E91" i="15" s="1"/>
  <c r="F91" i="15" s="1"/>
  <c r="D90" i="15"/>
  <c r="E90" i="15" s="1"/>
  <c r="F90" i="15" s="1"/>
  <c r="D89" i="15"/>
  <c r="E89" i="15" s="1"/>
  <c r="F89" i="15" s="1"/>
  <c r="C88" i="15"/>
  <c r="D88" i="15" s="1"/>
  <c r="E88" i="15" s="1"/>
  <c r="F88" i="15" s="1"/>
  <c r="D87" i="15"/>
  <c r="E87" i="15" s="1"/>
  <c r="F87" i="15" s="1"/>
  <c r="D86" i="15"/>
  <c r="E86" i="15"/>
  <c r="F86" i="15" s="1"/>
  <c r="D85" i="15"/>
  <c r="E85" i="15" s="1"/>
  <c r="F85" i="15" s="1"/>
  <c r="D84" i="15"/>
  <c r="E84" i="15" s="1"/>
  <c r="F84" i="15"/>
  <c r="D83" i="15"/>
  <c r="E83" i="15" s="1"/>
  <c r="F83" i="15" s="1"/>
  <c r="D82" i="15"/>
  <c r="E82" i="15" s="1"/>
  <c r="F82" i="15" s="1"/>
  <c r="D81" i="15"/>
  <c r="E81" i="15" s="1"/>
  <c r="F81" i="15" s="1"/>
  <c r="C80" i="15"/>
  <c r="D79" i="15"/>
  <c r="B78" i="15"/>
  <c r="D77" i="15"/>
  <c r="E77" i="15" s="1"/>
  <c r="F77" i="15" s="1"/>
  <c r="D76" i="15"/>
  <c r="E76" i="15" s="1"/>
  <c r="F76" i="15" s="1"/>
  <c r="D75" i="15"/>
  <c r="E75" i="15" s="1"/>
  <c r="F75" i="15" s="1"/>
  <c r="D74" i="15"/>
  <c r="E74" i="15" s="1"/>
  <c r="F74" i="15" s="1"/>
  <c r="D73" i="15"/>
  <c r="E73" i="15" s="1"/>
  <c r="F73" i="15" s="1"/>
  <c r="D72" i="15"/>
  <c r="E72" i="15"/>
  <c r="F72" i="15" s="1"/>
  <c r="D71" i="15"/>
  <c r="E71" i="15" s="1"/>
  <c r="F71" i="15" s="1"/>
  <c r="D70" i="15"/>
  <c r="E70" i="15"/>
  <c r="F70" i="15" s="1"/>
  <c r="D69" i="15"/>
  <c r="E69" i="15" s="1"/>
  <c r="F69" i="15" s="1"/>
  <c r="D68" i="15"/>
  <c r="E68" i="15" s="1"/>
  <c r="F68" i="15" s="1"/>
  <c r="D67" i="15"/>
  <c r="E67" i="15" s="1"/>
  <c r="F67" i="15" s="1"/>
  <c r="D66" i="15"/>
  <c r="E66" i="15" s="1"/>
  <c r="F66" i="15" s="1"/>
  <c r="D65" i="15"/>
  <c r="E65" i="15" s="1"/>
  <c r="F65" i="15" s="1"/>
  <c r="D64" i="15"/>
  <c r="E64" i="15"/>
  <c r="F64" i="15" s="1"/>
  <c r="D63" i="15"/>
  <c r="E63" i="15" s="1"/>
  <c r="F63" i="15" s="1"/>
  <c r="D62" i="15"/>
  <c r="E62" i="15" s="1"/>
  <c r="F62" i="15" s="1"/>
  <c r="D61" i="15"/>
  <c r="E61" i="15" s="1"/>
  <c r="F61" i="15" s="1"/>
  <c r="D60" i="15"/>
  <c r="E60" i="15" s="1"/>
  <c r="F60" i="15" s="1"/>
  <c r="D59" i="15"/>
  <c r="E59" i="15" s="1"/>
  <c r="F59" i="15" s="1"/>
  <c r="C58" i="15"/>
  <c r="C52" i="15" s="1"/>
  <c r="D58" i="15"/>
  <c r="E58" i="15" s="1"/>
  <c r="F58" i="15" s="1"/>
  <c r="D57" i="15"/>
  <c r="E57" i="15" s="1"/>
  <c r="F57" i="15" s="1"/>
  <c r="D56" i="15"/>
  <c r="E56" i="15" s="1"/>
  <c r="F56" i="15" s="1"/>
  <c r="D55" i="15"/>
  <c r="E55" i="15" s="1"/>
  <c r="F55" i="15" s="1"/>
  <c r="D54" i="15"/>
  <c r="E54" i="15" s="1"/>
  <c r="F54" i="15" s="1"/>
  <c r="D53" i="15"/>
  <c r="E53" i="15" s="1"/>
  <c r="F53" i="15" s="1"/>
  <c r="B52" i="15"/>
  <c r="D51" i="15"/>
  <c r="E51" i="15" s="1"/>
  <c r="F51" i="15" s="1"/>
  <c r="D50" i="15"/>
  <c r="E50" i="15" s="1"/>
  <c r="F50" i="15" s="1"/>
  <c r="D49" i="15"/>
  <c r="E49" i="15" s="1"/>
  <c r="F49" i="15" s="1"/>
  <c r="D48" i="15"/>
  <c r="E48" i="15" s="1"/>
  <c r="F48" i="15" s="1"/>
  <c r="C47" i="15"/>
  <c r="D47" i="15" s="1"/>
  <c r="E47" i="15" s="1"/>
  <c r="F47" i="15" s="1"/>
  <c r="D46" i="15"/>
  <c r="E46" i="15" s="1"/>
  <c r="F46" i="15" s="1"/>
  <c r="D45" i="15"/>
  <c r="E45" i="15" s="1"/>
  <c r="F45" i="15" s="1"/>
  <c r="D44" i="15"/>
  <c r="E44" i="15" s="1"/>
  <c r="F44" i="15" s="1"/>
  <c r="D43" i="15"/>
  <c r="E43" i="15" s="1"/>
  <c r="F43" i="15" s="1"/>
  <c r="D42" i="15"/>
  <c r="E42" i="15" s="1"/>
  <c r="F42" i="15" s="1"/>
  <c r="D41" i="15"/>
  <c r="E41" i="15" s="1"/>
  <c r="F41" i="15" s="1"/>
  <c r="D40" i="15"/>
  <c r="E40" i="15" s="1"/>
  <c r="F40" i="15" s="1"/>
  <c r="C39" i="15"/>
  <c r="D39" i="15" s="1"/>
  <c r="E39" i="15" s="1"/>
  <c r="F39" i="15" s="1"/>
  <c r="D38" i="15"/>
  <c r="E38" i="15" s="1"/>
  <c r="F38" i="15" s="1"/>
  <c r="B37" i="15"/>
  <c r="D36" i="15"/>
  <c r="E36" i="15" s="1"/>
  <c r="F36" i="15" s="1"/>
  <c r="D35" i="15"/>
  <c r="E35" i="15" s="1"/>
  <c r="F35" i="15" s="1"/>
  <c r="D34" i="15"/>
  <c r="E34" i="15" s="1"/>
  <c r="F34" i="15" s="1"/>
  <c r="D33" i="15"/>
  <c r="E33" i="15" s="1"/>
  <c r="F33" i="15" s="1"/>
  <c r="D32" i="15"/>
  <c r="E32" i="15" s="1"/>
  <c r="F32" i="15" s="1"/>
  <c r="D31" i="15"/>
  <c r="E31" i="15" s="1"/>
  <c r="F31" i="15" s="1"/>
  <c r="D30" i="15"/>
  <c r="E30" i="15"/>
  <c r="F30" i="15" s="1"/>
  <c r="D29" i="15"/>
  <c r="E29" i="15" s="1"/>
  <c r="F29" i="15" s="1"/>
  <c r="D28" i="15"/>
  <c r="E28" i="15" s="1"/>
  <c r="F28" i="15" s="1"/>
  <c r="C27" i="15"/>
  <c r="D27" i="15" s="1"/>
  <c r="E27" i="15" s="1"/>
  <c r="F27" i="15" s="1"/>
  <c r="D26" i="15"/>
  <c r="E26" i="15" s="1"/>
  <c r="F26" i="15" s="1"/>
  <c r="C25" i="15"/>
  <c r="B24" i="15"/>
  <c r="D23" i="15"/>
  <c r="E23" i="15" s="1"/>
  <c r="F23" i="15" s="1"/>
  <c r="D22" i="15"/>
  <c r="E22" i="15" s="1"/>
  <c r="F22" i="15" s="1"/>
  <c r="D21" i="15"/>
  <c r="E21" i="15" s="1"/>
  <c r="F21" i="15" s="1"/>
  <c r="D20" i="15"/>
  <c r="E20" i="15" s="1"/>
  <c r="F20" i="15" s="1"/>
  <c r="D19" i="15"/>
  <c r="E19" i="15" s="1"/>
  <c r="F19" i="15" s="1"/>
  <c r="C18" i="15"/>
  <c r="B18" i="15"/>
  <c r="D17" i="15"/>
  <c r="E17" i="15" s="1"/>
  <c r="F17" i="15" s="1"/>
  <c r="D16" i="15"/>
  <c r="E16" i="15" s="1"/>
  <c r="F16" i="15" s="1"/>
  <c r="D15" i="15"/>
  <c r="E15" i="15" s="1"/>
  <c r="F15" i="15" s="1"/>
  <c r="D14" i="15"/>
  <c r="E14" i="15" s="1"/>
  <c r="F14" i="15" s="1"/>
  <c r="D13" i="15"/>
  <c r="E13" i="15" s="1"/>
  <c r="F13" i="15" s="1"/>
  <c r="D12" i="15"/>
  <c r="E12" i="15" s="1"/>
  <c r="F12" i="15" s="1"/>
  <c r="D11" i="15"/>
  <c r="E11" i="15"/>
  <c r="F11" i="15" s="1"/>
  <c r="D10" i="15"/>
  <c r="E10" i="15" s="1"/>
  <c r="F10" i="15" s="1"/>
  <c r="D9" i="15"/>
  <c r="E9" i="15" s="1"/>
  <c r="F9" i="15" s="1"/>
  <c r="D8" i="15"/>
  <c r="E8" i="15" s="1"/>
  <c r="F8" i="15" s="1"/>
  <c r="D7" i="15"/>
  <c r="E7" i="15" s="1"/>
  <c r="F7" i="15" s="1"/>
  <c r="C6" i="15"/>
  <c r="B6" i="15"/>
  <c r="D5" i="15"/>
  <c r="E5" i="15" s="1"/>
  <c r="F5" i="15" s="1"/>
  <c r="D4" i="15"/>
  <c r="E4" i="15" s="1"/>
  <c r="F4" i="15" s="1"/>
  <c r="C3" i="15"/>
  <c r="B3" i="15"/>
  <c r="C47" i="4"/>
  <c r="D47" i="4" s="1"/>
  <c r="C39" i="4"/>
  <c r="D39" i="4" s="1"/>
  <c r="C27" i="4"/>
  <c r="D27" i="4" s="1"/>
  <c r="C25" i="4"/>
  <c r="C177" i="4"/>
  <c r="D177" i="4" s="1"/>
  <c r="C88" i="4"/>
  <c r="D88" i="4" s="1"/>
  <c r="D4" i="4"/>
  <c r="D44" i="4"/>
  <c r="D7" i="4"/>
  <c r="D186" i="4"/>
  <c r="D181" i="4"/>
  <c r="L46" i="9"/>
  <c r="N46" i="9"/>
  <c r="P46" i="9"/>
  <c r="R46" i="9"/>
  <c r="T46" i="9"/>
  <c r="W27" i="9"/>
  <c r="U27" i="9"/>
  <c r="S23" i="9"/>
  <c r="AM21" i="9"/>
  <c r="AM24" i="9" s="1"/>
  <c r="AK21" i="9"/>
  <c r="AK24" i="9" s="1"/>
  <c r="AK38" i="9" s="1"/>
  <c r="AK41" i="9" s="1"/>
  <c r="AI21" i="9"/>
  <c r="AI24" i="9" s="1"/>
  <c r="AI30" i="9" s="1"/>
  <c r="AG21" i="9"/>
  <c r="AG24" i="9" s="1"/>
  <c r="AG30" i="9" s="1"/>
  <c r="AG33" i="9" s="1"/>
  <c r="AE21" i="9"/>
  <c r="AE24" i="9" s="1"/>
  <c r="AC21" i="9"/>
  <c r="AC24" i="9" s="1"/>
  <c r="AA21" i="9"/>
  <c r="AA24" i="9" s="1"/>
  <c r="AA38" i="9" s="1"/>
  <c r="Y21" i="9"/>
  <c r="Y24" i="9" s="1"/>
  <c r="Y30" i="9" s="1"/>
  <c r="Y33" i="9" s="1"/>
  <c r="W21" i="9"/>
  <c r="W24" i="9" s="1"/>
  <c r="W30" i="9" s="1"/>
  <c r="U21" i="9"/>
  <c r="U24" i="9" s="1"/>
  <c r="U30" i="9" s="1"/>
  <c r="S21" i="9"/>
  <c r="Q21" i="9"/>
  <c r="Q24" i="9" s="1"/>
  <c r="Q38" i="9" s="1"/>
  <c r="O21" i="9"/>
  <c r="O24" i="9" s="1"/>
  <c r="M21" i="9"/>
  <c r="M24" i="9" s="1"/>
  <c r="M26" i="9" s="1"/>
  <c r="K21" i="9"/>
  <c r="K24" i="9" s="1"/>
  <c r="K26" i="9" s="1"/>
  <c r="E21" i="9"/>
  <c r="E24" i="9" s="1"/>
  <c r="C21" i="9"/>
  <c r="C24" i="9" s="1"/>
  <c r="C97" i="7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C244" i="7"/>
  <c r="C243" i="7"/>
  <c r="B242" i="7"/>
  <c r="C241" i="7"/>
  <c r="C240" i="7"/>
  <c r="C239" i="7"/>
  <c r="C238" i="7"/>
  <c r="C237" i="7"/>
  <c r="C236" i="7"/>
  <c r="C235" i="7"/>
  <c r="C234" i="7"/>
  <c r="B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B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B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B163" i="7"/>
  <c r="C162" i="7"/>
  <c r="C161" i="7"/>
  <c r="C164" i="7"/>
  <c r="C129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B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B130" i="7"/>
  <c r="C111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B112" i="7"/>
  <c r="C110" i="7"/>
  <c r="C113" i="7"/>
  <c r="C94" i="7"/>
  <c r="C109" i="7"/>
  <c r="C108" i="7"/>
  <c r="C107" i="7"/>
  <c r="C106" i="7"/>
  <c r="C105" i="7"/>
  <c r="C104" i="7"/>
  <c r="C102" i="7"/>
  <c r="C101" i="7"/>
  <c r="C100" i="7"/>
  <c r="C99" i="7"/>
  <c r="C98" i="7"/>
  <c r="C96" i="7"/>
  <c r="B95" i="7"/>
  <c r="B78" i="7" s="1"/>
  <c r="C51" i="7"/>
  <c r="C50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B52" i="7"/>
  <c r="C49" i="7"/>
  <c r="C79" i="7"/>
  <c r="C103" i="7"/>
  <c r="C48" i="7"/>
  <c r="C47" i="7"/>
  <c r="C46" i="7"/>
  <c r="C45" i="7"/>
  <c r="C44" i="7"/>
  <c r="C43" i="7"/>
  <c r="C42" i="7"/>
  <c r="C41" i="7"/>
  <c r="C40" i="7"/>
  <c r="C39" i="7"/>
  <c r="C38" i="7"/>
  <c r="B31" i="7"/>
  <c r="B23" i="7" s="1"/>
  <c r="C37" i="7"/>
  <c r="C36" i="7"/>
  <c r="C35" i="7"/>
  <c r="C34" i="7"/>
  <c r="C33" i="7"/>
  <c r="C32" i="7"/>
  <c r="C30" i="7"/>
  <c r="C29" i="7"/>
  <c r="C28" i="7"/>
  <c r="C27" i="7"/>
  <c r="C26" i="7"/>
  <c r="C25" i="7"/>
  <c r="C22" i="7"/>
  <c r="C21" i="7"/>
  <c r="C20" i="7"/>
  <c r="C19" i="7"/>
  <c r="C18" i="7"/>
  <c r="B11" i="7"/>
  <c r="B6" i="7" s="1"/>
  <c r="C17" i="7"/>
  <c r="C16" i="7"/>
  <c r="C15" i="7"/>
  <c r="C14" i="7"/>
  <c r="C13" i="7"/>
  <c r="C12" i="7"/>
  <c r="C24" i="7"/>
  <c r="C10" i="7"/>
  <c r="C9" i="7"/>
  <c r="C8" i="7"/>
  <c r="C7" i="7"/>
  <c r="C5" i="7"/>
  <c r="C4" i="7"/>
  <c r="B3" i="7"/>
  <c r="D84" i="4"/>
  <c r="D11" i="6"/>
  <c r="D10" i="6"/>
  <c r="D8" i="6"/>
  <c r="D7" i="6"/>
  <c r="D6" i="6"/>
  <c r="B15" i="5"/>
  <c r="B14" i="5"/>
  <c r="C9" i="6"/>
  <c r="C146" i="4"/>
  <c r="D34" i="5" s="1"/>
  <c r="C131" i="4"/>
  <c r="D33" i="5" s="1"/>
  <c r="C112" i="4"/>
  <c r="D32" i="5" s="1"/>
  <c r="C96" i="4"/>
  <c r="D31" i="5" s="1"/>
  <c r="C6" i="4"/>
  <c r="D5" i="5" s="1"/>
  <c r="C52" i="4"/>
  <c r="D29" i="5" s="1"/>
  <c r="C78" i="4"/>
  <c r="D247" i="4"/>
  <c r="D165" i="4"/>
  <c r="D164" i="4"/>
  <c r="D163" i="4"/>
  <c r="D162" i="4"/>
  <c r="D161" i="4"/>
  <c r="D160" i="4"/>
  <c r="D130" i="4"/>
  <c r="D129" i="4"/>
  <c r="D111" i="4"/>
  <c r="D110" i="4"/>
  <c r="D109" i="4"/>
  <c r="D95" i="4"/>
  <c r="D94" i="4"/>
  <c r="D51" i="4"/>
  <c r="D50" i="4"/>
  <c r="D49" i="4"/>
  <c r="D36" i="4"/>
  <c r="D35" i="4"/>
  <c r="D34" i="4"/>
  <c r="D33" i="4"/>
  <c r="D32" i="4"/>
  <c r="D31" i="4"/>
  <c r="D17" i="4"/>
  <c r="D16" i="4"/>
  <c r="D15" i="4"/>
  <c r="D14" i="4"/>
  <c r="D13" i="4"/>
  <c r="D12" i="4"/>
  <c r="D11" i="4"/>
  <c r="D10" i="4"/>
  <c r="B3" i="4"/>
  <c r="B6" i="4"/>
  <c r="C5" i="5" s="1"/>
  <c r="B18" i="4"/>
  <c r="C6" i="5" s="1"/>
  <c r="B24" i="4"/>
  <c r="C7" i="5" s="1"/>
  <c r="B37" i="4"/>
  <c r="C28" i="5" s="1"/>
  <c r="B52" i="4"/>
  <c r="B78" i="4"/>
  <c r="C30" i="5" s="1"/>
  <c r="B96" i="4"/>
  <c r="C31" i="5" s="1"/>
  <c r="B112" i="4"/>
  <c r="C32" i="5" s="1"/>
  <c r="B131" i="4"/>
  <c r="C33" i="5" s="1"/>
  <c r="B146" i="4"/>
  <c r="C13" i="5" s="1"/>
  <c r="B166" i="4"/>
  <c r="C14" i="5" s="1"/>
  <c r="B187" i="4"/>
  <c r="C36" i="5" s="1"/>
  <c r="B207" i="4"/>
  <c r="C37" i="5" s="1"/>
  <c r="B239" i="4"/>
  <c r="C16" i="5" s="1"/>
  <c r="B248" i="4"/>
  <c r="C39" i="5" s="1"/>
  <c r="C10" i="5"/>
  <c r="D11" i="5"/>
  <c r="C15" i="5"/>
  <c r="C207" i="4"/>
  <c r="D231" i="4"/>
  <c r="D230" i="4"/>
  <c r="D229" i="4"/>
  <c r="D228" i="4"/>
  <c r="D227" i="4"/>
  <c r="D226" i="4"/>
  <c r="D225" i="4"/>
  <c r="D37" i="5"/>
  <c r="D15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17" i="5"/>
  <c r="B16" i="5"/>
  <c r="B13" i="5"/>
  <c r="B12" i="5"/>
  <c r="B11" i="5"/>
  <c r="B10" i="5"/>
  <c r="B9" i="5"/>
  <c r="B8" i="5"/>
  <c r="B7" i="5"/>
  <c r="B6" i="5"/>
  <c r="B5" i="5"/>
  <c r="B4" i="5"/>
  <c r="D202" i="4"/>
  <c r="D159" i="4"/>
  <c r="D250" i="4"/>
  <c r="D249" i="4"/>
  <c r="D246" i="4"/>
  <c r="D245" i="4"/>
  <c r="D244" i="4"/>
  <c r="D243" i="4"/>
  <c r="D242" i="4"/>
  <c r="D241" i="4"/>
  <c r="D240" i="4"/>
  <c r="D238" i="4"/>
  <c r="D237" i="4"/>
  <c r="D236" i="4"/>
  <c r="D235" i="4"/>
  <c r="D234" i="4"/>
  <c r="D233" i="4"/>
  <c r="D232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6" i="4"/>
  <c r="D205" i="4"/>
  <c r="D204" i="4"/>
  <c r="D203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0" i="4"/>
  <c r="D179" i="4"/>
  <c r="D178" i="4"/>
  <c r="D176" i="4"/>
  <c r="D175" i="4"/>
  <c r="D174" i="4"/>
  <c r="D173" i="4"/>
  <c r="D172" i="4"/>
  <c r="D171" i="4"/>
  <c r="D170" i="4"/>
  <c r="D169" i="4"/>
  <c r="D168" i="4"/>
  <c r="D167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3" i="4"/>
  <c r="D92" i="4"/>
  <c r="D91" i="4"/>
  <c r="D90" i="4"/>
  <c r="D89" i="4"/>
  <c r="D87" i="4"/>
  <c r="D86" i="4"/>
  <c r="D85" i="4"/>
  <c r="D83" i="4"/>
  <c r="D82" i="4"/>
  <c r="D81" i="4"/>
  <c r="D80" i="4"/>
  <c r="D79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48" i="4"/>
  <c r="D46" i="4"/>
  <c r="D45" i="4"/>
  <c r="D43" i="4"/>
  <c r="D42" i="4"/>
  <c r="D41" i="4"/>
  <c r="D40" i="4"/>
  <c r="D38" i="4"/>
  <c r="D30" i="4"/>
  <c r="D29" i="4"/>
  <c r="D28" i="4"/>
  <c r="D26" i="4"/>
  <c r="D25" i="4"/>
  <c r="D23" i="4"/>
  <c r="D22" i="4"/>
  <c r="D21" i="4"/>
  <c r="D20" i="4"/>
  <c r="D19" i="4"/>
  <c r="D9" i="4"/>
  <c r="D8" i="4"/>
  <c r="D5" i="4"/>
  <c r="C18" i="4"/>
  <c r="D6" i="5" s="1"/>
  <c r="D26" i="5"/>
  <c r="C248" i="4"/>
  <c r="D39" i="5" s="1"/>
  <c r="C239" i="4"/>
  <c r="C187" i="4"/>
  <c r="D36" i="5" s="1"/>
  <c r="D17" i="5"/>
  <c r="C3" i="4"/>
  <c r="C2" i="21"/>
  <c r="F2" i="21" s="1"/>
  <c r="I2" i="21" s="1"/>
  <c r="L2" i="21" s="1"/>
  <c r="O2" i="21" s="1"/>
  <c r="R2" i="21" s="1"/>
  <c r="U2" i="21" s="1"/>
  <c r="X2" i="21" s="1"/>
  <c r="AA2" i="21" s="1"/>
  <c r="AD2" i="21" s="1"/>
  <c r="AG2" i="21" s="1"/>
  <c r="AJ2" i="21" s="1"/>
  <c r="AM2" i="21" s="1"/>
  <c r="AP2" i="21" s="1"/>
  <c r="D248" i="4" l="1"/>
  <c r="C27" i="5"/>
  <c r="C242" i="7"/>
  <c r="C38" i="8" s="1"/>
  <c r="S30" i="9"/>
  <c r="G30" i="23"/>
  <c r="H30" i="23" s="1"/>
  <c r="C3" i="7"/>
  <c r="C23" i="8" s="1"/>
  <c r="DF90" i="20"/>
  <c r="BU86" i="20"/>
  <c r="BX86" i="20" s="1"/>
  <c r="CA86" i="20" s="1"/>
  <c r="CD86" i="20" s="1"/>
  <c r="CG86" i="20" s="1"/>
  <c r="CJ86" i="20" s="1"/>
  <c r="CM86" i="20" s="1"/>
  <c r="CP86" i="20" s="1"/>
  <c r="CS86" i="20" s="1"/>
  <c r="CV86" i="20" s="1"/>
  <c r="CY86" i="20" s="1"/>
  <c r="DB86" i="20" s="1"/>
  <c r="DE86" i="20" s="1"/>
  <c r="DH86" i="20" s="1"/>
  <c r="DK86" i="20" s="1"/>
  <c r="DN86" i="20" s="1"/>
  <c r="DQ86" i="20" s="1"/>
  <c r="DT86" i="20" s="1"/>
  <c r="DW86" i="20" s="1"/>
  <c r="DZ86" i="20" s="1"/>
  <c r="EC86" i="20" s="1"/>
  <c r="EF86" i="20" s="1"/>
  <c r="EI86" i="20" s="1"/>
  <c r="EL86" i="20" s="1"/>
  <c r="EO86" i="20" s="1"/>
  <c r="ER86" i="20" s="1"/>
  <c r="EU86" i="20" s="1"/>
  <c r="EX86" i="20" s="1"/>
  <c r="FA86" i="20" s="1"/>
  <c r="FD86" i="20" s="1"/>
  <c r="FG86" i="20" s="1"/>
  <c r="FJ86" i="20" s="1"/>
  <c r="FM86" i="20" s="1"/>
  <c r="FP86" i="20" s="1"/>
  <c r="FS86" i="20" s="1"/>
  <c r="FV86" i="20" s="1"/>
  <c r="FY86" i="20" s="1"/>
  <c r="GB86" i="20" s="1"/>
  <c r="GE86" i="20" s="1"/>
  <c r="GH86" i="20" s="1"/>
  <c r="GK86" i="20" s="1"/>
  <c r="GN86" i="20" s="1"/>
  <c r="GQ86" i="20" s="1"/>
  <c r="GT86" i="20" s="1"/>
  <c r="GW86" i="20" s="1"/>
  <c r="GZ86" i="20" s="1"/>
  <c r="HC86" i="20" s="1"/>
  <c r="HF86" i="20" s="1"/>
  <c r="HI86" i="20" s="1"/>
  <c r="HL86" i="20" s="1"/>
  <c r="HO86" i="20" s="1"/>
  <c r="HR86" i="20" s="1"/>
  <c r="HU86" i="20" s="1"/>
  <c r="HX86" i="20" s="1"/>
  <c r="IA86" i="20" s="1"/>
  <c r="ID86" i="20" s="1"/>
  <c r="IG86" i="20" s="1"/>
  <c r="IJ86" i="20" s="1"/>
  <c r="IM86" i="20" s="1"/>
  <c r="IP86" i="20" s="1"/>
  <c r="IS86" i="20" s="1"/>
  <c r="IV86" i="20" s="1"/>
  <c r="IY86" i="20" s="1"/>
  <c r="JB86" i="20" s="1"/>
  <c r="JE86" i="20" s="1"/>
  <c r="JH86" i="20" s="1"/>
  <c r="JK86" i="20" s="1"/>
  <c r="JN86" i="20" s="1"/>
  <c r="JQ86" i="20" s="1"/>
  <c r="JT86" i="20" s="1"/>
  <c r="JW86" i="20" s="1"/>
  <c r="JZ86" i="20" s="1"/>
  <c r="KC86" i="20" s="1"/>
  <c r="KF86" i="20" s="1"/>
  <c r="KI86" i="20" s="1"/>
  <c r="KL86" i="20" s="1"/>
  <c r="KO86" i="20" s="1"/>
  <c r="KR86" i="20" s="1"/>
  <c r="KU86" i="20" s="1"/>
  <c r="KX86" i="20" s="1"/>
  <c r="LA86" i="20" s="1"/>
  <c r="LD86" i="20" s="1"/>
  <c r="LG86" i="20" s="1"/>
  <c r="LJ86" i="20" s="1"/>
  <c r="LM86" i="20" s="1"/>
  <c r="LP86" i="20" s="1"/>
  <c r="LS86" i="20" s="1"/>
  <c r="LV86" i="20" s="1"/>
  <c r="LY86" i="20" s="1"/>
  <c r="MB86" i="20" s="1"/>
  <c r="ME86" i="20" s="1"/>
  <c r="MH86" i="20" s="1"/>
  <c r="MK86" i="20" s="1"/>
  <c r="MN86" i="20" s="1"/>
  <c r="MQ86" i="20" s="1"/>
  <c r="MT86" i="20" s="1"/>
  <c r="MW86" i="20" s="1"/>
  <c r="MZ86" i="20" s="1"/>
  <c r="NC86" i="20" s="1"/>
  <c r="NF86" i="20" s="1"/>
  <c r="NI86" i="20" s="1"/>
  <c r="NL86" i="20" s="1"/>
  <c r="NO86" i="20" s="1"/>
  <c r="NR86" i="20" s="1"/>
  <c r="NU86" i="20" s="1"/>
  <c r="NX86" i="20" s="1"/>
  <c r="OA86" i="20" s="1"/>
  <c r="OD86" i="20" s="1"/>
  <c r="OG86" i="20" s="1"/>
  <c r="OJ86" i="20" s="1"/>
  <c r="OM86" i="20" s="1"/>
  <c r="OP86" i="20" s="1"/>
  <c r="OS86" i="20" s="1"/>
  <c r="OV86" i="20" s="1"/>
  <c r="OY86" i="20" s="1"/>
  <c r="PB86" i="20" s="1"/>
  <c r="PE86" i="20" s="1"/>
  <c r="PH86" i="20" s="1"/>
  <c r="PK86" i="20" s="1"/>
  <c r="PN86" i="20" s="1"/>
  <c r="PQ86" i="20" s="1"/>
  <c r="PT86" i="20" s="1"/>
  <c r="PW86" i="20" s="1"/>
  <c r="PZ86" i="20" s="1"/>
  <c r="QC86" i="20" s="1"/>
  <c r="QF86" i="20" s="1"/>
  <c r="QI86" i="20" s="1"/>
  <c r="QL86" i="20" s="1"/>
  <c r="QO86" i="20" s="1"/>
  <c r="QR86" i="20" s="1"/>
  <c r="QU86" i="20" s="1"/>
  <c r="QX86" i="20" s="1"/>
  <c r="RA86" i="20" s="1"/>
  <c r="RD86" i="20" s="1"/>
  <c r="RG86" i="20" s="1"/>
  <c r="RJ86" i="20" s="1"/>
  <c r="RM86" i="20" s="1"/>
  <c r="RP86" i="20" s="1"/>
  <c r="RS86" i="20" s="1"/>
  <c r="RV86" i="20" s="1"/>
  <c r="RY86" i="20" s="1"/>
  <c r="SB86" i="20" s="1"/>
  <c r="SE86" i="20" s="1"/>
  <c r="SH86" i="20" s="1"/>
  <c r="SK86" i="20" s="1"/>
  <c r="SN86" i="20" s="1"/>
  <c r="SQ86" i="20" s="1"/>
  <c r="ST86" i="20" s="1"/>
  <c r="SW86" i="20" s="1"/>
  <c r="SZ86" i="20" s="1"/>
  <c r="TC86" i="20" s="1"/>
  <c r="TF86" i="20" s="1"/>
  <c r="TI86" i="20" s="1"/>
  <c r="TL86" i="20" s="1"/>
  <c r="C17" i="8"/>
  <c r="S33" i="9"/>
  <c r="S34" i="9" s="1"/>
  <c r="S36" i="9" s="1"/>
  <c r="S24" i="9"/>
  <c r="S26" i="9" s="1"/>
  <c r="D3" i="4"/>
  <c r="E24" i="5" s="1"/>
  <c r="C111" i="15"/>
  <c r="D229" i="15"/>
  <c r="E229" i="15" s="1"/>
  <c r="F229" i="15" s="1"/>
  <c r="D9" i="5"/>
  <c r="C24" i="4"/>
  <c r="D27" i="5" s="1"/>
  <c r="D111" i="15"/>
  <c r="E111" i="15" s="1"/>
  <c r="F111" i="15" s="1"/>
  <c r="C233" i="7"/>
  <c r="D238" i="15"/>
  <c r="E238" i="15" s="1"/>
  <c r="F238" i="15" s="1"/>
  <c r="D6" i="4"/>
  <c r="E5" i="5" s="1"/>
  <c r="AK26" i="9"/>
  <c r="C24" i="15"/>
  <c r="C164" i="15"/>
  <c r="C12" i="5"/>
  <c r="C11" i="7"/>
  <c r="C181" i="7"/>
  <c r="C35" i="8" s="1"/>
  <c r="AK30" i="9"/>
  <c r="AK33" i="9" s="1"/>
  <c r="C166" i="4"/>
  <c r="D14" i="5" s="1"/>
  <c r="C17" i="5"/>
  <c r="C25" i="5"/>
  <c r="C31" i="7"/>
  <c r="C27" i="8" s="1"/>
  <c r="AI38" i="9"/>
  <c r="AI41" i="9" s="1"/>
  <c r="E148" i="15"/>
  <c r="F148" i="15" s="1"/>
  <c r="D145" i="15"/>
  <c r="E145" i="15" s="1"/>
  <c r="F145" i="15" s="1"/>
  <c r="AM38" i="9"/>
  <c r="AM41" i="9" s="1"/>
  <c r="AM42" i="9" s="1"/>
  <c r="AM26" i="9"/>
  <c r="E39" i="5"/>
  <c r="E17" i="5"/>
  <c r="Q41" i="9"/>
  <c r="Q42" i="9"/>
  <c r="Q44" i="9" s="1"/>
  <c r="Q46" i="9" s="1"/>
  <c r="AE30" i="9"/>
  <c r="AE38" i="9"/>
  <c r="AE26" i="9"/>
  <c r="AI33" i="9"/>
  <c r="AI34" i="9" s="1"/>
  <c r="D24" i="4"/>
  <c r="E7" i="5" s="1"/>
  <c r="E230" i="15"/>
  <c r="F230" i="15" s="1"/>
  <c r="C26" i="5"/>
  <c r="C163" i="7"/>
  <c r="C14" i="8" s="1"/>
  <c r="M30" i="9"/>
  <c r="D25" i="5"/>
  <c r="W38" i="9"/>
  <c r="W41" i="9" s="1"/>
  <c r="M38" i="9"/>
  <c r="C145" i="15"/>
  <c r="D186" i="15"/>
  <c r="E186" i="15" s="1"/>
  <c r="F186" i="15" s="1"/>
  <c r="C206" i="15"/>
  <c r="C8" i="5"/>
  <c r="AK42" i="9"/>
  <c r="C95" i="7"/>
  <c r="C78" i="7" s="1"/>
  <c r="C29" i="8" s="1"/>
  <c r="C112" i="7"/>
  <c r="C31" i="8" s="1"/>
  <c r="C34" i="5"/>
  <c r="C52" i="7"/>
  <c r="C9" i="8" s="1"/>
  <c r="D187" i="4"/>
  <c r="E36" i="5" s="1"/>
  <c r="D207" i="4"/>
  <c r="E37" i="5" s="1"/>
  <c r="D239" i="4"/>
  <c r="E38" i="5" s="1"/>
  <c r="C38" i="5"/>
  <c r="C35" i="5"/>
  <c r="U38" i="9"/>
  <c r="U41" i="9" s="1"/>
  <c r="D3" i="15"/>
  <c r="E3" i="15" s="1"/>
  <c r="D25" i="15"/>
  <c r="D18" i="15"/>
  <c r="E18" i="15" s="1"/>
  <c r="F18" i="15" s="1"/>
  <c r="D37" i="4"/>
  <c r="E28" i="5" s="1"/>
  <c r="D18" i="4"/>
  <c r="E26" i="5" s="1"/>
  <c r="D131" i="4"/>
  <c r="E33" i="5" s="1"/>
  <c r="D166" i="4"/>
  <c r="D12" i="5"/>
  <c r="C37" i="4"/>
  <c r="D28" i="5" s="1"/>
  <c r="AI26" i="9"/>
  <c r="C37" i="15"/>
  <c r="G28" i="23"/>
  <c r="H28" i="23" s="1"/>
  <c r="C10" i="8"/>
  <c r="D4" i="5"/>
  <c r="D38" i="5"/>
  <c r="D16" i="5"/>
  <c r="D96" i="4"/>
  <c r="B254" i="4"/>
  <c r="B255" i="4"/>
  <c r="B256" i="4" s="1"/>
  <c r="C4" i="5"/>
  <c r="D30" i="5"/>
  <c r="D10" i="5"/>
  <c r="B248" i="7"/>
  <c r="B249" i="7"/>
  <c r="B250" i="7" s="1"/>
  <c r="C37" i="8"/>
  <c r="C16" i="8"/>
  <c r="D112" i="4"/>
  <c r="C145" i="7"/>
  <c r="O30" i="9"/>
  <c r="O26" i="9"/>
  <c r="O38" i="9"/>
  <c r="AA41" i="9"/>
  <c r="AA42" i="9" s="1"/>
  <c r="E15" i="5"/>
  <c r="C4" i="8"/>
  <c r="D146" i="4"/>
  <c r="C6" i="7"/>
  <c r="C23" i="7"/>
  <c r="C130" i="7"/>
  <c r="C32" i="8" s="1"/>
  <c r="C25" i="8"/>
  <c r="C6" i="8"/>
  <c r="D52" i="4"/>
  <c r="D78" i="4"/>
  <c r="C9" i="5"/>
  <c r="C29" i="5"/>
  <c r="C38" i="9"/>
  <c r="C30" i="9"/>
  <c r="C26" i="9"/>
  <c r="D24" i="5"/>
  <c r="C24" i="5"/>
  <c r="C201" i="7"/>
  <c r="E26" i="9"/>
  <c r="E38" i="9"/>
  <c r="E30" i="9"/>
  <c r="U33" i="9"/>
  <c r="U34" i="9" s="1"/>
  <c r="U36" i="9"/>
  <c r="S38" i="9"/>
  <c r="AG34" i="9"/>
  <c r="AG36" i="9" s="1"/>
  <c r="D96" i="15"/>
  <c r="E96" i="15" s="1"/>
  <c r="F96" i="15" s="1"/>
  <c r="D13" i="5"/>
  <c r="C11" i="5"/>
  <c r="D7" i="5"/>
  <c r="M33" i="9"/>
  <c r="M34" i="9" s="1"/>
  <c r="Y26" i="9"/>
  <c r="AA26" i="9"/>
  <c r="Q26" i="9"/>
  <c r="W33" i="9"/>
  <c r="W34" i="9" s="1"/>
  <c r="AE33" i="9"/>
  <c r="AE34" i="9" s="1"/>
  <c r="D52" i="15"/>
  <c r="E52" i="15" s="1"/>
  <c r="F52" i="15" s="1"/>
  <c r="C96" i="15"/>
  <c r="D80" i="15"/>
  <c r="E80" i="15" s="1"/>
  <c r="F80" i="15" s="1"/>
  <c r="C78" i="15"/>
  <c r="D6" i="15"/>
  <c r="E6" i="15" s="1"/>
  <c r="F6" i="15" s="1"/>
  <c r="U26" i="9"/>
  <c r="AA30" i="9"/>
  <c r="AM30" i="9"/>
  <c r="Q30" i="9"/>
  <c r="Y38" i="9"/>
  <c r="AC26" i="9"/>
  <c r="AC38" i="9"/>
  <c r="AC30" i="9"/>
  <c r="K38" i="9"/>
  <c r="K30" i="9"/>
  <c r="Y34" i="9"/>
  <c r="Y36" i="9" s="1"/>
  <c r="AG26" i="9"/>
  <c r="AG38" i="9"/>
  <c r="D130" i="15"/>
  <c r="E130" i="15" s="1"/>
  <c r="F130" i="15" s="1"/>
  <c r="D208" i="15"/>
  <c r="H21" i="21"/>
  <c r="K21" i="21" s="1"/>
  <c r="N21" i="21" s="1"/>
  <c r="Q21" i="21" s="1"/>
  <c r="T21" i="21" s="1"/>
  <c r="W21" i="21" s="1"/>
  <c r="Z21" i="21" s="1"/>
  <c r="AC21" i="21" s="1"/>
  <c r="AF21" i="21" s="1"/>
  <c r="AI21" i="21" s="1"/>
  <c r="AL21" i="21" s="1"/>
  <c r="AO21" i="21" s="1"/>
  <c r="AR21" i="21" s="1"/>
  <c r="E42" i="21"/>
  <c r="D37" i="15"/>
  <c r="E37" i="15" s="1"/>
  <c r="F37" i="15" s="1"/>
  <c r="D164" i="15"/>
  <c r="E164" i="15" s="1"/>
  <c r="F164" i="15" s="1"/>
  <c r="B244" i="15"/>
  <c r="B245" i="15"/>
  <c r="B246" i="15" s="1"/>
  <c r="AK44" i="9"/>
  <c r="W26" i="9"/>
  <c r="E79" i="15"/>
  <c r="F79" i="15" s="1"/>
  <c r="N5" i="21"/>
  <c r="E90" i="20"/>
  <c r="H90" i="20" s="1"/>
  <c r="K90" i="20" s="1"/>
  <c r="N90" i="20" s="1"/>
  <c r="Q90" i="20" s="1"/>
  <c r="T90" i="20" s="1"/>
  <c r="W90" i="20" s="1"/>
  <c r="Z90" i="20" s="1"/>
  <c r="AC90" i="20" s="1"/>
  <c r="AF90" i="20" s="1"/>
  <c r="AI90" i="20" s="1"/>
  <c r="AL90" i="20" s="1"/>
  <c r="AO90" i="20" s="1"/>
  <c r="AR90" i="20" s="1"/>
  <c r="AU90" i="20" s="1"/>
  <c r="AX90" i="20" s="1"/>
  <c r="BA90" i="20" s="1"/>
  <c r="BD90" i="20" s="1"/>
  <c r="BG90" i="20" s="1"/>
  <c r="BJ90" i="20" s="1"/>
  <c r="BM90" i="20" s="1"/>
  <c r="BP90" i="20" s="1"/>
  <c r="BS90" i="20" s="1"/>
  <c r="BV90" i="20" s="1"/>
  <c r="BY90" i="20" s="1"/>
  <c r="CB90" i="20" s="1"/>
  <c r="CE90" i="20" s="1"/>
  <c r="CH90" i="20" s="1"/>
  <c r="CK90" i="20" s="1"/>
  <c r="CN90" i="20" s="1"/>
  <c r="CQ90" i="20" s="1"/>
  <c r="CT90" i="20" s="1"/>
  <c r="CW90" i="20" s="1"/>
  <c r="A9" i="20"/>
  <c r="D8" i="20"/>
  <c r="G6" i="20"/>
  <c r="CZ90" i="20" l="1"/>
  <c r="DI90" i="20" s="1"/>
  <c r="DL90" i="20" s="1"/>
  <c r="DO90" i="20" s="1"/>
  <c r="DR90" i="20" s="1"/>
  <c r="DU90" i="20" s="1"/>
  <c r="DX90" i="20" s="1"/>
  <c r="EA90" i="20" s="1"/>
  <c r="ED90" i="20" s="1"/>
  <c r="EG90" i="20" s="1"/>
  <c r="EJ90" i="20" s="1"/>
  <c r="EM90" i="20" s="1"/>
  <c r="EP90" i="20" s="1"/>
  <c r="ES90" i="20" s="1"/>
  <c r="EV90" i="20" s="1"/>
  <c r="EY90" i="20" s="1"/>
  <c r="FB90" i="20" s="1"/>
  <c r="FE90" i="20" s="1"/>
  <c r="FH90" i="20" s="1"/>
  <c r="FK90" i="20" s="1"/>
  <c r="FN90" i="20" s="1"/>
  <c r="FQ90" i="20" s="1"/>
  <c r="FT90" i="20" s="1"/>
  <c r="FW90" i="20" s="1"/>
  <c r="FZ90" i="20" s="1"/>
  <c r="GC90" i="20" s="1"/>
  <c r="GF90" i="20" s="1"/>
  <c r="GI90" i="20" s="1"/>
  <c r="GL90" i="20" s="1"/>
  <c r="GO90" i="20" s="1"/>
  <c r="GR90" i="20" s="1"/>
  <c r="GU90" i="20" s="1"/>
  <c r="GX90" i="20" s="1"/>
  <c r="HA90" i="20" s="1"/>
  <c r="HD90" i="20" s="1"/>
  <c r="HG90" i="20" s="1"/>
  <c r="HJ90" i="20" s="1"/>
  <c r="HM90" i="20" s="1"/>
  <c r="HP90" i="20" s="1"/>
  <c r="HS90" i="20" s="1"/>
  <c r="HV90" i="20" s="1"/>
  <c r="HY90" i="20" s="1"/>
  <c r="IB90" i="20" s="1"/>
  <c r="IE90" i="20" s="1"/>
  <c r="IH90" i="20" s="1"/>
  <c r="IK90" i="20" s="1"/>
  <c r="IN90" i="20" s="1"/>
  <c r="IQ90" i="20" s="1"/>
  <c r="IT90" i="20" s="1"/>
  <c r="IW90" i="20" s="1"/>
  <c r="IZ90" i="20" s="1"/>
  <c r="JC90" i="20" s="1"/>
  <c r="JF90" i="20" s="1"/>
  <c r="JI90" i="20" s="1"/>
  <c r="JL90" i="20" s="1"/>
  <c r="JO90" i="20" s="1"/>
  <c r="JR90" i="20" s="1"/>
  <c r="JU90" i="20" s="1"/>
  <c r="JX90" i="20" s="1"/>
  <c r="KA90" i="20" s="1"/>
  <c r="KD90" i="20" s="1"/>
  <c r="KG90" i="20" s="1"/>
  <c r="KJ90" i="20" s="1"/>
  <c r="KM90" i="20" s="1"/>
  <c r="KP90" i="20" s="1"/>
  <c r="KS90" i="20" s="1"/>
  <c r="KV90" i="20" s="1"/>
  <c r="KY90" i="20" s="1"/>
  <c r="LB90" i="20" s="1"/>
  <c r="LE90" i="20" s="1"/>
  <c r="LH90" i="20" s="1"/>
  <c r="LK90" i="20" s="1"/>
  <c r="LN90" i="20" s="1"/>
  <c r="LQ90" i="20" s="1"/>
  <c r="LT90" i="20" s="1"/>
  <c r="LW90" i="20" s="1"/>
  <c r="LZ90" i="20" s="1"/>
  <c r="MC90" i="20" s="1"/>
  <c r="MF90" i="20" s="1"/>
  <c r="MI90" i="20" s="1"/>
  <c r="ML90" i="20" s="1"/>
  <c r="MO90" i="20" s="1"/>
  <c r="MR90" i="20" s="1"/>
  <c r="MU90" i="20" s="1"/>
  <c r="MX90" i="20" s="1"/>
  <c r="NA90" i="20" s="1"/>
  <c r="ND90" i="20" s="1"/>
  <c r="NG90" i="20" s="1"/>
  <c r="NJ90" i="20" s="1"/>
  <c r="NM90" i="20" s="1"/>
  <c r="NP90" i="20" s="1"/>
  <c r="NS90" i="20" s="1"/>
  <c r="NV90" i="20" s="1"/>
  <c r="NY90" i="20" s="1"/>
  <c r="OB90" i="20" s="1"/>
  <c r="OE90" i="20" s="1"/>
  <c r="OH90" i="20" s="1"/>
  <c r="OK90" i="20" s="1"/>
  <c r="ON90" i="20" s="1"/>
  <c r="OQ90" i="20" s="1"/>
  <c r="OT90" i="20" s="1"/>
  <c r="OW90" i="20" s="1"/>
  <c r="OZ90" i="20" s="1"/>
  <c r="PC90" i="20" s="1"/>
  <c r="PF90" i="20" s="1"/>
  <c r="PI90" i="20" s="1"/>
  <c r="PL90" i="20" s="1"/>
  <c r="PO90" i="20" s="1"/>
  <c r="PR90" i="20" s="1"/>
  <c r="PU90" i="20" s="1"/>
  <c r="PX90" i="20" s="1"/>
  <c r="QA90" i="20" s="1"/>
  <c r="QD90" i="20" s="1"/>
  <c r="QG90" i="20" s="1"/>
  <c r="QJ90" i="20" s="1"/>
  <c r="QM90" i="20" s="1"/>
  <c r="QP90" i="20" s="1"/>
  <c r="QS90" i="20" s="1"/>
  <c r="QV90" i="20" s="1"/>
  <c r="QY90" i="20" s="1"/>
  <c r="RB90" i="20" s="1"/>
  <c r="RE90" i="20" s="1"/>
  <c r="RH90" i="20" s="1"/>
  <c r="RK90" i="20" s="1"/>
  <c r="RN90" i="20" s="1"/>
  <c r="RQ90" i="20" s="1"/>
  <c r="RT90" i="20" s="1"/>
  <c r="RW90" i="20" s="1"/>
  <c r="RZ90" i="20" s="1"/>
  <c r="SC90" i="20" s="1"/>
  <c r="SF90" i="20" s="1"/>
  <c r="SI90" i="20" s="1"/>
  <c r="SL90" i="20" s="1"/>
  <c r="SO90" i="20" s="1"/>
  <c r="SR90" i="20" s="1"/>
  <c r="SU90" i="20" s="1"/>
  <c r="SX90" i="20" s="1"/>
  <c r="TA90" i="20" s="1"/>
  <c r="TD90" i="20" s="1"/>
  <c r="TG90" i="20" s="1"/>
  <c r="TJ90" i="20" s="1"/>
  <c r="TM90" i="20" s="1"/>
  <c r="E4" i="5"/>
  <c r="AK34" i="9"/>
  <c r="AK36" i="9" s="1"/>
  <c r="C12" i="8"/>
  <c r="C8" i="8"/>
  <c r="C34" i="8"/>
  <c r="E6" i="5"/>
  <c r="E16" i="5"/>
  <c r="E25" i="5"/>
  <c r="U42" i="9"/>
  <c r="U44" i="9" s="1"/>
  <c r="D78" i="15"/>
  <c r="E78" i="15" s="1"/>
  <c r="F78" i="15" s="1"/>
  <c r="D35" i="5"/>
  <c r="D40" i="5" s="1"/>
  <c r="E8" i="5"/>
  <c r="AI42" i="9"/>
  <c r="AI44" i="9" s="1"/>
  <c r="M41" i="9"/>
  <c r="AI36" i="9"/>
  <c r="C249" i="7"/>
  <c r="C250" i="7" s="1"/>
  <c r="I250" i="7" s="1"/>
  <c r="D24" i="15"/>
  <c r="E24" i="15" s="1"/>
  <c r="F24" i="15" s="1"/>
  <c r="E25" i="15"/>
  <c r="F25" i="15" s="1"/>
  <c r="D254" i="4"/>
  <c r="E35" i="5"/>
  <c r="E14" i="5"/>
  <c r="K42" i="21"/>
  <c r="D8" i="5"/>
  <c r="D18" i="5" s="1"/>
  <c r="AM44" i="9"/>
  <c r="C30" i="8"/>
  <c r="E27" i="5"/>
  <c r="D258" i="4"/>
  <c r="I257" i="4" s="1"/>
  <c r="N257" i="4" s="1"/>
  <c r="H42" i="21"/>
  <c r="C244" i="15"/>
  <c r="C258" i="4"/>
  <c r="C11" i="8"/>
  <c r="C28" i="8"/>
  <c r="C255" i="4"/>
  <c r="C256" i="4" s="1"/>
  <c r="AE41" i="9"/>
  <c r="AE42" i="9" s="1"/>
  <c r="AE44" i="9" s="1"/>
  <c r="W42" i="9"/>
  <c r="W44" i="9" s="1"/>
  <c r="C254" i="4"/>
  <c r="J257" i="4"/>
  <c r="I24" i="9"/>
  <c r="I254" i="4"/>
  <c r="AA44" i="9"/>
  <c r="AG41" i="9"/>
  <c r="AG42" i="9" s="1"/>
  <c r="AG44" i="9" s="1"/>
  <c r="AE36" i="9"/>
  <c r="C41" i="9"/>
  <c r="C42" i="9" s="1"/>
  <c r="F3" i="15"/>
  <c r="C248" i="15"/>
  <c r="C40" i="5"/>
  <c r="C26" i="8"/>
  <c r="C7" i="8"/>
  <c r="AC41" i="9"/>
  <c r="AC42" i="9" s="1"/>
  <c r="AC44" i="9" s="1"/>
  <c r="C33" i="9"/>
  <c r="C34" i="9"/>
  <c r="C248" i="7"/>
  <c r="I248" i="7" s="1"/>
  <c r="Y41" i="9"/>
  <c r="Y42" i="9" s="1"/>
  <c r="W36" i="9"/>
  <c r="C24" i="8"/>
  <c r="C5" i="8"/>
  <c r="O33" i="9"/>
  <c r="O34" i="9" s="1"/>
  <c r="O36" i="9" s="1"/>
  <c r="AC33" i="9"/>
  <c r="AC34" i="9" s="1"/>
  <c r="C36" i="8"/>
  <c r="C15" i="8"/>
  <c r="O41" i="9"/>
  <c r="O42" i="9" s="1"/>
  <c r="O44" i="9" s="1"/>
  <c r="O46" i="9" s="1"/>
  <c r="K33" i="9"/>
  <c r="K34" i="9"/>
  <c r="Q33" i="9"/>
  <c r="Q34" i="9" s="1"/>
  <c r="Q36" i="9" s="1"/>
  <c r="M36" i="9"/>
  <c r="D206" i="15"/>
  <c r="E206" i="15" s="1"/>
  <c r="F206" i="15" s="1"/>
  <c r="E208" i="15"/>
  <c r="F208" i="15" s="1"/>
  <c r="K41" i="9"/>
  <c r="K42" i="9" s="1"/>
  <c r="K44" i="9" s="1"/>
  <c r="K46" i="9" s="1"/>
  <c r="AM33" i="9"/>
  <c r="AM34" i="9" s="1"/>
  <c r="E33" i="9"/>
  <c r="E34" i="9" s="1"/>
  <c r="E30" i="5"/>
  <c r="E10" i="5"/>
  <c r="C13" i="8"/>
  <c r="C33" i="8"/>
  <c r="S41" i="9"/>
  <c r="S42" i="9" s="1"/>
  <c r="S44" i="9" s="1"/>
  <c r="S46" i="9" s="1"/>
  <c r="E11" i="5"/>
  <c r="E31" i="5"/>
  <c r="C245" i="15"/>
  <c r="C246" i="15" s="1"/>
  <c r="N42" i="21"/>
  <c r="Q5" i="21"/>
  <c r="AA33" i="9"/>
  <c r="AA34" i="9" s="1"/>
  <c r="AA36" i="9" s="1"/>
  <c r="D255" i="4"/>
  <c r="E41" i="9"/>
  <c r="E42" i="9" s="1"/>
  <c r="E44" i="9" s="1"/>
  <c r="E29" i="5"/>
  <c r="E9" i="5"/>
  <c r="E13" i="5"/>
  <c r="E34" i="5"/>
  <c r="E12" i="5"/>
  <c r="E32" i="5"/>
  <c r="C18" i="5"/>
  <c r="A10" i="20"/>
  <c r="D9" i="20"/>
  <c r="G7" i="20"/>
  <c r="J6" i="20"/>
  <c r="D244" i="15" l="1"/>
  <c r="C252" i="15" s="1"/>
  <c r="I249" i="7"/>
  <c r="E40" i="5"/>
  <c r="K36" i="9"/>
  <c r="E18" i="5"/>
  <c r="C18" i="8"/>
  <c r="C39" i="8"/>
  <c r="D248" i="15"/>
  <c r="C36" i="9"/>
  <c r="AM36" i="9"/>
  <c r="E36" i="9"/>
  <c r="M42" i="9"/>
  <c r="M44" i="9" s="1"/>
  <c r="M46" i="9" s="1"/>
  <c r="Q42" i="21"/>
  <c r="T5" i="21"/>
  <c r="Y44" i="9"/>
  <c r="E245" i="15"/>
  <c r="E246" i="15" s="1"/>
  <c r="F244" i="15"/>
  <c r="F245" i="15"/>
  <c r="F246" i="15" s="1"/>
  <c r="J248" i="7"/>
  <c r="N248" i="7"/>
  <c r="C44" i="9"/>
  <c r="I26" i="9"/>
  <c r="I30" i="9"/>
  <c r="I38" i="9"/>
  <c r="N254" i="4"/>
  <c r="J254" i="4"/>
  <c r="D245" i="15"/>
  <c r="D246" i="15" s="1"/>
  <c r="K257" i="4"/>
  <c r="O257" i="4"/>
  <c r="P257" i="4" s="1"/>
  <c r="D256" i="4"/>
  <c r="I255" i="4"/>
  <c r="AC36" i="9"/>
  <c r="J250" i="7"/>
  <c r="N250" i="7"/>
  <c r="E244" i="15"/>
  <c r="N249" i="7"/>
  <c r="J249" i="7"/>
  <c r="G8" i="20"/>
  <c r="D10" i="20"/>
  <c r="M6" i="20"/>
  <c r="J7" i="20"/>
  <c r="A11" i="20"/>
  <c r="O248" i="7" l="1"/>
  <c r="N255" i="4"/>
  <c r="J255" i="4"/>
  <c r="C253" i="15"/>
  <c r="B252" i="15"/>
  <c r="B253" i="15"/>
  <c r="K248" i="7"/>
  <c r="L248" i="7" s="1"/>
  <c r="M248" i="7" s="1"/>
  <c r="O249" i="7"/>
  <c r="P249" i="7" s="1"/>
  <c r="Q249" i="7" s="1"/>
  <c r="Q257" i="4"/>
  <c r="I41" i="9"/>
  <c r="I33" i="9"/>
  <c r="I34" i="9" s="1"/>
  <c r="I36" i="9" s="1"/>
  <c r="O250" i="7"/>
  <c r="P250" i="7" s="1"/>
  <c r="Q250" i="7" s="1"/>
  <c r="L257" i="4"/>
  <c r="M257" i="4" s="1"/>
  <c r="T42" i="21"/>
  <c r="W5" i="21"/>
  <c r="I256" i="4"/>
  <c r="G24" i="9"/>
  <c r="K254" i="4"/>
  <c r="L254" i="4" s="1"/>
  <c r="M254" i="4" s="1"/>
  <c r="K249" i="7"/>
  <c r="O254" i="4"/>
  <c r="P254" i="4" s="1"/>
  <c r="K250" i="7"/>
  <c r="J8" i="20"/>
  <c r="G9" i="20"/>
  <c r="A12" i="20"/>
  <c r="D11" i="20"/>
  <c r="M7" i="20"/>
  <c r="P6" i="20"/>
  <c r="L250" i="7" l="1"/>
  <c r="M250" i="7" s="1"/>
  <c r="Q254" i="4"/>
  <c r="K255" i="4"/>
  <c r="L255" i="4" s="1"/>
  <c r="M255" i="4" s="1"/>
  <c r="N256" i="4"/>
  <c r="J256" i="4"/>
  <c r="O255" i="4"/>
  <c r="P255" i="4" s="1"/>
  <c r="G26" i="9"/>
  <c r="G38" i="9"/>
  <c r="G30" i="9"/>
  <c r="L249" i="7"/>
  <c r="M249" i="7" s="1"/>
  <c r="W42" i="21"/>
  <c r="Z5" i="21"/>
  <c r="P248" i="7"/>
  <c r="Q248" i="7" s="1"/>
  <c r="I42" i="9"/>
  <c r="I44" i="9" s="1"/>
  <c r="I46" i="9" s="1"/>
  <c r="D12" i="20"/>
  <c r="G10" i="20"/>
  <c r="P7" i="20"/>
  <c r="S6" i="20"/>
  <c r="A13" i="20"/>
  <c r="M8" i="20"/>
  <c r="J9" i="20"/>
  <c r="Q255" i="4" l="1"/>
  <c r="G33" i="9"/>
  <c r="G34" i="9" s="1"/>
  <c r="G36" i="9" s="1"/>
  <c r="Z42" i="21"/>
  <c r="AC5" i="21"/>
  <c r="O256" i="4"/>
  <c r="P256" i="4" s="1"/>
  <c r="G41" i="9"/>
  <c r="G42" i="9" s="1"/>
  <c r="K256" i="4"/>
  <c r="L256" i="4" s="1"/>
  <c r="M256" i="4" s="1"/>
  <c r="M9" i="20"/>
  <c r="S7" i="20"/>
  <c r="V6" i="20"/>
  <c r="D13" i="20"/>
  <c r="J10" i="20"/>
  <c r="A14" i="20"/>
  <c r="G11" i="20"/>
  <c r="P8" i="20"/>
  <c r="Q256" i="4" l="1"/>
  <c r="AC42" i="21"/>
  <c r="AF5" i="21"/>
  <c r="G44" i="9"/>
  <c r="P9" i="20"/>
  <c r="D14" i="20"/>
  <c r="G12" i="20"/>
  <c r="A15" i="20"/>
  <c r="M10" i="20"/>
  <c r="J11" i="20"/>
  <c r="V7" i="20"/>
  <c r="Y6" i="20"/>
  <c r="S8" i="20"/>
  <c r="G49" i="9" l="1"/>
  <c r="U49" i="9"/>
  <c r="G46" i="9"/>
  <c r="AF42" i="21"/>
  <c r="AI5" i="21"/>
  <c r="S9" i="20"/>
  <c r="J12" i="20"/>
  <c r="D15" i="20"/>
  <c r="Y7" i="20"/>
  <c r="AB6" i="20"/>
  <c r="M11" i="20"/>
  <c r="G13" i="20"/>
  <c r="P10" i="20"/>
  <c r="V8" i="20"/>
  <c r="A16" i="20"/>
  <c r="AI42" i="21" l="1"/>
  <c r="AL5" i="21"/>
  <c r="J13" i="20"/>
  <c r="V9" i="20"/>
  <c r="G14" i="20"/>
  <c r="Y8" i="20"/>
  <c r="AB7" i="20"/>
  <c r="AE6" i="20"/>
  <c r="A17" i="20"/>
  <c r="P11" i="20"/>
  <c r="D16" i="20"/>
  <c r="M12" i="20"/>
  <c r="S10" i="20"/>
  <c r="AO5" i="21" l="1"/>
  <c r="AL42" i="21"/>
  <c r="D17" i="20"/>
  <c r="Y9" i="20"/>
  <c r="P12" i="20"/>
  <c r="AE7" i="20"/>
  <c r="AH6" i="20"/>
  <c r="J14" i="20"/>
  <c r="S11" i="20"/>
  <c r="A18" i="20"/>
  <c r="V10" i="20"/>
  <c r="M13" i="20"/>
  <c r="AB8" i="20"/>
  <c r="G15" i="20"/>
  <c r="AO42" i="21" l="1"/>
  <c r="AR5" i="21"/>
  <c r="AR42" i="21" s="1"/>
  <c r="S12" i="20"/>
  <c r="Y10" i="20"/>
  <c r="AB9" i="20"/>
  <c r="AE8" i="20"/>
  <c r="G16" i="20"/>
  <c r="M14" i="20"/>
  <c r="V11" i="20"/>
  <c r="AH7" i="20"/>
  <c r="AK6" i="20"/>
  <c r="A19" i="20"/>
  <c r="J15" i="20"/>
  <c r="P13" i="20"/>
  <c r="D18" i="20"/>
  <c r="Y11" i="20" l="1"/>
  <c r="AH8" i="20"/>
  <c r="M15" i="20"/>
  <c r="AE9" i="20"/>
  <c r="P14" i="20"/>
  <c r="A20" i="20"/>
  <c r="V12" i="20"/>
  <c r="S13" i="20"/>
  <c r="D19" i="20"/>
  <c r="J16" i="20"/>
  <c r="AK7" i="20"/>
  <c r="AN6" i="20"/>
  <c r="G17" i="20"/>
  <c r="AB10" i="20"/>
  <c r="J17" i="20" l="1"/>
  <c r="AE10" i="20"/>
  <c r="S14" i="20"/>
  <c r="A21" i="20"/>
  <c r="AH9" i="20"/>
  <c r="G18" i="20"/>
  <c r="AN7" i="20"/>
  <c r="AQ6" i="20"/>
  <c r="D20" i="20"/>
  <c r="V13" i="20"/>
  <c r="Y12" i="20"/>
  <c r="AB11" i="20"/>
  <c r="AK8" i="20"/>
  <c r="P15" i="20"/>
  <c r="M16" i="20"/>
  <c r="AK9" i="20" l="1"/>
  <c r="Y13" i="20"/>
  <c r="D21" i="20"/>
  <c r="A22" i="20"/>
  <c r="AE11" i="20"/>
  <c r="M17" i="20"/>
  <c r="G19" i="20"/>
  <c r="P16" i="20"/>
  <c r="V14" i="20"/>
  <c r="AQ7" i="20"/>
  <c r="AT6" i="20"/>
  <c r="AH10" i="20"/>
  <c r="S15" i="20"/>
  <c r="J18" i="20"/>
  <c r="AB12" i="20"/>
  <c r="AN8" i="20"/>
  <c r="AH11" i="20" l="1"/>
  <c r="A23" i="20"/>
  <c r="Y14" i="20"/>
  <c r="AB13" i="20"/>
  <c r="AQ8" i="20"/>
  <c r="M18" i="20"/>
  <c r="V15" i="20"/>
  <c r="G20" i="20"/>
  <c r="S16" i="20"/>
  <c r="AT7" i="20"/>
  <c r="AW6" i="20"/>
  <c r="P17" i="20"/>
  <c r="AN9" i="20"/>
  <c r="J19" i="20"/>
  <c r="AE12" i="20"/>
  <c r="D22" i="20"/>
  <c r="AK10" i="20"/>
  <c r="AW7" i="20" l="1"/>
  <c r="AZ6" i="20"/>
  <c r="AN10" i="20"/>
  <c r="AT8" i="20"/>
  <c r="G21" i="20"/>
  <c r="M19" i="20"/>
  <c r="AB14" i="20"/>
  <c r="AK11" i="20"/>
  <c r="AE13" i="20"/>
  <c r="A24" i="20"/>
  <c r="D23" i="20"/>
  <c r="J20" i="20"/>
  <c r="P18" i="20"/>
  <c r="S17" i="20"/>
  <c r="V16" i="20"/>
  <c r="Y15" i="20"/>
  <c r="AQ9" i="20"/>
  <c r="AH12" i="20"/>
  <c r="B7" i="20" l="1"/>
  <c r="N9" i="20"/>
  <c r="W12" i="20"/>
  <c r="K14" i="20"/>
  <c r="Q10" i="20"/>
  <c r="B16" i="20"/>
  <c r="H13" i="20"/>
  <c r="E12" i="20"/>
  <c r="T11" i="20"/>
  <c r="Z9" i="20"/>
  <c r="AL7" i="20"/>
  <c r="H17" i="20"/>
  <c r="AC12" i="20"/>
  <c r="N17" i="20"/>
  <c r="H19" i="20"/>
  <c r="AO8" i="20"/>
  <c r="K7" i="20"/>
  <c r="N15" i="20"/>
  <c r="Z11" i="20"/>
  <c r="AF11" i="20"/>
  <c r="B11" i="20"/>
  <c r="B18" i="20"/>
  <c r="K16" i="20"/>
  <c r="Q14" i="20"/>
  <c r="K12" i="20"/>
  <c r="Z7" i="20"/>
  <c r="N7" i="20"/>
  <c r="N11" i="20"/>
  <c r="B8" i="20"/>
  <c r="H9" i="20"/>
  <c r="AF9" i="20"/>
  <c r="AF7" i="20"/>
  <c r="Z13" i="20"/>
  <c r="W14" i="20"/>
  <c r="T15" i="20"/>
  <c r="Q16" i="20"/>
  <c r="K18" i="20"/>
  <c r="E21" i="20"/>
  <c r="E13" i="20"/>
  <c r="Q12" i="20"/>
  <c r="E19" i="20"/>
  <c r="AC8" i="20"/>
  <c r="B22" i="20"/>
  <c r="AL9" i="20"/>
  <c r="N13" i="20"/>
  <c r="E8" i="20"/>
  <c r="T13" i="20"/>
  <c r="E17" i="20"/>
  <c r="W8" i="20"/>
  <c r="T7" i="20"/>
  <c r="AC10" i="20"/>
  <c r="T9" i="20"/>
  <c r="H7" i="20"/>
  <c r="E11" i="20"/>
  <c r="B20" i="20"/>
  <c r="W10" i="20"/>
  <c r="AI10" i="20"/>
  <c r="AR7" i="20"/>
  <c r="H11" i="20"/>
  <c r="AI8" i="20"/>
  <c r="E15" i="20"/>
  <c r="K10" i="20"/>
  <c r="H15" i="20"/>
  <c r="E23" i="20"/>
  <c r="D24" i="20"/>
  <c r="G22" i="20"/>
  <c r="H21" i="20"/>
  <c r="AR9" i="20"/>
  <c r="AQ10" i="20"/>
  <c r="AO10" i="20"/>
  <c r="AN11" i="20"/>
  <c r="Y16" i="20"/>
  <c r="Z15" i="20"/>
  <c r="T17" i="20"/>
  <c r="S18" i="20"/>
  <c r="K20" i="20"/>
  <c r="J21" i="20"/>
  <c r="B24" i="20"/>
  <c r="A25" i="20"/>
  <c r="AL11" i="20"/>
  <c r="AK12" i="20"/>
  <c r="AT9" i="20"/>
  <c r="AU8" i="20"/>
  <c r="AZ7" i="20"/>
  <c r="BC6" i="20"/>
  <c r="W16" i="20"/>
  <c r="V17" i="20"/>
  <c r="Q18" i="20"/>
  <c r="P19" i="20"/>
  <c r="AE14" i="20"/>
  <c r="AF13" i="20"/>
  <c r="AB15" i="20"/>
  <c r="AC14" i="20"/>
  <c r="AH13" i="20"/>
  <c r="AI12" i="20"/>
  <c r="M20" i="20"/>
  <c r="N19" i="20"/>
  <c r="AX7" i="20"/>
  <c r="AW8" i="20"/>
  <c r="H10" i="20" l="1"/>
  <c r="Q9" i="20"/>
  <c r="E10" i="20"/>
  <c r="Z12" i="20"/>
  <c r="Q7" i="20"/>
  <c r="E7" i="20"/>
  <c r="AI7" i="20"/>
  <c r="H14" i="20"/>
  <c r="W9" i="20"/>
  <c r="AO7" i="20"/>
  <c r="W13" i="20"/>
  <c r="AF8" i="20"/>
  <c r="H12" i="20"/>
  <c r="N8" i="20"/>
  <c r="K17" i="20"/>
  <c r="N18" i="20"/>
  <c r="AI11" i="20"/>
  <c r="H20" i="20"/>
  <c r="K8" i="20"/>
  <c r="H8" i="20"/>
  <c r="K19" i="20"/>
  <c r="B12" i="20"/>
  <c r="E14" i="20"/>
  <c r="Z10" i="20"/>
  <c r="B21" i="20"/>
  <c r="Q13" i="20"/>
  <c r="H18" i="20"/>
  <c r="K15" i="20"/>
  <c r="E16" i="20"/>
  <c r="AC9" i="20"/>
  <c r="B19" i="20"/>
  <c r="AI9" i="20"/>
  <c r="AC7" i="20"/>
  <c r="Z8" i="20"/>
  <c r="AL8" i="20"/>
  <c r="K9" i="20"/>
  <c r="AO9" i="20"/>
  <c r="AC13" i="20"/>
  <c r="AF12" i="20"/>
  <c r="E22" i="20"/>
  <c r="Q17" i="20"/>
  <c r="W15" i="20"/>
  <c r="AR8" i="20"/>
  <c r="E20" i="20"/>
  <c r="H16" i="20"/>
  <c r="T12" i="20"/>
  <c r="N10" i="20"/>
  <c r="K11" i="20"/>
  <c r="AC11" i="20"/>
  <c r="B17" i="20"/>
  <c r="AF10" i="20"/>
  <c r="AL10" i="20"/>
  <c r="T16" i="20"/>
  <c r="W7" i="20"/>
  <c r="B10" i="20"/>
  <c r="Q11" i="20"/>
  <c r="Q15" i="20"/>
  <c r="Q8" i="20"/>
  <c r="B13" i="20"/>
  <c r="T10" i="20"/>
  <c r="E9" i="20"/>
  <c r="N16" i="20"/>
  <c r="B14" i="20"/>
  <c r="K13" i="20"/>
  <c r="B15" i="20"/>
  <c r="B9" i="20"/>
  <c r="N14" i="20"/>
  <c r="T14" i="20"/>
  <c r="N12" i="20"/>
  <c r="W11" i="20"/>
  <c r="T8" i="20"/>
  <c r="E18" i="20"/>
  <c r="AU7" i="20"/>
  <c r="B23" i="20"/>
  <c r="Z14" i="20"/>
  <c r="AI13" i="20"/>
  <c r="AH14" i="20"/>
  <c r="AF14" i="20"/>
  <c r="AE15" i="20"/>
  <c r="G23" i="20"/>
  <c r="H22" i="20"/>
  <c r="AX8" i="20"/>
  <c r="AW9" i="20"/>
  <c r="B25" i="20"/>
  <c r="A26" i="20"/>
  <c r="AN12" i="20"/>
  <c r="AO11" i="20"/>
  <c r="AT10" i="20"/>
  <c r="AU9" i="20"/>
  <c r="P20" i="20"/>
  <c r="Q19" i="20"/>
  <c r="BC7" i="20"/>
  <c r="BF6" i="20"/>
  <c r="AL12" i="20"/>
  <c r="AK13" i="20"/>
  <c r="K21" i="20"/>
  <c r="J22" i="20"/>
  <c r="AQ11" i="20"/>
  <c r="AR10" i="20"/>
  <c r="E24" i="20"/>
  <c r="D25" i="20"/>
  <c r="W17" i="20"/>
  <c r="V18" i="20"/>
  <c r="S19" i="20"/>
  <c r="T18" i="20"/>
  <c r="M21" i="20"/>
  <c r="N20" i="20"/>
  <c r="AC15" i="20"/>
  <c r="AB16" i="20"/>
  <c r="AZ8" i="20"/>
  <c r="BA7" i="20"/>
  <c r="Y17" i="20"/>
  <c r="Z16" i="20"/>
  <c r="W18" i="20" l="1"/>
  <c r="V19" i="20"/>
  <c r="AX9" i="20"/>
  <c r="AW10" i="20"/>
  <c r="AR11" i="20"/>
  <c r="AQ12" i="20"/>
  <c r="Q20" i="20"/>
  <c r="P21" i="20"/>
  <c r="AN13" i="20"/>
  <c r="AO12" i="20"/>
  <c r="AE16" i="20"/>
  <c r="AF15" i="20"/>
  <c r="AZ9" i="20"/>
  <c r="BA8" i="20"/>
  <c r="M22" i="20"/>
  <c r="N21" i="20"/>
  <c r="AB17" i="20"/>
  <c r="AC16" i="20"/>
  <c r="E25" i="20"/>
  <c r="D26" i="20"/>
  <c r="K22" i="20"/>
  <c r="J23" i="20"/>
  <c r="BF7" i="20"/>
  <c r="BI6" i="20"/>
  <c r="B26" i="20"/>
  <c r="A27" i="20"/>
  <c r="AI14" i="20"/>
  <c r="AH15" i="20"/>
  <c r="AK14" i="20"/>
  <c r="AL13" i="20"/>
  <c r="Y18" i="20"/>
  <c r="Z17" i="20"/>
  <c r="T19" i="20"/>
  <c r="S20" i="20"/>
  <c r="BD7" i="20"/>
  <c r="BC8" i="20"/>
  <c r="AU10" i="20"/>
  <c r="AT11" i="20"/>
  <c r="G24" i="20"/>
  <c r="H23" i="20"/>
  <c r="BI7" i="20" l="1"/>
  <c r="BL6" i="20"/>
  <c r="BG7" i="20"/>
  <c r="BF8" i="20"/>
  <c r="M23" i="20"/>
  <c r="N22" i="20"/>
  <c r="AE17" i="20"/>
  <c r="AF16" i="20"/>
  <c r="BD8" i="20"/>
  <c r="BC9" i="20"/>
  <c r="AI15" i="20"/>
  <c r="AH16" i="20"/>
  <c r="E26" i="20"/>
  <c r="D27" i="20"/>
  <c r="Q21" i="20"/>
  <c r="P22" i="20"/>
  <c r="AX10" i="20"/>
  <c r="AW11" i="20"/>
  <c r="G25" i="20"/>
  <c r="H24" i="20"/>
  <c r="Y19" i="20"/>
  <c r="Z18" i="20"/>
  <c r="AT12" i="20"/>
  <c r="AU11" i="20"/>
  <c r="T20" i="20"/>
  <c r="S21" i="20"/>
  <c r="B27" i="20"/>
  <c r="A28" i="20"/>
  <c r="K23" i="20"/>
  <c r="J24" i="20"/>
  <c r="AR12" i="20"/>
  <c r="AQ13" i="20"/>
  <c r="W19" i="20"/>
  <c r="V20" i="20"/>
  <c r="AL14" i="20"/>
  <c r="AK15" i="20"/>
  <c r="AB18" i="20"/>
  <c r="AC17" i="20"/>
  <c r="AZ10" i="20"/>
  <c r="BA9" i="20"/>
  <c r="AO13" i="20"/>
  <c r="AN14" i="20"/>
  <c r="AK16" i="20" l="1"/>
  <c r="AL15" i="20"/>
  <c r="AQ14" i="20"/>
  <c r="AR13" i="20"/>
  <c r="B28" i="20"/>
  <c r="A29" i="20"/>
  <c r="AZ11" i="20"/>
  <c r="BA10" i="20"/>
  <c r="AU12" i="20"/>
  <c r="AT13" i="20"/>
  <c r="G26" i="20"/>
  <c r="H25" i="20"/>
  <c r="AE18" i="20"/>
  <c r="AF17" i="20"/>
  <c r="Q22" i="20"/>
  <c r="P23" i="20"/>
  <c r="W20" i="20"/>
  <c r="V21" i="20"/>
  <c r="K24" i="20"/>
  <c r="J25" i="20"/>
  <c r="T21" i="20"/>
  <c r="S22" i="20"/>
  <c r="AX11" i="20"/>
  <c r="AW12" i="20"/>
  <c r="E27" i="20"/>
  <c r="D28" i="20"/>
  <c r="BD9" i="20"/>
  <c r="BC10" i="20"/>
  <c r="BL7" i="20"/>
  <c r="BO6" i="20"/>
  <c r="AH17" i="20"/>
  <c r="AI16" i="20"/>
  <c r="BG8" i="20"/>
  <c r="BF9" i="20"/>
  <c r="AO14" i="20"/>
  <c r="AN15" i="20"/>
  <c r="AC18" i="20"/>
  <c r="AB19" i="20"/>
  <c r="Y20" i="20"/>
  <c r="Z19" i="20"/>
  <c r="M24" i="20"/>
  <c r="N23" i="20"/>
  <c r="BJ7" i="20"/>
  <c r="BI8" i="20"/>
  <c r="BJ8" i="20" l="1"/>
  <c r="BI9" i="20"/>
  <c r="AO15" i="20"/>
  <c r="AN16" i="20"/>
  <c r="Z20" i="20"/>
  <c r="Y21" i="20"/>
  <c r="AI17" i="20"/>
  <c r="AH18" i="20"/>
  <c r="G27" i="20"/>
  <c r="H26" i="20"/>
  <c r="AZ12" i="20"/>
  <c r="BA11" i="20"/>
  <c r="AR14" i="20"/>
  <c r="AQ15" i="20"/>
  <c r="BD10" i="20"/>
  <c r="BC11" i="20"/>
  <c r="J26" i="20"/>
  <c r="K25" i="20"/>
  <c r="Q23" i="20"/>
  <c r="P24" i="20"/>
  <c r="AC19" i="20"/>
  <c r="AB20" i="20"/>
  <c r="BF10" i="20"/>
  <c r="BG9" i="20"/>
  <c r="BO7" i="20"/>
  <c r="BR6" i="20"/>
  <c r="E28" i="20"/>
  <c r="D29" i="20"/>
  <c r="T22" i="20"/>
  <c r="S23" i="20"/>
  <c r="W21" i="20"/>
  <c r="V22" i="20"/>
  <c r="AT14" i="20"/>
  <c r="AU13" i="20"/>
  <c r="B29" i="20"/>
  <c r="A30" i="20"/>
  <c r="B30" i="20" s="1"/>
  <c r="AX12" i="20"/>
  <c r="AW13" i="20"/>
  <c r="M25" i="20"/>
  <c r="N24" i="20"/>
  <c r="BM7" i="20"/>
  <c r="BL8" i="20"/>
  <c r="AE19" i="20"/>
  <c r="AF18" i="20"/>
  <c r="AK17" i="20"/>
  <c r="AL16" i="20"/>
  <c r="Q24" i="20" l="1"/>
  <c r="P25" i="20"/>
  <c r="BD11" i="20"/>
  <c r="BC12" i="20"/>
  <c r="AO16" i="20"/>
  <c r="AN17" i="20"/>
  <c r="M26" i="20"/>
  <c r="N25" i="20"/>
  <c r="BA12" i="20"/>
  <c r="AZ13" i="20"/>
  <c r="W22" i="20"/>
  <c r="V23" i="20"/>
  <c r="AI18" i="20"/>
  <c r="AH19" i="20"/>
  <c r="AE20" i="20"/>
  <c r="AF19" i="20"/>
  <c r="BF11" i="20"/>
  <c r="BG10" i="20"/>
  <c r="BL9" i="20"/>
  <c r="BM8" i="20"/>
  <c r="AW14" i="20"/>
  <c r="AX13" i="20"/>
  <c r="T23" i="20"/>
  <c r="S24" i="20"/>
  <c r="BR7" i="20"/>
  <c r="BU6" i="20"/>
  <c r="AC20" i="20"/>
  <c r="AB21" i="20"/>
  <c r="AQ16" i="20"/>
  <c r="AR15" i="20"/>
  <c r="Y22" i="20"/>
  <c r="Z21" i="20"/>
  <c r="BJ9" i="20"/>
  <c r="BI10" i="20"/>
  <c r="E29" i="20"/>
  <c r="D30" i="20"/>
  <c r="E30" i="20" s="1"/>
  <c r="AK18" i="20"/>
  <c r="AL17" i="20"/>
  <c r="AU14" i="20"/>
  <c r="AT15" i="20"/>
  <c r="BP7" i="20"/>
  <c r="BO8" i="20"/>
  <c r="K26" i="20"/>
  <c r="J27" i="20"/>
  <c r="G28" i="20"/>
  <c r="H27" i="20"/>
  <c r="S2" i="22"/>
  <c r="S25" i="20" l="1"/>
  <c r="T24" i="20"/>
  <c r="BM9" i="20"/>
  <c r="BL10" i="20"/>
  <c r="AF20" i="20"/>
  <c r="AE21" i="20"/>
  <c r="M27" i="20"/>
  <c r="N26" i="20"/>
  <c r="J28" i="20"/>
  <c r="K27" i="20"/>
  <c r="AC21" i="20"/>
  <c r="AB22" i="20"/>
  <c r="V24" i="20"/>
  <c r="W23" i="20"/>
  <c r="BD12" i="20"/>
  <c r="BC13" i="20"/>
  <c r="Z22" i="20"/>
  <c r="Y23" i="20"/>
  <c r="BP8" i="20"/>
  <c r="BO9" i="20"/>
  <c r="BJ10" i="20"/>
  <c r="BI11" i="20"/>
  <c r="BU7" i="20"/>
  <c r="BX6" i="20"/>
  <c r="AH20" i="20"/>
  <c r="AI19" i="20"/>
  <c r="BA13" i="20"/>
  <c r="AZ14" i="20"/>
  <c r="AO17" i="20"/>
  <c r="AN18" i="20"/>
  <c r="Q25" i="20"/>
  <c r="P26" i="20"/>
  <c r="AU15" i="20"/>
  <c r="AT16" i="20"/>
  <c r="G29" i="20"/>
  <c r="H28" i="20"/>
  <c r="AK19" i="20"/>
  <c r="AL18" i="20"/>
  <c r="AQ17" i="20"/>
  <c r="AR16" i="20"/>
  <c r="BS7" i="20"/>
  <c r="BR8" i="20"/>
  <c r="AX14" i="20"/>
  <c r="AW15" i="20"/>
  <c r="BF12" i="20"/>
  <c r="BG11" i="20"/>
  <c r="AZ15" i="20" l="1"/>
  <c r="BA14" i="20"/>
  <c r="BX7" i="20"/>
  <c r="CA6" i="20"/>
  <c r="BC14" i="20"/>
  <c r="BD13" i="20"/>
  <c r="AC22" i="20"/>
  <c r="AB23" i="20"/>
  <c r="BM10" i="20"/>
  <c r="BL11" i="20"/>
  <c r="BV7" i="20"/>
  <c r="BU8" i="20"/>
  <c r="M28" i="20"/>
  <c r="N27" i="20"/>
  <c r="Q26" i="20"/>
  <c r="P27" i="20"/>
  <c r="BP9" i="20"/>
  <c r="BO10" i="20"/>
  <c r="AQ18" i="20"/>
  <c r="AR17" i="20"/>
  <c r="G30" i="20"/>
  <c r="H30" i="20" s="1"/>
  <c r="H29" i="20"/>
  <c r="BR9" i="20"/>
  <c r="BS8" i="20"/>
  <c r="AU16" i="20"/>
  <c r="AT17" i="20"/>
  <c r="AN19" i="20"/>
  <c r="AO18" i="20"/>
  <c r="BJ11" i="20"/>
  <c r="BI12" i="20"/>
  <c r="Z23" i="20"/>
  <c r="Y24" i="20"/>
  <c r="AF21" i="20"/>
  <c r="AE22" i="20"/>
  <c r="AW16" i="20"/>
  <c r="AX15" i="20"/>
  <c r="BG12" i="20"/>
  <c r="BF13" i="20"/>
  <c r="AK20" i="20"/>
  <c r="AL19" i="20"/>
  <c r="AI20" i="20"/>
  <c r="AH21" i="20"/>
  <c r="W24" i="20"/>
  <c r="V25" i="20"/>
  <c r="J29" i="20"/>
  <c r="K28" i="20"/>
  <c r="T25" i="20"/>
  <c r="S26" i="20"/>
  <c r="W25" i="20" l="1"/>
  <c r="V26" i="20"/>
  <c r="AW17" i="20"/>
  <c r="AX16" i="20"/>
  <c r="AN20" i="20"/>
  <c r="AO19" i="20"/>
  <c r="AQ19" i="20"/>
  <c r="AR18" i="20"/>
  <c r="BY7" i="20"/>
  <c r="BX8" i="20"/>
  <c r="T26" i="20"/>
  <c r="S27" i="20"/>
  <c r="Y25" i="20"/>
  <c r="Z24" i="20"/>
  <c r="Q27" i="20"/>
  <c r="P28" i="20"/>
  <c r="BV8" i="20"/>
  <c r="BU9" i="20"/>
  <c r="AC23" i="20"/>
  <c r="AB24" i="20"/>
  <c r="CA7" i="20"/>
  <c r="CD6" i="20"/>
  <c r="BR10" i="20"/>
  <c r="BS9" i="20"/>
  <c r="AI21" i="20"/>
  <c r="AH22" i="20"/>
  <c r="BF14" i="20"/>
  <c r="BG13" i="20"/>
  <c r="AF22" i="20"/>
  <c r="AE23" i="20"/>
  <c r="BJ12" i="20"/>
  <c r="BI13" i="20"/>
  <c r="AT18" i="20"/>
  <c r="AU17" i="20"/>
  <c r="BP10" i="20"/>
  <c r="BO11" i="20"/>
  <c r="BL12" i="20"/>
  <c r="BM11" i="20"/>
  <c r="AL20" i="20"/>
  <c r="AK21" i="20"/>
  <c r="J30" i="20"/>
  <c r="K30" i="20" s="1"/>
  <c r="K29" i="20"/>
  <c r="M29" i="20"/>
  <c r="N28" i="20"/>
  <c r="BD14" i="20"/>
  <c r="BC15" i="20"/>
  <c r="BA15" i="20"/>
  <c r="AZ16" i="20"/>
  <c r="AK22" i="20" l="1"/>
  <c r="AL21" i="20"/>
  <c r="BP11" i="20"/>
  <c r="BO12" i="20"/>
  <c r="BI14" i="20"/>
  <c r="BJ13" i="20"/>
  <c r="AC24" i="20"/>
  <c r="AB25" i="20"/>
  <c r="Q28" i="20"/>
  <c r="P29" i="20"/>
  <c r="T27" i="20"/>
  <c r="S28" i="20"/>
  <c r="BG14" i="20"/>
  <c r="BF15" i="20"/>
  <c r="BS10" i="20"/>
  <c r="BR11" i="20"/>
  <c r="AQ20" i="20"/>
  <c r="AR19" i="20"/>
  <c r="AW18" i="20"/>
  <c r="AX17" i="20"/>
  <c r="BL13" i="20"/>
  <c r="BM12" i="20"/>
  <c r="AT19" i="20"/>
  <c r="AU18" i="20"/>
  <c r="AZ17" i="20"/>
  <c r="BA16" i="20"/>
  <c r="M30" i="20"/>
  <c r="N30" i="20" s="1"/>
  <c r="N29" i="20"/>
  <c r="BC16" i="20"/>
  <c r="BD15" i="20"/>
  <c r="AE24" i="20"/>
  <c r="AF23" i="20"/>
  <c r="AI22" i="20"/>
  <c r="AH23" i="20"/>
  <c r="CD7" i="20"/>
  <c r="CG6" i="20"/>
  <c r="BV9" i="20"/>
  <c r="BU10" i="20"/>
  <c r="BX9" i="20"/>
  <c r="BY8" i="20"/>
  <c r="W26" i="20"/>
  <c r="V27" i="20"/>
  <c r="CB7" i="20"/>
  <c r="CA8" i="20"/>
  <c r="Y26" i="20"/>
  <c r="Z25" i="20"/>
  <c r="AO20" i="20"/>
  <c r="AN21" i="20"/>
  <c r="BX10" i="20" l="1"/>
  <c r="BY9" i="20"/>
  <c r="AU19" i="20"/>
  <c r="AT20" i="20"/>
  <c r="AW19" i="20"/>
  <c r="AX18" i="20"/>
  <c r="BR12" i="20"/>
  <c r="BS11" i="20"/>
  <c r="T28" i="20"/>
  <c r="S29" i="20"/>
  <c r="AC25" i="20"/>
  <c r="AB26" i="20"/>
  <c r="BP12" i="20"/>
  <c r="BO13" i="20"/>
  <c r="BG15" i="20"/>
  <c r="BF16" i="20"/>
  <c r="P30" i="20"/>
  <c r="Q30" i="20" s="1"/>
  <c r="Q29" i="20"/>
  <c r="AO21" i="20"/>
  <c r="AN22" i="20"/>
  <c r="CB8" i="20"/>
  <c r="CA9" i="20"/>
  <c r="CG7" i="20"/>
  <c r="CJ6" i="20"/>
  <c r="CE7" i="20"/>
  <c r="CD8" i="20"/>
  <c r="AE25" i="20"/>
  <c r="AF24" i="20"/>
  <c r="W27" i="20"/>
  <c r="V28" i="20"/>
  <c r="BV10" i="20"/>
  <c r="BU11" i="20"/>
  <c r="AI23" i="20"/>
  <c r="AH24" i="20"/>
  <c r="Z26" i="20"/>
  <c r="Y27" i="20"/>
  <c r="BC17" i="20"/>
  <c r="BD16" i="20"/>
  <c r="AZ18" i="20"/>
  <c r="BA17" i="20"/>
  <c r="BM13" i="20"/>
  <c r="BL14" i="20"/>
  <c r="AR20" i="20"/>
  <c r="AQ21" i="20"/>
  <c r="BJ14" i="20"/>
  <c r="BI15" i="20"/>
  <c r="AK23" i="20"/>
  <c r="AL22" i="20"/>
  <c r="BV11" i="20" l="1"/>
  <c r="BU12" i="20"/>
  <c r="BS12" i="20"/>
  <c r="BR13" i="20"/>
  <c r="CJ7" i="20"/>
  <c r="CM6" i="20"/>
  <c r="AO22" i="20"/>
  <c r="AN23" i="20"/>
  <c r="BF17" i="20"/>
  <c r="BG16" i="20"/>
  <c r="AC26" i="20"/>
  <c r="AB27" i="20"/>
  <c r="AU20" i="20"/>
  <c r="AT21" i="20"/>
  <c r="AK24" i="20"/>
  <c r="AL23" i="20"/>
  <c r="BA18" i="20"/>
  <c r="AZ19" i="20"/>
  <c r="AF25" i="20"/>
  <c r="AE26" i="20"/>
  <c r="CG8" i="20"/>
  <c r="CH7" i="20"/>
  <c r="BI16" i="20"/>
  <c r="BJ15" i="20"/>
  <c r="BM14" i="20"/>
  <c r="BL15" i="20"/>
  <c r="AI24" i="20"/>
  <c r="AH25" i="20"/>
  <c r="W28" i="20"/>
  <c r="V29" i="20"/>
  <c r="CE8" i="20"/>
  <c r="CD9" i="20"/>
  <c r="CB9" i="20"/>
  <c r="CA10" i="20"/>
  <c r="BO14" i="20"/>
  <c r="BP13" i="20"/>
  <c r="T29" i="20"/>
  <c r="S30" i="20"/>
  <c r="T30" i="20" s="1"/>
  <c r="AQ22" i="20"/>
  <c r="AR21" i="20"/>
  <c r="Z27" i="20"/>
  <c r="Y28" i="20"/>
  <c r="BC18" i="20"/>
  <c r="BD17" i="20"/>
  <c r="AW20" i="20"/>
  <c r="AX19" i="20"/>
  <c r="BX11" i="20"/>
  <c r="BY10" i="20"/>
  <c r="CD10" i="20" l="1"/>
  <c r="CE9" i="20"/>
  <c r="AI25" i="20"/>
  <c r="AH26" i="20"/>
  <c r="AF26" i="20"/>
  <c r="AE27" i="20"/>
  <c r="AL24" i="20"/>
  <c r="AK25" i="20"/>
  <c r="AC27" i="20"/>
  <c r="AB28" i="20"/>
  <c r="AO23" i="20"/>
  <c r="AN24" i="20"/>
  <c r="BR14" i="20"/>
  <c r="BS13" i="20"/>
  <c r="BX12" i="20"/>
  <c r="BY11" i="20"/>
  <c r="BC19" i="20"/>
  <c r="BD18" i="20"/>
  <c r="AR22" i="20"/>
  <c r="AQ23" i="20"/>
  <c r="BP14" i="20"/>
  <c r="BO15" i="20"/>
  <c r="BI17" i="20"/>
  <c r="BJ16" i="20"/>
  <c r="Y29" i="20"/>
  <c r="Z28" i="20"/>
  <c r="CB10" i="20"/>
  <c r="CA11" i="20"/>
  <c r="V30" i="20"/>
  <c r="W30" i="20" s="1"/>
  <c r="W29" i="20"/>
  <c r="BL16" i="20"/>
  <c r="BM15" i="20"/>
  <c r="BA19" i="20"/>
  <c r="AZ20" i="20"/>
  <c r="AU21" i="20"/>
  <c r="AT22" i="20"/>
  <c r="CM7" i="20"/>
  <c r="CP6" i="20"/>
  <c r="BV12" i="20"/>
  <c r="BU13" i="20"/>
  <c r="AX20" i="20"/>
  <c r="AW21" i="20"/>
  <c r="CH8" i="20"/>
  <c r="CG9" i="20"/>
  <c r="BG17" i="20"/>
  <c r="BF18" i="20"/>
  <c r="CK7" i="20"/>
  <c r="CJ8" i="20"/>
  <c r="AO24" i="20" l="1"/>
  <c r="AN25" i="20"/>
  <c r="AL25" i="20"/>
  <c r="AK26" i="20"/>
  <c r="AI26" i="20"/>
  <c r="AH27" i="20"/>
  <c r="BM16" i="20"/>
  <c r="BL17" i="20"/>
  <c r="BI18" i="20"/>
  <c r="BJ17" i="20"/>
  <c r="BY12" i="20"/>
  <c r="BX13" i="20"/>
  <c r="CH9" i="20"/>
  <c r="CG10" i="20"/>
  <c r="AU22" i="20"/>
  <c r="AT23" i="20"/>
  <c r="AR23" i="20"/>
  <c r="AQ24" i="20"/>
  <c r="BG18" i="20"/>
  <c r="BF19" i="20"/>
  <c r="AW22" i="20"/>
  <c r="AX21" i="20"/>
  <c r="CP7" i="20"/>
  <c r="CS6" i="20"/>
  <c r="BA20" i="20"/>
  <c r="AZ21" i="20"/>
  <c r="BO16" i="20"/>
  <c r="BP15" i="20"/>
  <c r="AC28" i="20"/>
  <c r="AB29" i="20"/>
  <c r="AE28" i="20"/>
  <c r="AF27" i="20"/>
  <c r="CJ9" i="20"/>
  <c r="CK8" i="20"/>
  <c r="BU14" i="20"/>
  <c r="BV13" i="20"/>
  <c r="CB11" i="20"/>
  <c r="CA12" i="20"/>
  <c r="CM8" i="20"/>
  <c r="CN7" i="20"/>
  <c r="Y30" i="20"/>
  <c r="Z30" i="20" s="1"/>
  <c r="Z29" i="20"/>
  <c r="BC20" i="20"/>
  <c r="BD19" i="20"/>
  <c r="BS14" i="20"/>
  <c r="BR15" i="20"/>
  <c r="CD11" i="20"/>
  <c r="CE10" i="20"/>
  <c r="CS7" i="20" l="1"/>
  <c r="CV6" i="20"/>
  <c r="BY13" i="20"/>
  <c r="BX14" i="20"/>
  <c r="AK27" i="20"/>
  <c r="AL26" i="20"/>
  <c r="CN8" i="20"/>
  <c r="CM9" i="20"/>
  <c r="AE29" i="20"/>
  <c r="AF28" i="20"/>
  <c r="BO17" i="20"/>
  <c r="BP16" i="20"/>
  <c r="CQ7" i="20"/>
  <c r="CP8" i="20"/>
  <c r="BF20" i="20"/>
  <c r="BG19" i="20"/>
  <c r="AU23" i="20"/>
  <c r="AT24" i="20"/>
  <c r="BM17" i="20"/>
  <c r="BL18" i="20"/>
  <c r="CD12" i="20"/>
  <c r="CE11" i="20"/>
  <c r="BD20" i="20"/>
  <c r="BC21" i="20"/>
  <c r="BV14" i="20"/>
  <c r="BU15" i="20"/>
  <c r="BS15" i="20"/>
  <c r="BR16" i="20"/>
  <c r="CB12" i="20"/>
  <c r="CA13" i="20"/>
  <c r="AC29" i="20"/>
  <c r="AB30" i="20"/>
  <c r="AC30" i="20" s="1"/>
  <c r="BA21" i="20"/>
  <c r="AZ22" i="20"/>
  <c r="AQ25" i="20"/>
  <c r="AR24" i="20"/>
  <c r="CH10" i="20"/>
  <c r="CG11" i="20"/>
  <c r="AI27" i="20"/>
  <c r="AH28" i="20"/>
  <c r="AO25" i="20"/>
  <c r="AN26" i="20"/>
  <c r="CK9" i="20"/>
  <c r="CJ10" i="20"/>
  <c r="AX22" i="20"/>
  <c r="AW23" i="20"/>
  <c r="BI19" i="20"/>
  <c r="BJ18" i="20"/>
  <c r="CJ11" i="20" l="1"/>
  <c r="CK10" i="20"/>
  <c r="AI28" i="20"/>
  <c r="AH29" i="20"/>
  <c r="AQ26" i="20"/>
  <c r="AR25" i="20"/>
  <c r="BG20" i="20"/>
  <c r="BF21" i="20"/>
  <c r="BO18" i="20"/>
  <c r="BP17" i="20"/>
  <c r="CM10" i="20"/>
  <c r="CN9" i="20"/>
  <c r="BY14" i="20"/>
  <c r="BX15" i="20"/>
  <c r="BI20" i="20"/>
  <c r="BJ19" i="20"/>
  <c r="AW24" i="20"/>
  <c r="AX23" i="20"/>
  <c r="AO26" i="20"/>
  <c r="AN27" i="20"/>
  <c r="CH11" i="20"/>
  <c r="CG12" i="20"/>
  <c r="BA22" i="20"/>
  <c r="AZ23" i="20"/>
  <c r="CA14" i="20"/>
  <c r="CB13" i="20"/>
  <c r="BU16" i="20"/>
  <c r="BV15" i="20"/>
  <c r="AU24" i="20"/>
  <c r="AT25" i="20"/>
  <c r="CP9" i="20"/>
  <c r="CQ8" i="20"/>
  <c r="CV7" i="20"/>
  <c r="CY6" i="20"/>
  <c r="BS16" i="20"/>
  <c r="BR17" i="20"/>
  <c r="BD21" i="20"/>
  <c r="BC22" i="20"/>
  <c r="BL19" i="20"/>
  <c r="BM18" i="20"/>
  <c r="CE12" i="20"/>
  <c r="CD13" i="20"/>
  <c r="AF29" i="20"/>
  <c r="AE30" i="20"/>
  <c r="AF30" i="20" s="1"/>
  <c r="AK28" i="20"/>
  <c r="AL27" i="20"/>
  <c r="CT7" i="20"/>
  <c r="CS8" i="20"/>
  <c r="AL28" i="20" l="1"/>
  <c r="AK29" i="20"/>
  <c r="CT8" i="20"/>
  <c r="CS9" i="20"/>
  <c r="AO27" i="20"/>
  <c r="AN28" i="20"/>
  <c r="BG21" i="20"/>
  <c r="BF22" i="20"/>
  <c r="AI29" i="20"/>
  <c r="AH30" i="20"/>
  <c r="AI30" i="20" s="1"/>
  <c r="BL20" i="20"/>
  <c r="BM19" i="20"/>
  <c r="CP10" i="20"/>
  <c r="CQ9" i="20"/>
  <c r="BU17" i="20"/>
  <c r="BV16" i="20"/>
  <c r="BJ20" i="20"/>
  <c r="BI21" i="20"/>
  <c r="CN10" i="20"/>
  <c r="CM11" i="20"/>
  <c r="BR18" i="20"/>
  <c r="BS17" i="20"/>
  <c r="BA23" i="20"/>
  <c r="AZ24" i="20"/>
  <c r="CD14" i="20"/>
  <c r="CE13" i="20"/>
  <c r="BD22" i="20"/>
  <c r="BC23" i="20"/>
  <c r="CY7" i="20"/>
  <c r="DB6" i="20"/>
  <c r="AU25" i="20"/>
  <c r="AT26" i="20"/>
  <c r="CH12" i="20"/>
  <c r="CG13" i="20"/>
  <c r="BY15" i="20"/>
  <c r="BX16" i="20"/>
  <c r="CV8" i="20"/>
  <c r="CW7" i="20"/>
  <c r="CB14" i="20"/>
  <c r="CA15" i="20"/>
  <c r="AW25" i="20"/>
  <c r="AX24" i="20"/>
  <c r="BO19" i="20"/>
  <c r="BP18" i="20"/>
  <c r="AQ27" i="20"/>
  <c r="AR26" i="20"/>
  <c r="CJ12" i="20"/>
  <c r="CK11" i="20"/>
  <c r="BG22" i="20" l="1"/>
  <c r="BF23" i="20"/>
  <c r="CT9" i="20"/>
  <c r="CS10" i="20"/>
  <c r="CJ13" i="20"/>
  <c r="CK12" i="20"/>
  <c r="BO20" i="20"/>
  <c r="BP19" i="20"/>
  <c r="BU18" i="20"/>
  <c r="BV17" i="20"/>
  <c r="BM20" i="20"/>
  <c r="BL21" i="20"/>
  <c r="CA16" i="20"/>
  <c r="CB15" i="20"/>
  <c r="BX17" i="20"/>
  <c r="BY16" i="20"/>
  <c r="AU26" i="20"/>
  <c r="AT27" i="20"/>
  <c r="BC24" i="20"/>
  <c r="BD23" i="20"/>
  <c r="BA24" i="20"/>
  <c r="AZ25" i="20"/>
  <c r="CN11" i="20"/>
  <c r="CM12" i="20"/>
  <c r="CG14" i="20"/>
  <c r="CH13" i="20"/>
  <c r="DB7" i="20"/>
  <c r="DE6" i="20"/>
  <c r="BJ21" i="20"/>
  <c r="BI22" i="20"/>
  <c r="AO28" i="20"/>
  <c r="AN29" i="20"/>
  <c r="AL29" i="20"/>
  <c r="AK30" i="20"/>
  <c r="AL30" i="20" s="1"/>
  <c r="AR27" i="20"/>
  <c r="AQ28" i="20"/>
  <c r="AX25" i="20"/>
  <c r="AW26" i="20"/>
  <c r="CV9" i="20"/>
  <c r="CW8" i="20"/>
  <c r="CZ7" i="20"/>
  <c r="CY8" i="20"/>
  <c r="CE14" i="20"/>
  <c r="CD15" i="20"/>
  <c r="BR19" i="20"/>
  <c r="BS18" i="20"/>
  <c r="CP11" i="20"/>
  <c r="CQ10" i="20"/>
  <c r="AR28" i="20" l="1"/>
  <c r="AQ29" i="20"/>
  <c r="AO29" i="20"/>
  <c r="AN30" i="20"/>
  <c r="AO30" i="20" s="1"/>
  <c r="DE7" i="20"/>
  <c r="DH6" i="20"/>
  <c r="CN12" i="20"/>
  <c r="CM13" i="20"/>
  <c r="CT10" i="20"/>
  <c r="CS11" i="20"/>
  <c r="CP12" i="20"/>
  <c r="CQ11" i="20"/>
  <c r="CW9" i="20"/>
  <c r="CV10" i="20"/>
  <c r="DB8" i="20"/>
  <c r="DC7" i="20"/>
  <c r="BC25" i="20"/>
  <c r="BD24" i="20"/>
  <c r="BX18" i="20"/>
  <c r="BY17" i="20"/>
  <c r="BP20" i="20"/>
  <c r="BO21" i="20"/>
  <c r="CZ8" i="20"/>
  <c r="CY9" i="20"/>
  <c r="AX26" i="20"/>
  <c r="AW27" i="20"/>
  <c r="BI23" i="20"/>
  <c r="BJ22" i="20"/>
  <c r="BA25" i="20"/>
  <c r="AZ26" i="20"/>
  <c r="AU27" i="20"/>
  <c r="AT28" i="20"/>
  <c r="BG23" i="20"/>
  <c r="BF24" i="20"/>
  <c r="CD16" i="20"/>
  <c r="CE15" i="20"/>
  <c r="BM21" i="20"/>
  <c r="BL22" i="20"/>
  <c r="BS19" i="20"/>
  <c r="BR20" i="20"/>
  <c r="CH14" i="20"/>
  <c r="CG15" i="20"/>
  <c r="CA17" i="20"/>
  <c r="CB16" i="20"/>
  <c r="BU19" i="20"/>
  <c r="BV18" i="20"/>
  <c r="CK13" i="20"/>
  <c r="CJ14" i="20"/>
  <c r="CK14" i="20" l="1"/>
  <c r="CJ15" i="20"/>
  <c r="CM14" i="20"/>
  <c r="CN13" i="20"/>
  <c r="CA18" i="20"/>
  <c r="CB17" i="20"/>
  <c r="CD17" i="20"/>
  <c r="CE16" i="20"/>
  <c r="BI24" i="20"/>
  <c r="BJ23" i="20"/>
  <c r="BY18" i="20"/>
  <c r="BX19" i="20"/>
  <c r="DC8" i="20"/>
  <c r="DB9" i="20"/>
  <c r="CQ12" i="20"/>
  <c r="CP13" i="20"/>
  <c r="BS20" i="20"/>
  <c r="BR21" i="20"/>
  <c r="AU28" i="20"/>
  <c r="AT29" i="20"/>
  <c r="CZ9" i="20"/>
  <c r="CY10" i="20"/>
  <c r="CG16" i="20"/>
  <c r="CH15" i="20"/>
  <c r="BM22" i="20"/>
  <c r="BL23" i="20"/>
  <c r="BG24" i="20"/>
  <c r="BF25" i="20"/>
  <c r="BA26" i="20"/>
  <c r="AZ27" i="20"/>
  <c r="AX27" i="20"/>
  <c r="AW28" i="20"/>
  <c r="BO22" i="20"/>
  <c r="BP21" i="20"/>
  <c r="CV11" i="20"/>
  <c r="CW10" i="20"/>
  <c r="CT11" i="20"/>
  <c r="CS12" i="20"/>
  <c r="DH7" i="20"/>
  <c r="DK6" i="20"/>
  <c r="AQ30" i="20"/>
  <c r="AR30" i="20" s="1"/>
  <c r="AR29" i="20"/>
  <c r="BU20" i="20"/>
  <c r="BV19" i="20"/>
  <c r="BD25" i="20"/>
  <c r="BC26" i="20"/>
  <c r="DF7" i="20"/>
  <c r="DE8" i="20"/>
  <c r="CV12" i="20" l="1"/>
  <c r="CW11" i="20"/>
  <c r="DK7" i="20"/>
  <c r="DN6" i="20"/>
  <c r="CP14" i="20"/>
  <c r="CQ13" i="20"/>
  <c r="BY19" i="20"/>
  <c r="BX20" i="20"/>
  <c r="BV20" i="20"/>
  <c r="BU21" i="20"/>
  <c r="DI7" i="20"/>
  <c r="DH8" i="20"/>
  <c r="CE17" i="20"/>
  <c r="CD18" i="20"/>
  <c r="CN14" i="20"/>
  <c r="CM15" i="20"/>
  <c r="BD26" i="20"/>
  <c r="BC27" i="20"/>
  <c r="CT12" i="20"/>
  <c r="CS13" i="20"/>
  <c r="BA27" i="20"/>
  <c r="AZ28" i="20"/>
  <c r="BM23" i="20"/>
  <c r="BL24" i="20"/>
  <c r="CZ10" i="20"/>
  <c r="CY11" i="20"/>
  <c r="BS21" i="20"/>
  <c r="BR22" i="20"/>
  <c r="DC9" i="20"/>
  <c r="DB10" i="20"/>
  <c r="CJ16" i="20"/>
  <c r="CK15" i="20"/>
  <c r="DF8" i="20"/>
  <c r="DE9" i="20"/>
  <c r="AW29" i="20"/>
  <c r="AX28" i="20"/>
  <c r="BG25" i="20"/>
  <c r="BF26" i="20"/>
  <c r="AU29" i="20"/>
  <c r="AT30" i="20"/>
  <c r="AU30" i="20" s="1"/>
  <c r="CG17" i="20"/>
  <c r="CH16" i="20"/>
  <c r="BO23" i="20"/>
  <c r="BP22" i="20"/>
  <c r="BJ24" i="20"/>
  <c r="BI25" i="20"/>
  <c r="CA19" i="20"/>
  <c r="CB18" i="20"/>
  <c r="BS22" i="20" l="1"/>
  <c r="BR23" i="20"/>
  <c r="CS14" i="20"/>
  <c r="CT13" i="20"/>
  <c r="DH9" i="20"/>
  <c r="DI8" i="20"/>
  <c r="BY20" i="20"/>
  <c r="BX21" i="20"/>
  <c r="DN7" i="20"/>
  <c r="DQ6" i="20"/>
  <c r="CA20" i="20"/>
  <c r="CB19" i="20"/>
  <c r="BP23" i="20"/>
  <c r="BO24" i="20"/>
  <c r="DK8" i="20"/>
  <c r="DL7" i="20"/>
  <c r="CG18" i="20"/>
  <c r="CH17" i="20"/>
  <c r="BM24" i="20"/>
  <c r="BL25" i="20"/>
  <c r="CM16" i="20"/>
  <c r="CN15" i="20"/>
  <c r="AW30" i="20"/>
  <c r="AX30" i="20" s="1"/>
  <c r="AX29" i="20"/>
  <c r="CK16" i="20"/>
  <c r="CJ17" i="20"/>
  <c r="BJ25" i="20"/>
  <c r="BI26" i="20"/>
  <c r="BG26" i="20"/>
  <c r="BF27" i="20"/>
  <c r="DF9" i="20"/>
  <c r="DE10" i="20"/>
  <c r="DB11" i="20"/>
  <c r="DC10" i="20"/>
  <c r="CZ11" i="20"/>
  <c r="CY12" i="20"/>
  <c r="BA28" i="20"/>
  <c r="AZ29" i="20"/>
  <c r="BC28" i="20"/>
  <c r="BD27" i="20"/>
  <c r="CE18" i="20"/>
  <c r="CD19" i="20"/>
  <c r="BV21" i="20"/>
  <c r="BU22" i="20"/>
  <c r="CQ14" i="20"/>
  <c r="CP15" i="20"/>
  <c r="CW12" i="20"/>
  <c r="CV13" i="20"/>
  <c r="BI27" i="20" l="1"/>
  <c r="BJ26" i="20"/>
  <c r="BM25" i="20"/>
  <c r="BL26" i="20"/>
  <c r="BY21" i="20"/>
  <c r="BX22" i="20"/>
  <c r="DL8" i="20"/>
  <c r="DK9" i="20"/>
  <c r="CB20" i="20"/>
  <c r="CA21" i="20"/>
  <c r="CT14" i="20"/>
  <c r="CS15" i="20"/>
  <c r="BV22" i="20"/>
  <c r="BU23" i="20"/>
  <c r="CZ12" i="20"/>
  <c r="CY13" i="20"/>
  <c r="BC29" i="20"/>
  <c r="BD28" i="20"/>
  <c r="CQ15" i="20"/>
  <c r="CP16" i="20"/>
  <c r="CD20" i="20"/>
  <c r="CE19" i="20"/>
  <c r="BA29" i="20"/>
  <c r="AZ30" i="20"/>
  <c r="BA30" i="20" s="1"/>
  <c r="BG27" i="20"/>
  <c r="BF28" i="20"/>
  <c r="CK17" i="20"/>
  <c r="CJ18" i="20"/>
  <c r="BP24" i="20"/>
  <c r="BO25" i="20"/>
  <c r="DQ7" i="20"/>
  <c r="DT6" i="20"/>
  <c r="BS23" i="20"/>
  <c r="BR24" i="20"/>
  <c r="CW13" i="20"/>
  <c r="CV14" i="20"/>
  <c r="DF10" i="20"/>
  <c r="DE11" i="20"/>
  <c r="DB12" i="20"/>
  <c r="DC11" i="20"/>
  <c r="CM17" i="20"/>
  <c r="CN16" i="20"/>
  <c r="CG19" i="20"/>
  <c r="CH18" i="20"/>
  <c r="DO7" i="20"/>
  <c r="DN8" i="20"/>
  <c r="DI9" i="20"/>
  <c r="DH10" i="20"/>
  <c r="CM18" i="20" l="1"/>
  <c r="CN17" i="20"/>
  <c r="DH11" i="20"/>
  <c r="DI10" i="20"/>
  <c r="CW14" i="20"/>
  <c r="CV15" i="20"/>
  <c r="DT7" i="20"/>
  <c r="DW6" i="20"/>
  <c r="CJ19" i="20"/>
  <c r="CK18" i="20"/>
  <c r="CQ16" i="20"/>
  <c r="CP17" i="20"/>
  <c r="CG20" i="20"/>
  <c r="CH19" i="20"/>
  <c r="DC12" i="20"/>
  <c r="DB13" i="20"/>
  <c r="CY14" i="20"/>
  <c r="CZ13" i="20"/>
  <c r="CS16" i="20"/>
  <c r="CT15" i="20"/>
  <c r="DL9" i="20"/>
  <c r="DK10" i="20"/>
  <c r="BM26" i="20"/>
  <c r="BL27" i="20"/>
  <c r="DR7" i="20"/>
  <c r="DQ8" i="20"/>
  <c r="DN9" i="20"/>
  <c r="DO8" i="20"/>
  <c r="DF11" i="20"/>
  <c r="DE12" i="20"/>
  <c r="BS24" i="20"/>
  <c r="BR25" i="20"/>
  <c r="BO26" i="20"/>
  <c r="BP25" i="20"/>
  <c r="BG28" i="20"/>
  <c r="BF29" i="20"/>
  <c r="BU24" i="20"/>
  <c r="BV23" i="20"/>
  <c r="CB21" i="20"/>
  <c r="CA22" i="20"/>
  <c r="BY22" i="20"/>
  <c r="BX23" i="20"/>
  <c r="CE20" i="20"/>
  <c r="CD21" i="20"/>
  <c r="BD29" i="20"/>
  <c r="BC30" i="20"/>
  <c r="BD30" i="20" s="1"/>
  <c r="BI28" i="20"/>
  <c r="BJ27" i="20"/>
  <c r="CA23" i="20" l="1"/>
  <c r="CB22" i="20"/>
  <c r="DB14" i="20"/>
  <c r="DC13" i="20"/>
  <c r="CP18" i="20"/>
  <c r="CQ17" i="20"/>
  <c r="DW7" i="20"/>
  <c r="DZ6" i="20"/>
  <c r="BJ28" i="20"/>
  <c r="BI29" i="20"/>
  <c r="DO9" i="20"/>
  <c r="DN10" i="20"/>
  <c r="CS17" i="20"/>
  <c r="CT16" i="20"/>
  <c r="DT8" i="20"/>
  <c r="DU7" i="20"/>
  <c r="DH12" i="20"/>
  <c r="DI11" i="20"/>
  <c r="BM27" i="20"/>
  <c r="BL28" i="20"/>
  <c r="BY23" i="20"/>
  <c r="BX24" i="20"/>
  <c r="DF12" i="20"/>
  <c r="DE13" i="20"/>
  <c r="DR8" i="20"/>
  <c r="DQ9" i="20"/>
  <c r="DL10" i="20"/>
  <c r="DK11" i="20"/>
  <c r="CW15" i="20"/>
  <c r="CV16" i="20"/>
  <c r="CE21" i="20"/>
  <c r="CD22" i="20"/>
  <c r="BG29" i="20"/>
  <c r="BF30" i="20"/>
  <c r="BG30" i="20" s="1"/>
  <c r="BS25" i="20"/>
  <c r="BR26" i="20"/>
  <c r="BU25" i="20"/>
  <c r="BV24" i="20"/>
  <c r="BO27" i="20"/>
  <c r="BP26" i="20"/>
  <c r="CZ14" i="20"/>
  <c r="CY15" i="20"/>
  <c r="CH20" i="20"/>
  <c r="CG21" i="20"/>
  <c r="CJ20" i="20"/>
  <c r="CK19" i="20"/>
  <c r="CM19" i="20"/>
  <c r="CN18" i="20"/>
  <c r="DT9" i="20" l="1"/>
  <c r="DU8" i="20"/>
  <c r="DW8" i="20"/>
  <c r="DX7" i="20"/>
  <c r="DC14" i="20"/>
  <c r="DB15" i="20"/>
  <c r="CH21" i="20"/>
  <c r="CG22" i="20"/>
  <c r="BP27" i="20"/>
  <c r="BO28" i="20"/>
  <c r="CY16" i="20"/>
  <c r="CZ15" i="20"/>
  <c r="CV17" i="20"/>
  <c r="CW16" i="20"/>
  <c r="DR9" i="20"/>
  <c r="DQ10" i="20"/>
  <c r="BY24" i="20"/>
  <c r="BX25" i="20"/>
  <c r="BJ29" i="20"/>
  <c r="BI30" i="20"/>
  <c r="BJ30" i="20" s="1"/>
  <c r="BS26" i="20"/>
  <c r="BR27" i="20"/>
  <c r="CE22" i="20"/>
  <c r="CD23" i="20"/>
  <c r="DL11" i="20"/>
  <c r="DK12" i="20"/>
  <c r="DE14" i="20"/>
  <c r="DF13" i="20"/>
  <c r="BM28" i="20"/>
  <c r="BL29" i="20"/>
  <c r="DN11" i="20"/>
  <c r="DO10" i="20"/>
  <c r="DZ7" i="20"/>
  <c r="EC6" i="20"/>
  <c r="CM20" i="20"/>
  <c r="CN19" i="20"/>
  <c r="CK20" i="20"/>
  <c r="CJ21" i="20"/>
  <c r="BU26" i="20"/>
  <c r="BV25" i="20"/>
  <c r="DH13" i="20"/>
  <c r="DI12" i="20"/>
  <c r="CS18" i="20"/>
  <c r="CT17" i="20"/>
  <c r="CP19" i="20"/>
  <c r="CQ18" i="20"/>
  <c r="CA24" i="20"/>
  <c r="CB23" i="20"/>
  <c r="DR10" i="20" l="1"/>
  <c r="DQ11" i="20"/>
  <c r="CB24" i="20"/>
  <c r="CA25" i="20"/>
  <c r="CS19" i="20"/>
  <c r="CT18" i="20"/>
  <c r="BV26" i="20"/>
  <c r="BU27" i="20"/>
  <c r="CM21" i="20"/>
  <c r="CN20" i="20"/>
  <c r="DN12" i="20"/>
  <c r="DO11" i="20"/>
  <c r="DF14" i="20"/>
  <c r="DE15" i="20"/>
  <c r="CY17" i="20"/>
  <c r="CZ16" i="20"/>
  <c r="DX8" i="20"/>
  <c r="DW9" i="20"/>
  <c r="CE23" i="20"/>
  <c r="CD24" i="20"/>
  <c r="CG23" i="20"/>
  <c r="CH22" i="20"/>
  <c r="CK21" i="20"/>
  <c r="CJ22" i="20"/>
  <c r="EC7" i="20"/>
  <c r="EF6" i="20"/>
  <c r="BM29" i="20"/>
  <c r="BL30" i="20"/>
  <c r="BM30" i="20" s="1"/>
  <c r="DL12" i="20"/>
  <c r="DK13" i="20"/>
  <c r="BS27" i="20"/>
  <c r="BR28" i="20"/>
  <c r="BY25" i="20"/>
  <c r="BX26" i="20"/>
  <c r="BP28" i="20"/>
  <c r="BO29" i="20"/>
  <c r="DB16" i="20"/>
  <c r="DC15" i="20"/>
  <c r="CQ19" i="20"/>
  <c r="CP20" i="20"/>
  <c r="DI13" i="20"/>
  <c r="DH14" i="20"/>
  <c r="EA7" i="20"/>
  <c r="DZ8" i="20"/>
  <c r="CV18" i="20"/>
  <c r="CW17" i="20"/>
  <c r="DT10" i="20"/>
  <c r="DU9" i="20"/>
  <c r="BV27" i="20" l="1"/>
  <c r="BU28" i="20"/>
  <c r="CB25" i="20"/>
  <c r="CA26" i="20"/>
  <c r="DT11" i="20"/>
  <c r="DU10" i="20"/>
  <c r="CY18" i="20"/>
  <c r="CZ17" i="20"/>
  <c r="DO12" i="20"/>
  <c r="DN13" i="20"/>
  <c r="CK22" i="20"/>
  <c r="CJ23" i="20"/>
  <c r="CE24" i="20"/>
  <c r="CD25" i="20"/>
  <c r="DI14" i="20"/>
  <c r="DH15" i="20"/>
  <c r="BY26" i="20"/>
  <c r="BX27" i="20"/>
  <c r="DK14" i="20"/>
  <c r="DL13" i="20"/>
  <c r="EF7" i="20"/>
  <c r="EI6" i="20"/>
  <c r="DX9" i="20"/>
  <c r="DW10" i="20"/>
  <c r="DE16" i="20"/>
  <c r="DF15" i="20"/>
  <c r="DR11" i="20"/>
  <c r="DQ12" i="20"/>
  <c r="DZ9" i="20"/>
  <c r="EA8" i="20"/>
  <c r="CQ20" i="20"/>
  <c r="CP21" i="20"/>
  <c r="BO30" i="20"/>
  <c r="BP30" i="20" s="1"/>
  <c r="BP29" i="20"/>
  <c r="BS28" i="20"/>
  <c r="BR29" i="20"/>
  <c r="CW18" i="20"/>
  <c r="CV19" i="20"/>
  <c r="DB17" i="20"/>
  <c r="DC16" i="20"/>
  <c r="ED7" i="20"/>
  <c r="EC8" i="20"/>
  <c r="CG24" i="20"/>
  <c r="CH23" i="20"/>
  <c r="CM22" i="20"/>
  <c r="CN21" i="20"/>
  <c r="CS20" i="20"/>
  <c r="CT19" i="20"/>
  <c r="CQ21" i="20" l="1"/>
  <c r="CP22" i="20"/>
  <c r="DX10" i="20"/>
  <c r="DW11" i="20"/>
  <c r="DL14" i="20"/>
  <c r="DK15" i="20"/>
  <c r="CY19" i="20"/>
  <c r="CZ18" i="20"/>
  <c r="BS29" i="20"/>
  <c r="BR30" i="20"/>
  <c r="BS30" i="20" s="1"/>
  <c r="DR12" i="20"/>
  <c r="DQ13" i="20"/>
  <c r="CB26" i="20"/>
  <c r="CA27" i="20"/>
  <c r="CT20" i="20"/>
  <c r="CS21" i="20"/>
  <c r="CH24" i="20"/>
  <c r="CG25" i="20"/>
  <c r="DC17" i="20"/>
  <c r="DB18" i="20"/>
  <c r="ED8" i="20"/>
  <c r="EC9" i="20"/>
  <c r="CW19" i="20"/>
  <c r="CV20" i="20"/>
  <c r="EI7" i="20"/>
  <c r="EL6" i="20"/>
  <c r="BY27" i="20"/>
  <c r="BX28" i="20"/>
  <c r="CE25" i="20"/>
  <c r="CD26" i="20"/>
  <c r="DN14" i="20"/>
  <c r="DO13" i="20"/>
  <c r="BU29" i="20"/>
  <c r="BV28" i="20"/>
  <c r="DH16" i="20"/>
  <c r="DI15" i="20"/>
  <c r="CK23" i="20"/>
  <c r="CJ24" i="20"/>
  <c r="CM23" i="20"/>
  <c r="CN22" i="20"/>
  <c r="EA9" i="20"/>
  <c r="DZ10" i="20"/>
  <c r="DE17" i="20"/>
  <c r="DF16" i="20"/>
  <c r="EG7" i="20"/>
  <c r="EF8" i="20"/>
  <c r="DT12" i="20"/>
  <c r="DU11" i="20"/>
  <c r="BU30" i="20" l="1"/>
  <c r="BV30" i="20" s="1"/>
  <c r="BV29" i="20"/>
  <c r="BY28" i="20"/>
  <c r="BX29" i="20"/>
  <c r="CW20" i="20"/>
  <c r="CV21" i="20"/>
  <c r="DC18" i="20"/>
  <c r="DB19" i="20"/>
  <c r="CS22" i="20"/>
  <c r="CT21" i="20"/>
  <c r="DQ14" i="20"/>
  <c r="DR13" i="20"/>
  <c r="DX11" i="20"/>
  <c r="DW12" i="20"/>
  <c r="DE18" i="20"/>
  <c r="DF17" i="20"/>
  <c r="CY20" i="20"/>
  <c r="CZ19" i="20"/>
  <c r="DU12" i="20"/>
  <c r="DT13" i="20"/>
  <c r="CN23" i="20"/>
  <c r="CM24" i="20"/>
  <c r="DI16" i="20"/>
  <c r="DH17" i="20"/>
  <c r="DO14" i="20"/>
  <c r="DN15" i="20"/>
  <c r="EF9" i="20"/>
  <c r="EG8" i="20"/>
  <c r="DZ11" i="20"/>
  <c r="EA10" i="20"/>
  <c r="CK24" i="20"/>
  <c r="CJ25" i="20"/>
  <c r="CE26" i="20"/>
  <c r="CD27" i="20"/>
  <c r="EL7" i="20"/>
  <c r="EO6" i="20"/>
  <c r="ED9" i="20"/>
  <c r="EC10" i="20"/>
  <c r="CH25" i="20"/>
  <c r="CG26" i="20"/>
  <c r="CA28" i="20"/>
  <c r="CB27" i="20"/>
  <c r="DK16" i="20"/>
  <c r="DL15" i="20"/>
  <c r="CQ22" i="20"/>
  <c r="CP23" i="20"/>
  <c r="EJ7" i="20"/>
  <c r="EI8" i="20"/>
  <c r="DI17" i="20" l="1"/>
  <c r="DH18" i="20"/>
  <c r="DU13" i="20"/>
  <c r="DT14" i="20"/>
  <c r="DB20" i="20"/>
  <c r="DC19" i="20"/>
  <c r="BY29" i="20"/>
  <c r="BX30" i="20"/>
  <c r="BY30" i="20" s="1"/>
  <c r="DK17" i="20"/>
  <c r="DL16" i="20"/>
  <c r="EG9" i="20"/>
  <c r="EF10" i="20"/>
  <c r="DE19" i="20"/>
  <c r="DF18" i="20"/>
  <c r="DR14" i="20"/>
  <c r="DQ15" i="20"/>
  <c r="EI9" i="20"/>
  <c r="EJ8" i="20"/>
  <c r="CG27" i="20"/>
  <c r="CH26" i="20"/>
  <c r="EO7" i="20"/>
  <c r="ER6" i="20"/>
  <c r="CK25" i="20"/>
  <c r="CJ26" i="20"/>
  <c r="EL8" i="20"/>
  <c r="EM7" i="20"/>
  <c r="CQ23" i="20"/>
  <c r="CP24" i="20"/>
  <c r="ED10" i="20"/>
  <c r="EC11" i="20"/>
  <c r="CE27" i="20"/>
  <c r="CD28" i="20"/>
  <c r="DO15" i="20"/>
  <c r="DN16" i="20"/>
  <c r="CN24" i="20"/>
  <c r="CM25" i="20"/>
  <c r="DX12" i="20"/>
  <c r="DW13" i="20"/>
  <c r="CW21" i="20"/>
  <c r="CV22" i="20"/>
  <c r="CA29" i="20"/>
  <c r="CB28" i="20"/>
  <c r="DZ12" i="20"/>
  <c r="EA11" i="20"/>
  <c r="CZ20" i="20"/>
  <c r="CY21" i="20"/>
  <c r="CT22" i="20"/>
  <c r="CS23" i="20"/>
  <c r="CT23" i="20" l="1"/>
  <c r="CS24" i="20"/>
  <c r="DQ16" i="20"/>
  <c r="DR15" i="20"/>
  <c r="EF11" i="20"/>
  <c r="EG10" i="20"/>
  <c r="DU14" i="20"/>
  <c r="DT15" i="20"/>
  <c r="CG28" i="20"/>
  <c r="CH27" i="20"/>
  <c r="CW22" i="20"/>
  <c r="CV23" i="20"/>
  <c r="CM26" i="20"/>
  <c r="CN25" i="20"/>
  <c r="CE28" i="20"/>
  <c r="CD29" i="20"/>
  <c r="CQ24" i="20"/>
  <c r="CP25" i="20"/>
  <c r="CK26" i="20"/>
  <c r="CJ27" i="20"/>
  <c r="EA12" i="20"/>
  <c r="DZ13" i="20"/>
  <c r="CZ21" i="20"/>
  <c r="CY22" i="20"/>
  <c r="DW14" i="20"/>
  <c r="DX13" i="20"/>
  <c r="DO16" i="20"/>
  <c r="DN17" i="20"/>
  <c r="ED11" i="20"/>
  <c r="EC12" i="20"/>
  <c r="ER7" i="20"/>
  <c r="EU6" i="20"/>
  <c r="DH19" i="20"/>
  <c r="DI18" i="20"/>
  <c r="CB29" i="20"/>
  <c r="CA30" i="20"/>
  <c r="CB30" i="20" s="1"/>
  <c r="EL9" i="20"/>
  <c r="EM8" i="20"/>
  <c r="EP7" i="20"/>
  <c r="EO8" i="20"/>
  <c r="EJ9" i="20"/>
  <c r="EI10" i="20"/>
  <c r="DE20" i="20"/>
  <c r="DF19" i="20"/>
  <c r="DK18" i="20"/>
  <c r="DL17" i="20"/>
  <c r="DC20" i="20"/>
  <c r="DB21" i="20"/>
  <c r="DN18" i="20" l="1"/>
  <c r="DO17" i="20"/>
  <c r="CE29" i="20"/>
  <c r="CD30" i="20"/>
  <c r="CE30" i="20" s="1"/>
  <c r="DF20" i="20"/>
  <c r="DE21" i="20"/>
  <c r="ER8" i="20"/>
  <c r="ES7" i="20"/>
  <c r="DQ17" i="20"/>
  <c r="DR16" i="20"/>
  <c r="EO9" i="20"/>
  <c r="EP8" i="20"/>
  <c r="EU7" i="20"/>
  <c r="EX6" i="20"/>
  <c r="CY23" i="20"/>
  <c r="CZ22" i="20"/>
  <c r="CK27" i="20"/>
  <c r="CJ28" i="20"/>
  <c r="CW23" i="20"/>
  <c r="CV24" i="20"/>
  <c r="DU15" i="20"/>
  <c r="DT16" i="20"/>
  <c r="EJ10" i="20"/>
  <c r="EI11" i="20"/>
  <c r="ED12" i="20"/>
  <c r="EC13" i="20"/>
  <c r="DZ14" i="20"/>
  <c r="EA13" i="20"/>
  <c r="CQ25" i="20"/>
  <c r="CP26" i="20"/>
  <c r="CS25" i="20"/>
  <c r="CT24" i="20"/>
  <c r="DC21" i="20"/>
  <c r="DB22" i="20"/>
  <c r="DK19" i="20"/>
  <c r="DL18" i="20"/>
  <c r="EL10" i="20"/>
  <c r="EM9" i="20"/>
  <c r="DH20" i="20"/>
  <c r="DI19" i="20"/>
  <c r="DX14" i="20"/>
  <c r="DW15" i="20"/>
  <c r="CM27" i="20"/>
  <c r="CN26" i="20"/>
  <c r="CH28" i="20"/>
  <c r="CG29" i="20"/>
  <c r="EF12" i="20"/>
  <c r="EG11" i="20"/>
  <c r="CY24" i="20" l="1"/>
  <c r="CZ23" i="20"/>
  <c r="EP9" i="20"/>
  <c r="EO10" i="20"/>
  <c r="ER9" i="20"/>
  <c r="ES8" i="20"/>
  <c r="EJ11" i="20"/>
  <c r="EI12" i="20"/>
  <c r="CW24" i="20"/>
  <c r="CV25" i="20"/>
  <c r="EF13" i="20"/>
  <c r="EG12" i="20"/>
  <c r="CN27" i="20"/>
  <c r="CM28" i="20"/>
  <c r="DI20" i="20"/>
  <c r="DH21" i="20"/>
  <c r="DK20" i="20"/>
  <c r="DL19" i="20"/>
  <c r="CS26" i="20"/>
  <c r="CT25" i="20"/>
  <c r="EA14" i="20"/>
  <c r="DZ15" i="20"/>
  <c r="CH29" i="20"/>
  <c r="CG30" i="20"/>
  <c r="CH30" i="20" s="1"/>
  <c r="DW16" i="20"/>
  <c r="DX15" i="20"/>
  <c r="DC22" i="20"/>
  <c r="DB23" i="20"/>
  <c r="CQ26" i="20"/>
  <c r="CP27" i="20"/>
  <c r="EC14" i="20"/>
  <c r="ED13" i="20"/>
  <c r="DT17" i="20"/>
  <c r="DU16" i="20"/>
  <c r="CK28" i="20"/>
  <c r="CJ29" i="20"/>
  <c r="EX7" i="20"/>
  <c r="FA6" i="20"/>
  <c r="DE22" i="20"/>
  <c r="DF21" i="20"/>
  <c r="EL11" i="20"/>
  <c r="EM10" i="20"/>
  <c r="EV7" i="20"/>
  <c r="EU8" i="20"/>
  <c r="DQ18" i="20"/>
  <c r="DR17" i="20"/>
  <c r="DN19" i="20"/>
  <c r="DO18" i="20"/>
  <c r="EV8" i="20" l="1"/>
  <c r="EU9" i="20"/>
  <c r="ED14" i="20"/>
  <c r="EC15" i="20"/>
  <c r="CT26" i="20"/>
  <c r="CS27" i="20"/>
  <c r="EG13" i="20"/>
  <c r="EF14" i="20"/>
  <c r="DC23" i="20"/>
  <c r="DB24" i="20"/>
  <c r="DI21" i="20"/>
  <c r="DH22" i="20"/>
  <c r="EJ12" i="20"/>
  <c r="EI13" i="20"/>
  <c r="EP10" i="20"/>
  <c r="EO11" i="20"/>
  <c r="DO19" i="20"/>
  <c r="DN20" i="20"/>
  <c r="DE23" i="20"/>
  <c r="DF22" i="20"/>
  <c r="CQ27" i="20"/>
  <c r="CP28" i="20"/>
  <c r="DZ16" i="20"/>
  <c r="EA15" i="20"/>
  <c r="CN28" i="20"/>
  <c r="CM29" i="20"/>
  <c r="CW25" i="20"/>
  <c r="CV26" i="20"/>
  <c r="CK29" i="20"/>
  <c r="CJ30" i="20"/>
  <c r="CK30" i="20" s="1"/>
  <c r="FA7" i="20"/>
  <c r="FD6" i="20"/>
  <c r="DQ19" i="20"/>
  <c r="DR18" i="20"/>
  <c r="EL12" i="20"/>
  <c r="EM11" i="20"/>
  <c r="EX8" i="20"/>
  <c r="EY7" i="20"/>
  <c r="DT18" i="20"/>
  <c r="DU17" i="20"/>
  <c r="DW17" i="20"/>
  <c r="DX16" i="20"/>
  <c r="DL20" i="20"/>
  <c r="DK21" i="20"/>
  <c r="ES9" i="20"/>
  <c r="ER10" i="20"/>
  <c r="CY25" i="20"/>
  <c r="CZ24" i="20"/>
  <c r="DK22" i="20" l="1"/>
  <c r="DL21" i="20"/>
  <c r="FD7" i="20"/>
  <c r="FG6" i="20"/>
  <c r="EG14" i="20"/>
  <c r="EF15" i="20"/>
  <c r="CZ25" i="20"/>
  <c r="CY26" i="20"/>
  <c r="CW26" i="20"/>
  <c r="CV27" i="20"/>
  <c r="EP11" i="20"/>
  <c r="EO12" i="20"/>
  <c r="DI22" i="20"/>
  <c r="DH23" i="20"/>
  <c r="EC16" i="20"/>
  <c r="ED15" i="20"/>
  <c r="DU18" i="20"/>
  <c r="DT19" i="20"/>
  <c r="EM12" i="20"/>
  <c r="EL13" i="20"/>
  <c r="FB7" i="20"/>
  <c r="FA8" i="20"/>
  <c r="DZ17" i="20"/>
  <c r="EA16" i="20"/>
  <c r="DF23" i="20"/>
  <c r="DE24" i="20"/>
  <c r="ER11" i="20"/>
  <c r="ES10" i="20"/>
  <c r="CM30" i="20"/>
  <c r="CN30" i="20" s="1"/>
  <c r="CN29" i="20"/>
  <c r="CQ28" i="20"/>
  <c r="CP29" i="20"/>
  <c r="DO20" i="20"/>
  <c r="DN21" i="20"/>
  <c r="EI14" i="20"/>
  <c r="EJ13" i="20"/>
  <c r="DC24" i="20"/>
  <c r="DB25" i="20"/>
  <c r="CT27" i="20"/>
  <c r="CS28" i="20"/>
  <c r="EV9" i="20"/>
  <c r="EU10" i="20"/>
  <c r="DW18" i="20"/>
  <c r="DX17" i="20"/>
  <c r="EX9" i="20"/>
  <c r="EY8" i="20"/>
  <c r="DQ20" i="20"/>
  <c r="DR19" i="20"/>
  <c r="CS29" i="20" l="1"/>
  <c r="CT28" i="20"/>
  <c r="EL14" i="20"/>
  <c r="EM13" i="20"/>
  <c r="EP12" i="20"/>
  <c r="EO13" i="20"/>
  <c r="FG7" i="20"/>
  <c r="FJ6" i="20"/>
  <c r="ER12" i="20"/>
  <c r="ES11" i="20"/>
  <c r="EA17" i="20"/>
  <c r="DZ18" i="20"/>
  <c r="EC17" i="20"/>
  <c r="ED16" i="20"/>
  <c r="FE7" i="20"/>
  <c r="FD8" i="20"/>
  <c r="CQ29" i="20"/>
  <c r="CP30" i="20"/>
  <c r="CQ30" i="20" s="1"/>
  <c r="CZ26" i="20"/>
  <c r="CY27" i="20"/>
  <c r="DR20" i="20"/>
  <c r="DQ21" i="20"/>
  <c r="DW19" i="20"/>
  <c r="DX18" i="20"/>
  <c r="EJ14" i="20"/>
  <c r="EI15" i="20"/>
  <c r="EV10" i="20"/>
  <c r="EU11" i="20"/>
  <c r="DC25" i="20"/>
  <c r="DB26" i="20"/>
  <c r="DO21" i="20"/>
  <c r="DN22" i="20"/>
  <c r="DF24" i="20"/>
  <c r="DE25" i="20"/>
  <c r="FB8" i="20"/>
  <c r="FA9" i="20"/>
  <c r="DU19" i="20"/>
  <c r="DT20" i="20"/>
  <c r="DI23" i="20"/>
  <c r="DH24" i="20"/>
  <c r="CW27" i="20"/>
  <c r="CV28" i="20"/>
  <c r="EF16" i="20"/>
  <c r="EG15" i="20"/>
  <c r="EY9" i="20"/>
  <c r="EX10" i="20"/>
  <c r="DK23" i="20"/>
  <c r="DL22" i="20"/>
  <c r="CY28" i="20" l="1"/>
  <c r="CZ27" i="20"/>
  <c r="FD9" i="20"/>
  <c r="FE8" i="20"/>
  <c r="EA18" i="20"/>
  <c r="DZ19" i="20"/>
  <c r="FJ7" i="20"/>
  <c r="FM6" i="20"/>
  <c r="DL23" i="20"/>
  <c r="DK24" i="20"/>
  <c r="EG16" i="20"/>
  <c r="EF17" i="20"/>
  <c r="DW20" i="20"/>
  <c r="DX19" i="20"/>
  <c r="FH7" i="20"/>
  <c r="FG8" i="20"/>
  <c r="EM14" i="20"/>
  <c r="EL15" i="20"/>
  <c r="DI24" i="20"/>
  <c r="DH25" i="20"/>
  <c r="FA10" i="20"/>
  <c r="FB9" i="20"/>
  <c r="DO22" i="20"/>
  <c r="DN23" i="20"/>
  <c r="EV11" i="20"/>
  <c r="EU12" i="20"/>
  <c r="EX11" i="20"/>
  <c r="EY10" i="20"/>
  <c r="CW28" i="20"/>
  <c r="CV29" i="20"/>
  <c r="DU20" i="20"/>
  <c r="DT21" i="20"/>
  <c r="DF25" i="20"/>
  <c r="DE26" i="20"/>
  <c r="DC26" i="20"/>
  <c r="DB27" i="20"/>
  <c r="EI16" i="20"/>
  <c r="EJ15" i="20"/>
  <c r="DQ22" i="20"/>
  <c r="DR21" i="20"/>
  <c r="EO14" i="20"/>
  <c r="EP13" i="20"/>
  <c r="EC18" i="20"/>
  <c r="ED17" i="20"/>
  <c r="ES12" i="20"/>
  <c r="ER13" i="20"/>
  <c r="CS30" i="20"/>
  <c r="CT30" i="20" s="1"/>
  <c r="CT29" i="20"/>
  <c r="DC27" i="20" l="1"/>
  <c r="DB28" i="20"/>
  <c r="DU21" i="20"/>
  <c r="DT22" i="20"/>
  <c r="DO23" i="20"/>
  <c r="DN24" i="20"/>
  <c r="FG9" i="20"/>
  <c r="FH8" i="20"/>
  <c r="FM7" i="20"/>
  <c r="FP6" i="20"/>
  <c r="EX12" i="20"/>
  <c r="EY11" i="20"/>
  <c r="FJ8" i="20"/>
  <c r="FK7" i="20"/>
  <c r="FE9" i="20"/>
  <c r="FD10" i="20"/>
  <c r="EC19" i="20"/>
  <c r="ED18" i="20"/>
  <c r="DR22" i="20"/>
  <c r="DQ23" i="20"/>
  <c r="ES13" i="20"/>
  <c r="ER14" i="20"/>
  <c r="DE27" i="20"/>
  <c r="DF26" i="20"/>
  <c r="CW29" i="20"/>
  <c r="CV30" i="20"/>
  <c r="CW30" i="20" s="1"/>
  <c r="EV12" i="20"/>
  <c r="EU13" i="20"/>
  <c r="EM15" i="20"/>
  <c r="EL16" i="20"/>
  <c r="DL24" i="20"/>
  <c r="DK25" i="20"/>
  <c r="DZ20" i="20"/>
  <c r="EA19" i="20"/>
  <c r="DI25" i="20"/>
  <c r="DH26" i="20"/>
  <c r="EG17" i="20"/>
  <c r="EF18" i="20"/>
  <c r="EP14" i="20"/>
  <c r="EO15" i="20"/>
  <c r="EI17" i="20"/>
  <c r="EJ16" i="20"/>
  <c r="FB10" i="20"/>
  <c r="FA11" i="20"/>
  <c r="DX20" i="20"/>
  <c r="DW21" i="20"/>
  <c r="CY29" i="20"/>
  <c r="CZ28" i="20"/>
  <c r="DE28" i="20" l="1"/>
  <c r="DF27" i="20"/>
  <c r="EY12" i="20"/>
  <c r="EX13" i="20"/>
  <c r="FH9" i="20"/>
  <c r="FG10" i="20"/>
  <c r="DR23" i="20"/>
  <c r="DQ24" i="20"/>
  <c r="FD11" i="20"/>
  <c r="FE10" i="20"/>
  <c r="DU22" i="20"/>
  <c r="DT23" i="20"/>
  <c r="DX21" i="20"/>
  <c r="DW22" i="20"/>
  <c r="EF19" i="20"/>
  <c r="EG18" i="20"/>
  <c r="EM16" i="20"/>
  <c r="EL17" i="20"/>
  <c r="ES14" i="20"/>
  <c r="ER15" i="20"/>
  <c r="FP7" i="20"/>
  <c r="FS6" i="20"/>
  <c r="DO24" i="20"/>
  <c r="DN25" i="20"/>
  <c r="DC28" i="20"/>
  <c r="DB29" i="20"/>
  <c r="FB11" i="20"/>
  <c r="FA12" i="20"/>
  <c r="EO16" i="20"/>
  <c r="EP15" i="20"/>
  <c r="DI26" i="20"/>
  <c r="DH27" i="20"/>
  <c r="DK26" i="20"/>
  <c r="DL25" i="20"/>
  <c r="EU14" i="20"/>
  <c r="EV13" i="20"/>
  <c r="CZ29" i="20"/>
  <c r="CY30" i="20"/>
  <c r="CZ30" i="20" s="1"/>
  <c r="EI18" i="20"/>
  <c r="EJ17" i="20"/>
  <c r="EA20" i="20"/>
  <c r="DZ21" i="20"/>
  <c r="EC20" i="20"/>
  <c r="ED19" i="20"/>
  <c r="FJ9" i="20"/>
  <c r="FK8" i="20"/>
  <c r="FN7" i="20"/>
  <c r="FM8" i="20"/>
  <c r="FM9" i="20" l="1"/>
  <c r="FN8" i="20"/>
  <c r="DR24" i="20"/>
  <c r="DQ25" i="20"/>
  <c r="DI27" i="20"/>
  <c r="DH28" i="20"/>
  <c r="DO25" i="20"/>
  <c r="DN26" i="20"/>
  <c r="ED20" i="20"/>
  <c r="EC21" i="20"/>
  <c r="EI19" i="20"/>
  <c r="EJ18" i="20"/>
  <c r="EV14" i="20"/>
  <c r="EU15" i="20"/>
  <c r="EF20" i="20"/>
  <c r="EG19" i="20"/>
  <c r="EA21" i="20"/>
  <c r="DZ22" i="20"/>
  <c r="DC29" i="20"/>
  <c r="DB30" i="20"/>
  <c r="DC30" i="20" s="1"/>
  <c r="FS7" i="20"/>
  <c r="FV6" i="20"/>
  <c r="EL18" i="20"/>
  <c r="EM17" i="20"/>
  <c r="DX22" i="20"/>
  <c r="DW23" i="20"/>
  <c r="FH10" i="20"/>
  <c r="FG11" i="20"/>
  <c r="FB12" i="20"/>
  <c r="FA13" i="20"/>
  <c r="ES15" i="20"/>
  <c r="ER16" i="20"/>
  <c r="DU23" i="20"/>
  <c r="DT24" i="20"/>
  <c r="EX14" i="20"/>
  <c r="EY13" i="20"/>
  <c r="FK9" i="20"/>
  <c r="FJ10" i="20"/>
  <c r="DK27" i="20"/>
  <c r="DL26" i="20"/>
  <c r="EO17" i="20"/>
  <c r="EP16" i="20"/>
  <c r="FQ7" i="20"/>
  <c r="FP8" i="20"/>
  <c r="FD12" i="20"/>
  <c r="FE11" i="20"/>
  <c r="DF28" i="20"/>
  <c r="DE29" i="20"/>
  <c r="DF29" i="20" l="1"/>
  <c r="DE30" i="20"/>
  <c r="DF30" i="20" s="1"/>
  <c r="FP9" i="20"/>
  <c r="FQ8" i="20"/>
  <c r="ER17" i="20"/>
  <c r="ES16" i="20"/>
  <c r="FH11" i="20"/>
  <c r="FG12" i="20"/>
  <c r="DL27" i="20"/>
  <c r="DK28" i="20"/>
  <c r="EL19" i="20"/>
  <c r="EM18" i="20"/>
  <c r="EG20" i="20"/>
  <c r="EF21" i="20"/>
  <c r="EI20" i="20"/>
  <c r="EJ19" i="20"/>
  <c r="DO26" i="20"/>
  <c r="DN27" i="20"/>
  <c r="DQ26" i="20"/>
  <c r="DR25" i="20"/>
  <c r="EY14" i="20"/>
  <c r="EX15" i="20"/>
  <c r="FJ11" i="20"/>
  <c r="FK10" i="20"/>
  <c r="DU24" i="20"/>
  <c r="DT25" i="20"/>
  <c r="FA14" i="20"/>
  <c r="FB13" i="20"/>
  <c r="DW24" i="20"/>
  <c r="DX23" i="20"/>
  <c r="FV7" i="20"/>
  <c r="FY6" i="20"/>
  <c r="EA22" i="20"/>
  <c r="DZ23" i="20"/>
  <c r="EU16" i="20"/>
  <c r="EV15" i="20"/>
  <c r="EC22" i="20"/>
  <c r="ED21" i="20"/>
  <c r="DI28" i="20"/>
  <c r="DH29" i="20"/>
  <c r="FD13" i="20"/>
  <c r="FE12" i="20"/>
  <c r="EO18" i="20"/>
  <c r="EP17" i="20"/>
  <c r="FS8" i="20"/>
  <c r="FT7" i="20"/>
  <c r="FN9" i="20"/>
  <c r="FM10" i="20"/>
  <c r="DI29" i="20" l="1"/>
  <c r="DH30" i="20"/>
  <c r="DI30" i="20" s="1"/>
  <c r="FH12" i="20"/>
  <c r="FG13" i="20"/>
  <c r="FV8" i="20"/>
  <c r="FW7" i="20"/>
  <c r="FP10" i="20"/>
  <c r="FQ9" i="20"/>
  <c r="DR26" i="20"/>
  <c r="DQ27" i="20"/>
  <c r="EI21" i="20"/>
  <c r="EJ20" i="20"/>
  <c r="EM19" i="20"/>
  <c r="EL20" i="20"/>
  <c r="EA23" i="20"/>
  <c r="DZ24" i="20"/>
  <c r="DU25" i="20"/>
  <c r="DT26" i="20"/>
  <c r="EX16" i="20"/>
  <c r="EY15" i="20"/>
  <c r="DO27" i="20"/>
  <c r="DN28" i="20"/>
  <c r="EG21" i="20"/>
  <c r="EF22" i="20"/>
  <c r="DL28" i="20"/>
  <c r="DK29" i="20"/>
  <c r="FN10" i="20"/>
  <c r="FM11" i="20"/>
  <c r="FY7" i="20"/>
  <c r="GB6" i="20"/>
  <c r="EO19" i="20"/>
  <c r="EP18" i="20"/>
  <c r="EU17" i="20"/>
  <c r="EV16" i="20"/>
  <c r="FB14" i="20"/>
  <c r="FA15" i="20"/>
  <c r="FJ12" i="20"/>
  <c r="FK11" i="20"/>
  <c r="FT8" i="20"/>
  <c r="FS9" i="20"/>
  <c r="FE13" i="20"/>
  <c r="FD14" i="20"/>
  <c r="EC23" i="20"/>
  <c r="ED22" i="20"/>
  <c r="DW25" i="20"/>
  <c r="DX24" i="20"/>
  <c r="ER18" i="20"/>
  <c r="ES17" i="20"/>
  <c r="FN11" i="20" l="1"/>
  <c r="FM12" i="20"/>
  <c r="EG22" i="20"/>
  <c r="EF23" i="20"/>
  <c r="FG14" i="20"/>
  <c r="FH13" i="20"/>
  <c r="ES18" i="20"/>
  <c r="ER19" i="20"/>
  <c r="EC24" i="20"/>
  <c r="ED23" i="20"/>
  <c r="EO20" i="20"/>
  <c r="EP19" i="20"/>
  <c r="EX17" i="20"/>
  <c r="EY16" i="20"/>
  <c r="EI22" i="20"/>
  <c r="EJ21" i="20"/>
  <c r="FP11" i="20"/>
  <c r="FQ10" i="20"/>
  <c r="EA24" i="20"/>
  <c r="DZ25" i="20"/>
  <c r="FE14" i="20"/>
  <c r="FD15" i="20"/>
  <c r="GB7" i="20"/>
  <c r="GE6" i="20"/>
  <c r="DK30" i="20"/>
  <c r="DL30" i="20" s="1"/>
  <c r="DL29" i="20"/>
  <c r="DO28" i="20"/>
  <c r="DN29" i="20"/>
  <c r="DU26" i="20"/>
  <c r="DT27" i="20"/>
  <c r="EM20" i="20"/>
  <c r="EL21" i="20"/>
  <c r="DR27" i="20"/>
  <c r="DQ28" i="20"/>
  <c r="FT9" i="20"/>
  <c r="FS10" i="20"/>
  <c r="FA16" i="20"/>
  <c r="FB15" i="20"/>
  <c r="DX25" i="20"/>
  <c r="DW26" i="20"/>
  <c r="FK12" i="20"/>
  <c r="FJ13" i="20"/>
  <c r="EU18" i="20"/>
  <c r="EV17" i="20"/>
  <c r="FZ7" i="20"/>
  <c r="FY8" i="20"/>
  <c r="FV9" i="20"/>
  <c r="FW8" i="20"/>
  <c r="FZ8" i="20" l="1"/>
  <c r="FY9" i="20"/>
  <c r="DX26" i="20"/>
  <c r="DW27" i="20"/>
  <c r="FT10" i="20"/>
  <c r="FS11" i="20"/>
  <c r="EM21" i="20"/>
  <c r="EL22" i="20"/>
  <c r="DO29" i="20"/>
  <c r="DN30" i="20"/>
  <c r="DO30" i="20" s="1"/>
  <c r="GE7" i="20"/>
  <c r="GH6" i="20"/>
  <c r="EA25" i="20"/>
  <c r="DZ26" i="20"/>
  <c r="ES19" i="20"/>
  <c r="ER20" i="20"/>
  <c r="EG23" i="20"/>
  <c r="EF24" i="20"/>
  <c r="GC7" i="20"/>
  <c r="GB8" i="20"/>
  <c r="EJ22" i="20"/>
  <c r="EI23" i="20"/>
  <c r="EP20" i="20"/>
  <c r="EO21" i="20"/>
  <c r="FW9" i="20"/>
  <c r="FV10" i="20"/>
  <c r="DQ29" i="20"/>
  <c r="DR28" i="20"/>
  <c r="DU27" i="20"/>
  <c r="DT28" i="20"/>
  <c r="FD16" i="20"/>
  <c r="FE15" i="20"/>
  <c r="FN12" i="20"/>
  <c r="FM13" i="20"/>
  <c r="EU19" i="20"/>
  <c r="EV18" i="20"/>
  <c r="FJ14" i="20"/>
  <c r="FK13" i="20"/>
  <c r="FA17" i="20"/>
  <c r="FB16" i="20"/>
  <c r="FP12" i="20"/>
  <c r="FQ11" i="20"/>
  <c r="EY17" i="20"/>
  <c r="EX18" i="20"/>
  <c r="ED24" i="20"/>
  <c r="EC25" i="20"/>
  <c r="FH14" i="20"/>
  <c r="FG15" i="20"/>
  <c r="FG16" i="20" l="1"/>
  <c r="FH15" i="20"/>
  <c r="EY18" i="20"/>
  <c r="EX19" i="20"/>
  <c r="EO22" i="20"/>
  <c r="EP21" i="20"/>
  <c r="GB9" i="20"/>
  <c r="GC8" i="20"/>
  <c r="ES20" i="20"/>
  <c r="ER21" i="20"/>
  <c r="GH7" i="20"/>
  <c r="GK6" i="20"/>
  <c r="EM22" i="20"/>
  <c r="EL23" i="20"/>
  <c r="DW28" i="20"/>
  <c r="DX27" i="20"/>
  <c r="FA18" i="20"/>
  <c r="FB17" i="20"/>
  <c r="EU20" i="20"/>
  <c r="EV19" i="20"/>
  <c r="FE16" i="20"/>
  <c r="FD17" i="20"/>
  <c r="DQ30" i="20"/>
  <c r="DR30" i="20" s="1"/>
  <c r="DR29" i="20"/>
  <c r="GF7" i="20"/>
  <c r="GE8" i="20"/>
  <c r="FK14" i="20"/>
  <c r="FJ15" i="20"/>
  <c r="ED25" i="20"/>
  <c r="EC26" i="20"/>
  <c r="FM14" i="20"/>
  <c r="FN13" i="20"/>
  <c r="DU28" i="20"/>
  <c r="DT29" i="20"/>
  <c r="FV11" i="20"/>
  <c r="FW10" i="20"/>
  <c r="EJ23" i="20"/>
  <c r="EI24" i="20"/>
  <c r="EG24" i="20"/>
  <c r="EF25" i="20"/>
  <c r="EA26" i="20"/>
  <c r="DZ27" i="20"/>
  <c r="FT11" i="20"/>
  <c r="FS12" i="20"/>
  <c r="FZ9" i="20"/>
  <c r="FY10" i="20"/>
  <c r="FQ12" i="20"/>
  <c r="FP13" i="20"/>
  <c r="FK15" i="20" l="1"/>
  <c r="FJ16" i="20"/>
  <c r="GK7" i="20"/>
  <c r="GN6" i="20"/>
  <c r="EX20" i="20"/>
  <c r="EY19" i="20"/>
  <c r="FV12" i="20"/>
  <c r="FW11" i="20"/>
  <c r="FN14" i="20"/>
  <c r="FM15" i="20"/>
  <c r="EV20" i="20"/>
  <c r="EU21" i="20"/>
  <c r="DW29" i="20"/>
  <c r="DX28" i="20"/>
  <c r="GH8" i="20"/>
  <c r="GI7" i="20"/>
  <c r="GC9" i="20"/>
  <c r="GB10" i="20"/>
  <c r="FQ13" i="20"/>
  <c r="FP14" i="20"/>
  <c r="FT12" i="20"/>
  <c r="FS13" i="20"/>
  <c r="EG25" i="20"/>
  <c r="EF26" i="20"/>
  <c r="FZ10" i="20"/>
  <c r="FY11" i="20"/>
  <c r="EA27" i="20"/>
  <c r="DZ28" i="20"/>
  <c r="EI25" i="20"/>
  <c r="EJ24" i="20"/>
  <c r="DU29" i="20"/>
  <c r="DT30" i="20"/>
  <c r="DU30" i="20" s="1"/>
  <c r="EC27" i="20"/>
  <c r="ED26" i="20"/>
  <c r="GE9" i="20"/>
  <c r="GF8" i="20"/>
  <c r="FE17" i="20"/>
  <c r="FD18" i="20"/>
  <c r="EM23" i="20"/>
  <c r="EL24" i="20"/>
  <c r="ES21" i="20"/>
  <c r="ER22" i="20"/>
  <c r="FA19" i="20"/>
  <c r="FB18" i="20"/>
  <c r="EP22" i="20"/>
  <c r="EO23" i="20"/>
  <c r="FG17" i="20"/>
  <c r="FH16" i="20"/>
  <c r="EM24" i="20" l="1"/>
  <c r="EL25" i="20"/>
  <c r="EA28" i="20"/>
  <c r="DZ29" i="20"/>
  <c r="EG26" i="20"/>
  <c r="EF27" i="20"/>
  <c r="FP15" i="20"/>
  <c r="FQ14" i="20"/>
  <c r="EV21" i="20"/>
  <c r="EU22" i="20"/>
  <c r="GN7" i="20"/>
  <c r="GQ6" i="20"/>
  <c r="GF9" i="20"/>
  <c r="GE10" i="20"/>
  <c r="GH9" i="20"/>
  <c r="GI8" i="20"/>
  <c r="FW12" i="20"/>
  <c r="FV13" i="20"/>
  <c r="GL7" i="20"/>
  <c r="GK8" i="20"/>
  <c r="FG18" i="20"/>
  <c r="FH17" i="20"/>
  <c r="FA20" i="20"/>
  <c r="FB19" i="20"/>
  <c r="EO24" i="20"/>
  <c r="EP23" i="20"/>
  <c r="ES22" i="20"/>
  <c r="ER23" i="20"/>
  <c r="FD19" i="20"/>
  <c r="FE18" i="20"/>
  <c r="FZ11" i="20"/>
  <c r="FY12" i="20"/>
  <c r="FS14" i="20"/>
  <c r="FT13" i="20"/>
  <c r="GB11" i="20"/>
  <c r="GC10" i="20"/>
  <c r="FM16" i="20"/>
  <c r="FN15" i="20"/>
  <c r="FK16" i="20"/>
  <c r="FJ17" i="20"/>
  <c r="EC28" i="20"/>
  <c r="ED27" i="20"/>
  <c r="EI26" i="20"/>
  <c r="EJ25" i="20"/>
  <c r="DX29" i="20"/>
  <c r="DW30" i="20"/>
  <c r="DX30" i="20" s="1"/>
  <c r="EX21" i="20"/>
  <c r="EY20" i="20"/>
  <c r="FZ12" i="20" l="1"/>
  <c r="FY13" i="20"/>
  <c r="ES23" i="20"/>
  <c r="ER24" i="20"/>
  <c r="GQ7" i="20"/>
  <c r="GT6" i="20"/>
  <c r="EA29" i="20"/>
  <c r="DZ30" i="20"/>
  <c r="EA30" i="20" s="1"/>
  <c r="EY21" i="20"/>
  <c r="EX22" i="20"/>
  <c r="EI27" i="20"/>
  <c r="EJ26" i="20"/>
  <c r="GB12" i="20"/>
  <c r="GC11" i="20"/>
  <c r="FB20" i="20"/>
  <c r="FA21" i="20"/>
  <c r="GH10" i="20"/>
  <c r="GI9" i="20"/>
  <c r="GN8" i="20"/>
  <c r="GO7" i="20"/>
  <c r="FQ15" i="20"/>
  <c r="FP16" i="20"/>
  <c r="FJ18" i="20"/>
  <c r="FK17" i="20"/>
  <c r="GK9" i="20"/>
  <c r="GL8" i="20"/>
  <c r="FV14" i="20"/>
  <c r="FW13" i="20"/>
  <c r="GF10" i="20"/>
  <c r="GE11" i="20"/>
  <c r="EV22" i="20"/>
  <c r="EU23" i="20"/>
  <c r="EG27" i="20"/>
  <c r="EF28" i="20"/>
  <c r="EM25" i="20"/>
  <c r="EL26" i="20"/>
  <c r="ED28" i="20"/>
  <c r="EC29" i="20"/>
  <c r="FM17" i="20"/>
  <c r="FN16" i="20"/>
  <c r="FT14" i="20"/>
  <c r="FS15" i="20"/>
  <c r="FD20" i="20"/>
  <c r="FE19" i="20"/>
  <c r="EP24" i="20"/>
  <c r="EO25" i="20"/>
  <c r="FG19" i="20"/>
  <c r="FH18" i="20"/>
  <c r="FB21" i="20" l="1"/>
  <c r="FA22" i="20"/>
  <c r="ES24" i="20"/>
  <c r="ER25" i="20"/>
  <c r="EU24" i="20"/>
  <c r="EV23" i="20"/>
  <c r="FG20" i="20"/>
  <c r="FH19" i="20"/>
  <c r="FE20" i="20"/>
  <c r="FD21" i="20"/>
  <c r="FM18" i="20"/>
  <c r="FN17" i="20"/>
  <c r="FW14" i="20"/>
  <c r="FV15" i="20"/>
  <c r="FJ19" i="20"/>
  <c r="FK18" i="20"/>
  <c r="GN9" i="20"/>
  <c r="GO8" i="20"/>
  <c r="EJ27" i="20"/>
  <c r="EI28" i="20"/>
  <c r="EM26" i="20"/>
  <c r="EL27" i="20"/>
  <c r="EO26" i="20"/>
  <c r="EP25" i="20"/>
  <c r="FS16" i="20"/>
  <c r="FT15" i="20"/>
  <c r="ED29" i="20"/>
  <c r="EC30" i="20"/>
  <c r="ED30" i="20" s="1"/>
  <c r="EG28" i="20"/>
  <c r="EF29" i="20"/>
  <c r="GF11" i="20"/>
  <c r="GE12" i="20"/>
  <c r="FP17" i="20"/>
  <c r="FQ16" i="20"/>
  <c r="EY22" i="20"/>
  <c r="EX23" i="20"/>
  <c r="GT7" i="20"/>
  <c r="GW6" i="20"/>
  <c r="FY14" i="20"/>
  <c r="FZ13" i="20"/>
  <c r="GL9" i="20"/>
  <c r="GK10" i="20"/>
  <c r="GH11" i="20"/>
  <c r="GI10" i="20"/>
  <c r="GB13" i="20"/>
  <c r="GC12" i="20"/>
  <c r="GQ8" i="20"/>
  <c r="GR7" i="20"/>
  <c r="EY23" i="20" l="1"/>
  <c r="EX24" i="20"/>
  <c r="GF12" i="20"/>
  <c r="GE13" i="20"/>
  <c r="EJ28" i="20"/>
  <c r="EI29" i="20"/>
  <c r="ES25" i="20"/>
  <c r="ER26" i="20"/>
  <c r="GR8" i="20"/>
  <c r="GQ9" i="20"/>
  <c r="GH12" i="20"/>
  <c r="GI11" i="20"/>
  <c r="FZ14" i="20"/>
  <c r="FY15" i="20"/>
  <c r="EP26" i="20"/>
  <c r="EO27" i="20"/>
  <c r="FK19" i="20"/>
  <c r="FJ20" i="20"/>
  <c r="FM19" i="20"/>
  <c r="FN18" i="20"/>
  <c r="FH20" i="20"/>
  <c r="FG21" i="20"/>
  <c r="GL10" i="20"/>
  <c r="GK11" i="20"/>
  <c r="GW7" i="20"/>
  <c r="GZ6" i="20"/>
  <c r="EG29" i="20"/>
  <c r="EF30" i="20"/>
  <c r="EG30" i="20" s="1"/>
  <c r="EM27" i="20"/>
  <c r="EL28" i="20"/>
  <c r="FV16" i="20"/>
  <c r="FW15" i="20"/>
  <c r="FE21" i="20"/>
  <c r="FD22" i="20"/>
  <c r="FA23" i="20"/>
  <c r="FB22" i="20"/>
  <c r="GC13" i="20"/>
  <c r="GB14" i="20"/>
  <c r="GT8" i="20"/>
  <c r="GU7" i="20"/>
  <c r="FP18" i="20"/>
  <c r="FQ17" i="20"/>
  <c r="FS17" i="20"/>
  <c r="FT16" i="20"/>
  <c r="GO9" i="20"/>
  <c r="GN10" i="20"/>
  <c r="EU25" i="20"/>
  <c r="EV24" i="20"/>
  <c r="GL11" i="20" l="1"/>
  <c r="GK12" i="20"/>
  <c r="EP27" i="20"/>
  <c r="EO28" i="20"/>
  <c r="ES26" i="20"/>
  <c r="ER27" i="20"/>
  <c r="GE14" i="20"/>
  <c r="GF13" i="20"/>
  <c r="FQ18" i="20"/>
  <c r="FP19" i="20"/>
  <c r="FS18" i="20"/>
  <c r="FT17" i="20"/>
  <c r="GI12" i="20"/>
  <c r="GH13" i="20"/>
  <c r="EV25" i="20"/>
  <c r="EU26" i="20"/>
  <c r="GT9" i="20"/>
  <c r="GU8" i="20"/>
  <c r="FA24" i="20"/>
  <c r="FB23" i="20"/>
  <c r="FV17" i="20"/>
  <c r="FW16" i="20"/>
  <c r="FM20" i="20"/>
  <c r="FN19" i="20"/>
  <c r="GN11" i="20"/>
  <c r="GO10" i="20"/>
  <c r="GC14" i="20"/>
  <c r="GB15" i="20"/>
  <c r="FE22" i="20"/>
  <c r="FD23" i="20"/>
  <c r="EM28" i="20"/>
  <c r="EL29" i="20"/>
  <c r="GZ7" i="20"/>
  <c r="HC6" i="20"/>
  <c r="FG22" i="20"/>
  <c r="FH21" i="20"/>
  <c r="FK20" i="20"/>
  <c r="FJ21" i="20"/>
  <c r="FY16" i="20"/>
  <c r="FZ15" i="20"/>
  <c r="GR9" i="20"/>
  <c r="GQ10" i="20"/>
  <c r="EI30" i="20"/>
  <c r="EJ30" i="20" s="1"/>
  <c r="EJ29" i="20"/>
  <c r="EY24" i="20"/>
  <c r="EX25" i="20"/>
  <c r="GX7" i="20"/>
  <c r="GW8" i="20"/>
  <c r="EM29" i="20" l="1"/>
  <c r="EL30" i="20"/>
  <c r="EM30" i="20" s="1"/>
  <c r="GB16" i="20"/>
  <c r="GC15" i="20"/>
  <c r="EV26" i="20"/>
  <c r="EU27" i="20"/>
  <c r="EO29" i="20"/>
  <c r="EP28" i="20"/>
  <c r="FN20" i="20"/>
  <c r="FM21" i="20"/>
  <c r="FB24" i="20"/>
  <c r="FA25" i="20"/>
  <c r="FS19" i="20"/>
  <c r="FT18" i="20"/>
  <c r="GF14" i="20"/>
  <c r="GE15" i="20"/>
  <c r="GX8" i="20"/>
  <c r="GW9" i="20"/>
  <c r="FY17" i="20"/>
  <c r="FZ16" i="20"/>
  <c r="FG23" i="20"/>
  <c r="FH22" i="20"/>
  <c r="EY25" i="20"/>
  <c r="EX26" i="20"/>
  <c r="GR10" i="20"/>
  <c r="GQ11" i="20"/>
  <c r="FK21" i="20"/>
  <c r="FJ22" i="20"/>
  <c r="HC7" i="20"/>
  <c r="HF6" i="20"/>
  <c r="FE23" i="20"/>
  <c r="FD24" i="20"/>
  <c r="GH14" i="20"/>
  <c r="GI13" i="20"/>
  <c r="FQ19" i="20"/>
  <c r="FP20" i="20"/>
  <c r="ES27" i="20"/>
  <c r="ER28" i="20"/>
  <c r="GL12" i="20"/>
  <c r="GK13" i="20"/>
  <c r="HA7" i="20"/>
  <c r="GZ8" i="20"/>
  <c r="GN12" i="20"/>
  <c r="GO11" i="20"/>
  <c r="FW17" i="20"/>
  <c r="FV18" i="20"/>
  <c r="GU9" i="20"/>
  <c r="GT10" i="20"/>
  <c r="GO12" i="20" l="1"/>
  <c r="GN13" i="20"/>
  <c r="FW18" i="20"/>
  <c r="FV19" i="20"/>
  <c r="ES28" i="20"/>
  <c r="ER29" i="20"/>
  <c r="GT11" i="20"/>
  <c r="GU10" i="20"/>
  <c r="GK14" i="20"/>
  <c r="GL13" i="20"/>
  <c r="FQ20" i="20"/>
  <c r="FP21" i="20"/>
  <c r="FE24" i="20"/>
  <c r="FD25" i="20"/>
  <c r="FK22" i="20"/>
  <c r="FJ23" i="20"/>
  <c r="EY26" i="20"/>
  <c r="EX27" i="20"/>
  <c r="GE16" i="20"/>
  <c r="GF15" i="20"/>
  <c r="FB25" i="20"/>
  <c r="FA26" i="20"/>
  <c r="FY18" i="20"/>
  <c r="FZ17" i="20"/>
  <c r="EO30" i="20"/>
  <c r="EP30" i="20" s="1"/>
  <c r="EP29" i="20"/>
  <c r="GC16" i="20"/>
  <c r="GB17" i="20"/>
  <c r="GZ9" i="20"/>
  <c r="HA8" i="20"/>
  <c r="HF7" i="20"/>
  <c r="HI6" i="20"/>
  <c r="GR11" i="20"/>
  <c r="GQ12" i="20"/>
  <c r="GX9" i="20"/>
  <c r="GW10" i="20"/>
  <c r="FN21" i="20"/>
  <c r="FM22" i="20"/>
  <c r="EU28" i="20"/>
  <c r="EV27" i="20"/>
  <c r="GI14" i="20"/>
  <c r="GH15" i="20"/>
  <c r="HD7" i="20"/>
  <c r="HC8" i="20"/>
  <c r="FH23" i="20"/>
  <c r="FG24" i="20"/>
  <c r="FS20" i="20"/>
  <c r="FT19" i="20"/>
  <c r="HC9" i="20" l="1"/>
  <c r="HD8" i="20"/>
  <c r="GX10" i="20"/>
  <c r="GW11" i="20"/>
  <c r="HI7" i="20"/>
  <c r="HL6" i="20"/>
  <c r="GC17" i="20"/>
  <c r="GB18" i="20"/>
  <c r="FK23" i="20"/>
  <c r="FJ24" i="20"/>
  <c r="FQ21" i="20"/>
  <c r="FP22" i="20"/>
  <c r="FV20" i="20"/>
  <c r="FW19" i="20"/>
  <c r="FT20" i="20"/>
  <c r="FS21" i="20"/>
  <c r="EU29" i="20"/>
  <c r="EV28" i="20"/>
  <c r="GT12" i="20"/>
  <c r="GU11" i="20"/>
  <c r="HG7" i="20"/>
  <c r="HF8" i="20"/>
  <c r="FY19" i="20"/>
  <c r="FZ18" i="20"/>
  <c r="GE17" i="20"/>
  <c r="GF16" i="20"/>
  <c r="FH24" i="20"/>
  <c r="FG25" i="20"/>
  <c r="GI15" i="20"/>
  <c r="GH16" i="20"/>
  <c r="FN22" i="20"/>
  <c r="FM23" i="20"/>
  <c r="GR12" i="20"/>
  <c r="GQ13" i="20"/>
  <c r="FA27" i="20"/>
  <c r="FB26" i="20"/>
  <c r="EY27" i="20"/>
  <c r="EX28" i="20"/>
  <c r="FE25" i="20"/>
  <c r="FD26" i="20"/>
  <c r="ES29" i="20"/>
  <c r="ER30" i="20"/>
  <c r="ES30" i="20" s="1"/>
  <c r="GO13" i="20"/>
  <c r="GN14" i="20"/>
  <c r="HA9" i="20"/>
  <c r="GZ10" i="20"/>
  <c r="GL14" i="20"/>
  <c r="GK15" i="20"/>
  <c r="GK16" i="20" l="1"/>
  <c r="GL15" i="20"/>
  <c r="GO14" i="20"/>
  <c r="GN15" i="20"/>
  <c r="FE26" i="20"/>
  <c r="FD27" i="20"/>
  <c r="FM24" i="20"/>
  <c r="FN23" i="20"/>
  <c r="FG26" i="20"/>
  <c r="FH25" i="20"/>
  <c r="FT21" i="20"/>
  <c r="FS22" i="20"/>
  <c r="FQ22" i="20"/>
  <c r="FP23" i="20"/>
  <c r="GB19" i="20"/>
  <c r="GC18" i="20"/>
  <c r="GX11" i="20"/>
  <c r="GW12" i="20"/>
  <c r="FA28" i="20"/>
  <c r="FB27" i="20"/>
  <c r="FY20" i="20"/>
  <c r="FZ19" i="20"/>
  <c r="GU12" i="20"/>
  <c r="GT13" i="20"/>
  <c r="EY28" i="20"/>
  <c r="EX29" i="20"/>
  <c r="GQ14" i="20"/>
  <c r="GR13" i="20"/>
  <c r="GI16" i="20"/>
  <c r="GH17" i="20"/>
  <c r="HF9" i="20"/>
  <c r="HG8" i="20"/>
  <c r="FK24" i="20"/>
  <c r="FJ25" i="20"/>
  <c r="HL7" i="20"/>
  <c r="HO6" i="20"/>
  <c r="GZ11" i="20"/>
  <c r="HA10" i="20"/>
  <c r="GE18" i="20"/>
  <c r="GF17" i="20"/>
  <c r="EV29" i="20"/>
  <c r="EU30" i="20"/>
  <c r="EV30" i="20" s="1"/>
  <c r="FW20" i="20"/>
  <c r="FV21" i="20"/>
  <c r="HJ7" i="20"/>
  <c r="HI8" i="20"/>
  <c r="HD9" i="20"/>
  <c r="HC10" i="20"/>
  <c r="HO7" i="20" l="1"/>
  <c r="HR6" i="20"/>
  <c r="GT14" i="20"/>
  <c r="GU13" i="20"/>
  <c r="FS23" i="20"/>
  <c r="FT22" i="20"/>
  <c r="GO15" i="20"/>
  <c r="GN16" i="20"/>
  <c r="FW21" i="20"/>
  <c r="FV22" i="20"/>
  <c r="GE19" i="20"/>
  <c r="GF18" i="20"/>
  <c r="HL8" i="20"/>
  <c r="HM7" i="20"/>
  <c r="HG9" i="20"/>
  <c r="HF10" i="20"/>
  <c r="GR14" i="20"/>
  <c r="GQ15" i="20"/>
  <c r="FB28" i="20"/>
  <c r="FA29" i="20"/>
  <c r="GB20" i="20"/>
  <c r="GC19" i="20"/>
  <c r="FM25" i="20"/>
  <c r="FN24" i="20"/>
  <c r="HD10" i="20"/>
  <c r="HC11" i="20"/>
  <c r="HI9" i="20"/>
  <c r="HJ8" i="20"/>
  <c r="FK25" i="20"/>
  <c r="FJ26" i="20"/>
  <c r="GH18" i="20"/>
  <c r="GI17" i="20"/>
  <c r="EY29" i="20"/>
  <c r="EX30" i="20"/>
  <c r="EY30" i="20" s="1"/>
  <c r="GX12" i="20"/>
  <c r="GW13" i="20"/>
  <c r="FQ23" i="20"/>
  <c r="FP24" i="20"/>
  <c r="FE27" i="20"/>
  <c r="FD28" i="20"/>
  <c r="GZ12" i="20"/>
  <c r="HA11" i="20"/>
  <c r="FZ20" i="20"/>
  <c r="FY21" i="20"/>
  <c r="FG27" i="20"/>
  <c r="FH26" i="20"/>
  <c r="GK17" i="20"/>
  <c r="GL16" i="20"/>
  <c r="FZ21" i="20" l="1"/>
  <c r="FY22" i="20"/>
  <c r="FE28" i="20"/>
  <c r="FD29" i="20"/>
  <c r="GW14" i="20"/>
  <c r="GX13" i="20"/>
  <c r="FB29" i="20"/>
  <c r="FA30" i="20"/>
  <c r="FB30" i="20" s="1"/>
  <c r="HF11" i="20"/>
  <c r="HG10" i="20"/>
  <c r="GN17" i="20"/>
  <c r="GO16" i="20"/>
  <c r="GK18" i="20"/>
  <c r="GL17" i="20"/>
  <c r="GH19" i="20"/>
  <c r="GI18" i="20"/>
  <c r="HJ9" i="20"/>
  <c r="HI10" i="20"/>
  <c r="FM26" i="20"/>
  <c r="FN25" i="20"/>
  <c r="GE20" i="20"/>
  <c r="GF19" i="20"/>
  <c r="GU14" i="20"/>
  <c r="GT15" i="20"/>
  <c r="FQ24" i="20"/>
  <c r="FP25" i="20"/>
  <c r="FK26" i="20"/>
  <c r="FJ27" i="20"/>
  <c r="HD11" i="20"/>
  <c r="HC12" i="20"/>
  <c r="GQ16" i="20"/>
  <c r="GR15" i="20"/>
  <c r="FW22" i="20"/>
  <c r="FV23" i="20"/>
  <c r="HR7" i="20"/>
  <c r="HU6" i="20"/>
  <c r="FH27" i="20"/>
  <c r="FG28" i="20"/>
  <c r="GZ13" i="20"/>
  <c r="HA12" i="20"/>
  <c r="GC20" i="20"/>
  <c r="GB21" i="20"/>
  <c r="HL9" i="20"/>
  <c r="HM8" i="20"/>
  <c r="FS24" i="20"/>
  <c r="FT23" i="20"/>
  <c r="HP7" i="20"/>
  <c r="HO8" i="20"/>
  <c r="HP8" i="20" l="1"/>
  <c r="HO9" i="20"/>
  <c r="HU7" i="20"/>
  <c r="HX6" i="20"/>
  <c r="FK27" i="20"/>
  <c r="FJ28" i="20"/>
  <c r="GT16" i="20"/>
  <c r="GU15" i="20"/>
  <c r="FE29" i="20"/>
  <c r="FD30" i="20"/>
  <c r="FE30" i="20" s="1"/>
  <c r="HL10" i="20"/>
  <c r="HM9" i="20"/>
  <c r="HA13" i="20"/>
  <c r="GZ14" i="20"/>
  <c r="HS7" i="20"/>
  <c r="HR8" i="20"/>
  <c r="GQ17" i="20"/>
  <c r="GR16" i="20"/>
  <c r="FN26" i="20"/>
  <c r="FM27" i="20"/>
  <c r="GI19" i="20"/>
  <c r="GH20" i="20"/>
  <c r="GN18" i="20"/>
  <c r="GO17" i="20"/>
  <c r="GC21" i="20"/>
  <c r="GB22" i="20"/>
  <c r="FH28" i="20"/>
  <c r="FG29" i="20"/>
  <c r="FW23" i="20"/>
  <c r="FV24" i="20"/>
  <c r="HD12" i="20"/>
  <c r="HC13" i="20"/>
  <c r="FQ25" i="20"/>
  <c r="FP26" i="20"/>
  <c r="HJ10" i="20"/>
  <c r="HI11" i="20"/>
  <c r="FY23" i="20"/>
  <c r="FZ22" i="20"/>
  <c r="FT24" i="20"/>
  <c r="FS25" i="20"/>
  <c r="GF20" i="20"/>
  <c r="GE21" i="20"/>
  <c r="GK19" i="20"/>
  <c r="GL18" i="20"/>
  <c r="HF12" i="20"/>
  <c r="HG11" i="20"/>
  <c r="GX14" i="20"/>
  <c r="GW15" i="20"/>
  <c r="FY24" i="20" l="1"/>
  <c r="FZ23" i="20"/>
  <c r="GW16" i="20"/>
  <c r="GX15" i="20"/>
  <c r="FT25" i="20"/>
  <c r="FS26" i="20"/>
  <c r="HJ11" i="20"/>
  <c r="HI12" i="20"/>
  <c r="HC14" i="20"/>
  <c r="HD13" i="20"/>
  <c r="FG30" i="20"/>
  <c r="FH30" i="20" s="1"/>
  <c r="FH29" i="20"/>
  <c r="FN27" i="20"/>
  <c r="FM28" i="20"/>
  <c r="HR9" i="20"/>
  <c r="HS8" i="20"/>
  <c r="HX7" i="20"/>
  <c r="IA6" i="20"/>
  <c r="GK20" i="20"/>
  <c r="GL19" i="20"/>
  <c r="GO18" i="20"/>
  <c r="GN19" i="20"/>
  <c r="HL11" i="20"/>
  <c r="HM10" i="20"/>
  <c r="GT17" i="20"/>
  <c r="GU16" i="20"/>
  <c r="HV7" i="20"/>
  <c r="HU8" i="20"/>
  <c r="HG12" i="20"/>
  <c r="HF13" i="20"/>
  <c r="GE22" i="20"/>
  <c r="GF21" i="20"/>
  <c r="FQ26" i="20"/>
  <c r="FP27" i="20"/>
  <c r="FW24" i="20"/>
  <c r="FV25" i="20"/>
  <c r="GC22" i="20"/>
  <c r="GB23" i="20"/>
  <c r="GI20" i="20"/>
  <c r="GH21" i="20"/>
  <c r="HA14" i="20"/>
  <c r="GZ15" i="20"/>
  <c r="FK28" i="20"/>
  <c r="FJ29" i="20"/>
  <c r="HP9" i="20"/>
  <c r="HO10" i="20"/>
  <c r="GQ18" i="20"/>
  <c r="GR17" i="20"/>
  <c r="HV8" i="20" l="1"/>
  <c r="HU9" i="20"/>
  <c r="HJ12" i="20"/>
  <c r="HI13" i="20"/>
  <c r="GI21" i="20"/>
  <c r="GH22" i="20"/>
  <c r="GQ19" i="20"/>
  <c r="GR18" i="20"/>
  <c r="GE23" i="20"/>
  <c r="GF22" i="20"/>
  <c r="HL12" i="20"/>
  <c r="HM11" i="20"/>
  <c r="GL20" i="20"/>
  <c r="GK21" i="20"/>
  <c r="HS9" i="20"/>
  <c r="HR10" i="20"/>
  <c r="GW17" i="20"/>
  <c r="GX16" i="20"/>
  <c r="FK29" i="20"/>
  <c r="FJ30" i="20"/>
  <c r="FK30" i="20" s="1"/>
  <c r="FW25" i="20"/>
  <c r="FV26" i="20"/>
  <c r="HP10" i="20"/>
  <c r="HO11" i="20"/>
  <c r="GZ16" i="20"/>
  <c r="HA15" i="20"/>
  <c r="GC23" i="20"/>
  <c r="GB24" i="20"/>
  <c r="FQ27" i="20"/>
  <c r="FP28" i="20"/>
  <c r="HF14" i="20"/>
  <c r="HG13" i="20"/>
  <c r="GO19" i="20"/>
  <c r="GN20" i="20"/>
  <c r="IA7" i="20"/>
  <c r="ID6" i="20"/>
  <c r="FM29" i="20"/>
  <c r="FN28" i="20"/>
  <c r="FT26" i="20"/>
  <c r="FS27" i="20"/>
  <c r="GU17" i="20"/>
  <c r="GT18" i="20"/>
  <c r="HY7" i="20"/>
  <c r="HX8" i="20"/>
  <c r="HD14" i="20"/>
  <c r="HC15" i="20"/>
  <c r="FZ24" i="20"/>
  <c r="FY25" i="20"/>
  <c r="FZ25" i="20" l="1"/>
  <c r="FY26" i="20"/>
  <c r="HX9" i="20"/>
  <c r="HY8" i="20"/>
  <c r="FS28" i="20"/>
  <c r="FT27" i="20"/>
  <c r="ID7" i="20"/>
  <c r="IG6" i="20"/>
  <c r="GC24" i="20"/>
  <c r="GB25" i="20"/>
  <c r="HP11" i="20"/>
  <c r="HO12" i="20"/>
  <c r="HR11" i="20"/>
  <c r="HS10" i="20"/>
  <c r="HI14" i="20"/>
  <c r="HJ13" i="20"/>
  <c r="HM12" i="20"/>
  <c r="HL13" i="20"/>
  <c r="GQ20" i="20"/>
  <c r="GR19" i="20"/>
  <c r="IB7" i="20"/>
  <c r="IA8" i="20"/>
  <c r="HG14" i="20"/>
  <c r="HF15" i="20"/>
  <c r="HC16" i="20"/>
  <c r="HD15" i="20"/>
  <c r="GU18" i="20"/>
  <c r="GT19" i="20"/>
  <c r="GO20" i="20"/>
  <c r="GN21" i="20"/>
  <c r="FQ28" i="20"/>
  <c r="FP29" i="20"/>
  <c r="FW26" i="20"/>
  <c r="FV27" i="20"/>
  <c r="GK22" i="20"/>
  <c r="GL21" i="20"/>
  <c r="GI22" i="20"/>
  <c r="GH23" i="20"/>
  <c r="HV9" i="20"/>
  <c r="HU10" i="20"/>
  <c r="FM30" i="20"/>
  <c r="FN30" i="20" s="1"/>
  <c r="FN29" i="20"/>
  <c r="HA16" i="20"/>
  <c r="GZ17" i="20"/>
  <c r="GW18" i="20"/>
  <c r="GX17" i="20"/>
  <c r="GF23" i="20"/>
  <c r="GE24" i="20"/>
  <c r="GW19" i="20" l="1"/>
  <c r="GX18" i="20"/>
  <c r="GF24" i="20"/>
  <c r="GE25" i="20"/>
  <c r="HA17" i="20"/>
  <c r="GZ18" i="20"/>
  <c r="HV10" i="20"/>
  <c r="HU11" i="20"/>
  <c r="FQ29" i="20"/>
  <c r="FP30" i="20"/>
  <c r="FQ30" i="20" s="1"/>
  <c r="GT20" i="20"/>
  <c r="GU19" i="20"/>
  <c r="HG15" i="20"/>
  <c r="HF16" i="20"/>
  <c r="HP12" i="20"/>
  <c r="HO13" i="20"/>
  <c r="IG7" i="20"/>
  <c r="IJ6" i="20"/>
  <c r="GL22" i="20"/>
  <c r="GK23" i="20"/>
  <c r="GR20" i="20"/>
  <c r="GQ21" i="20"/>
  <c r="HJ14" i="20"/>
  <c r="HI15" i="20"/>
  <c r="ID8" i="20"/>
  <c r="IE7" i="20"/>
  <c r="HY9" i="20"/>
  <c r="HX10" i="20"/>
  <c r="GI23" i="20"/>
  <c r="GH24" i="20"/>
  <c r="FW27" i="20"/>
  <c r="FV28" i="20"/>
  <c r="GO21" i="20"/>
  <c r="GN22" i="20"/>
  <c r="IA9" i="20"/>
  <c r="IB8" i="20"/>
  <c r="HM13" i="20"/>
  <c r="HL14" i="20"/>
  <c r="GC25" i="20"/>
  <c r="GB26" i="20"/>
  <c r="FY27" i="20"/>
  <c r="FZ26" i="20"/>
  <c r="HC17" i="20"/>
  <c r="HD16" i="20"/>
  <c r="HR12" i="20"/>
  <c r="HS11" i="20"/>
  <c r="FS29" i="20"/>
  <c r="FT28" i="20"/>
  <c r="FT29" i="20" l="1"/>
  <c r="FS30" i="20"/>
  <c r="FT30" i="20" s="1"/>
  <c r="HS12" i="20"/>
  <c r="HR13" i="20"/>
  <c r="FY28" i="20"/>
  <c r="FZ27" i="20"/>
  <c r="GC26" i="20"/>
  <c r="GB27" i="20"/>
  <c r="FW28" i="20"/>
  <c r="FV29" i="20"/>
  <c r="HX11" i="20"/>
  <c r="HY10" i="20"/>
  <c r="HI16" i="20"/>
  <c r="HJ15" i="20"/>
  <c r="GL23" i="20"/>
  <c r="GK24" i="20"/>
  <c r="HO14" i="20"/>
  <c r="HP13" i="20"/>
  <c r="HV11" i="20"/>
  <c r="HU12" i="20"/>
  <c r="GE26" i="20"/>
  <c r="GF25" i="20"/>
  <c r="HC18" i="20"/>
  <c r="HD17" i="20"/>
  <c r="GT21" i="20"/>
  <c r="GU20" i="20"/>
  <c r="HM14" i="20"/>
  <c r="HL15" i="20"/>
  <c r="GO22" i="20"/>
  <c r="GN23" i="20"/>
  <c r="GI24" i="20"/>
  <c r="GH25" i="20"/>
  <c r="GR21" i="20"/>
  <c r="GQ22" i="20"/>
  <c r="IJ7" i="20"/>
  <c r="IM6" i="20"/>
  <c r="HG16" i="20"/>
  <c r="HF17" i="20"/>
  <c r="GZ19" i="20"/>
  <c r="HA18" i="20"/>
  <c r="IB9" i="20"/>
  <c r="IA10" i="20"/>
  <c r="ID9" i="20"/>
  <c r="IE8" i="20"/>
  <c r="IH7" i="20"/>
  <c r="IG8" i="20"/>
  <c r="GW20" i="20"/>
  <c r="GX19" i="20"/>
  <c r="ID10" i="20" l="1"/>
  <c r="IE9" i="20"/>
  <c r="IJ8" i="20"/>
  <c r="IK7" i="20"/>
  <c r="IB10" i="20"/>
  <c r="IA11" i="20"/>
  <c r="GQ23" i="20"/>
  <c r="GR22" i="20"/>
  <c r="IM7" i="20"/>
  <c r="IP6" i="20"/>
  <c r="GI25" i="20"/>
  <c r="GH26" i="20"/>
  <c r="HM15" i="20"/>
  <c r="HL16" i="20"/>
  <c r="HV12" i="20"/>
  <c r="HU13" i="20"/>
  <c r="GK25" i="20"/>
  <c r="GL24" i="20"/>
  <c r="GC27" i="20"/>
  <c r="GB28" i="20"/>
  <c r="HR14" i="20"/>
  <c r="HS13" i="20"/>
  <c r="HC19" i="20"/>
  <c r="HD18" i="20"/>
  <c r="HX12" i="20"/>
  <c r="HY11" i="20"/>
  <c r="FW29" i="20"/>
  <c r="FV30" i="20"/>
  <c r="FW30" i="20" s="1"/>
  <c r="GX20" i="20"/>
  <c r="GW21" i="20"/>
  <c r="GZ20" i="20"/>
  <c r="HA19" i="20"/>
  <c r="IG9" i="20"/>
  <c r="IH8" i="20"/>
  <c r="HF18" i="20"/>
  <c r="HG17" i="20"/>
  <c r="GO23" i="20"/>
  <c r="GN24" i="20"/>
  <c r="GU21" i="20"/>
  <c r="GT22" i="20"/>
  <c r="GE27" i="20"/>
  <c r="GF26" i="20"/>
  <c r="HP14" i="20"/>
  <c r="HO15" i="20"/>
  <c r="HI17" i="20"/>
  <c r="HJ16" i="20"/>
  <c r="FZ28" i="20"/>
  <c r="FY29" i="20"/>
  <c r="FZ29" i="20" l="1"/>
  <c r="FY30" i="20"/>
  <c r="FZ30" i="20" s="1"/>
  <c r="GC28" i="20"/>
  <c r="GB29" i="20"/>
  <c r="HU14" i="20"/>
  <c r="HV13" i="20"/>
  <c r="GI26" i="20"/>
  <c r="GH27" i="20"/>
  <c r="HO16" i="20"/>
  <c r="HP15" i="20"/>
  <c r="GU22" i="20"/>
  <c r="GT23" i="20"/>
  <c r="HF19" i="20"/>
  <c r="HG18" i="20"/>
  <c r="HA20" i="20"/>
  <c r="GZ21" i="20"/>
  <c r="HC20" i="20"/>
  <c r="HD19" i="20"/>
  <c r="GQ24" i="20"/>
  <c r="GR23" i="20"/>
  <c r="IJ9" i="20"/>
  <c r="IK8" i="20"/>
  <c r="GW22" i="20"/>
  <c r="GX21" i="20"/>
  <c r="HL17" i="20"/>
  <c r="HM16" i="20"/>
  <c r="IP7" i="20"/>
  <c r="IS6" i="20"/>
  <c r="IB11" i="20"/>
  <c r="IA12" i="20"/>
  <c r="GO24" i="20"/>
  <c r="GN25" i="20"/>
  <c r="HI18" i="20"/>
  <c r="HJ17" i="20"/>
  <c r="GF27" i="20"/>
  <c r="GE28" i="20"/>
  <c r="IH9" i="20"/>
  <c r="IG10" i="20"/>
  <c r="HX13" i="20"/>
  <c r="HY12" i="20"/>
  <c r="HS14" i="20"/>
  <c r="HR15" i="20"/>
  <c r="GK26" i="20"/>
  <c r="GL25" i="20"/>
  <c r="IN7" i="20"/>
  <c r="IM8" i="20"/>
  <c r="ID11" i="20"/>
  <c r="IE10" i="20"/>
  <c r="IN8" i="20" l="1"/>
  <c r="IM9" i="20"/>
  <c r="HR16" i="20"/>
  <c r="HS15" i="20"/>
  <c r="IH10" i="20"/>
  <c r="IG11" i="20"/>
  <c r="GF28" i="20"/>
  <c r="GE29" i="20"/>
  <c r="GO25" i="20"/>
  <c r="GN26" i="20"/>
  <c r="IS7" i="20"/>
  <c r="IV6" i="20"/>
  <c r="HA21" i="20"/>
  <c r="GZ22" i="20"/>
  <c r="GU23" i="20"/>
  <c r="GT24" i="20"/>
  <c r="GI27" i="20"/>
  <c r="GH28" i="20"/>
  <c r="GC29" i="20"/>
  <c r="GB30" i="20"/>
  <c r="GC30" i="20" s="1"/>
  <c r="GL26" i="20"/>
  <c r="GK27" i="20"/>
  <c r="IP8" i="20"/>
  <c r="IQ7" i="20"/>
  <c r="GW23" i="20"/>
  <c r="GX22" i="20"/>
  <c r="GQ25" i="20"/>
  <c r="GR24" i="20"/>
  <c r="ID12" i="20"/>
  <c r="IE11" i="20"/>
  <c r="HY13" i="20"/>
  <c r="HX14" i="20"/>
  <c r="IB12" i="20"/>
  <c r="IA13" i="20"/>
  <c r="HI19" i="20"/>
  <c r="HJ18" i="20"/>
  <c r="HL18" i="20"/>
  <c r="HM17" i="20"/>
  <c r="IK9" i="20"/>
  <c r="IJ10" i="20"/>
  <c r="HD20" i="20"/>
  <c r="HC21" i="20"/>
  <c r="HG19" i="20"/>
  <c r="HF20" i="20"/>
  <c r="HO17" i="20"/>
  <c r="HP16" i="20"/>
  <c r="HV14" i="20"/>
  <c r="HU15" i="20"/>
  <c r="HO18" i="20" l="1"/>
  <c r="HP17" i="20"/>
  <c r="HU16" i="20"/>
  <c r="HV15" i="20"/>
  <c r="HG20" i="20"/>
  <c r="HF21" i="20"/>
  <c r="IJ11" i="20"/>
  <c r="IK10" i="20"/>
  <c r="HY14" i="20"/>
  <c r="HX15" i="20"/>
  <c r="GU24" i="20"/>
  <c r="GT25" i="20"/>
  <c r="IV7" i="20"/>
  <c r="IY6" i="20"/>
  <c r="GE30" i="20"/>
  <c r="GF30" i="20" s="1"/>
  <c r="GF29" i="20"/>
  <c r="HI20" i="20"/>
  <c r="HJ19" i="20"/>
  <c r="GR25" i="20"/>
  <c r="GQ26" i="20"/>
  <c r="IP9" i="20"/>
  <c r="IQ8" i="20"/>
  <c r="IT7" i="20"/>
  <c r="IS8" i="20"/>
  <c r="HR17" i="20"/>
  <c r="HS16" i="20"/>
  <c r="HC22" i="20"/>
  <c r="HD21" i="20"/>
  <c r="IA14" i="20"/>
  <c r="IB13" i="20"/>
  <c r="GL27" i="20"/>
  <c r="GK28" i="20"/>
  <c r="GI28" i="20"/>
  <c r="GH29" i="20"/>
  <c r="HA22" i="20"/>
  <c r="GZ23" i="20"/>
  <c r="GO26" i="20"/>
  <c r="GN27" i="20"/>
  <c r="IH11" i="20"/>
  <c r="IG12" i="20"/>
  <c r="IN9" i="20"/>
  <c r="IM10" i="20"/>
  <c r="HM18" i="20"/>
  <c r="HL19" i="20"/>
  <c r="IE12" i="20"/>
  <c r="ID13" i="20"/>
  <c r="GX23" i="20"/>
  <c r="GW24" i="20"/>
  <c r="ID14" i="20" l="1"/>
  <c r="IE13" i="20"/>
  <c r="GX24" i="20"/>
  <c r="GW25" i="20"/>
  <c r="HM19" i="20"/>
  <c r="HL20" i="20"/>
  <c r="IH12" i="20"/>
  <c r="IG13" i="20"/>
  <c r="HA23" i="20"/>
  <c r="GZ24" i="20"/>
  <c r="GK29" i="20"/>
  <c r="GL28" i="20"/>
  <c r="IT8" i="20"/>
  <c r="IS9" i="20"/>
  <c r="GR26" i="20"/>
  <c r="GQ27" i="20"/>
  <c r="GU25" i="20"/>
  <c r="GT26" i="20"/>
  <c r="HC23" i="20"/>
  <c r="HD22" i="20"/>
  <c r="IJ12" i="20"/>
  <c r="IK11" i="20"/>
  <c r="HU17" i="20"/>
  <c r="HV16" i="20"/>
  <c r="IN10" i="20"/>
  <c r="IM11" i="20"/>
  <c r="GO27" i="20"/>
  <c r="GN28" i="20"/>
  <c r="GI29" i="20"/>
  <c r="GH30" i="20"/>
  <c r="GI30" i="20" s="1"/>
  <c r="IY7" i="20"/>
  <c r="JB6" i="20"/>
  <c r="HX16" i="20"/>
  <c r="HY15" i="20"/>
  <c r="HG21" i="20"/>
  <c r="HF22" i="20"/>
  <c r="IB14" i="20"/>
  <c r="IA15" i="20"/>
  <c r="HS17" i="20"/>
  <c r="HR18" i="20"/>
  <c r="IQ9" i="20"/>
  <c r="IP10" i="20"/>
  <c r="HJ20" i="20"/>
  <c r="HI21" i="20"/>
  <c r="IW7" i="20"/>
  <c r="IV8" i="20"/>
  <c r="HO19" i="20"/>
  <c r="HP18" i="20"/>
  <c r="HY16" i="20" l="1"/>
  <c r="HX17" i="20"/>
  <c r="HI22" i="20"/>
  <c r="HJ21" i="20"/>
  <c r="HS18" i="20"/>
  <c r="HR19" i="20"/>
  <c r="HG22" i="20"/>
  <c r="HF23" i="20"/>
  <c r="JB7" i="20"/>
  <c r="JE6" i="20"/>
  <c r="GO28" i="20"/>
  <c r="GN29" i="20"/>
  <c r="GQ28" i="20"/>
  <c r="GR27" i="20"/>
  <c r="IG14" i="20"/>
  <c r="IH13" i="20"/>
  <c r="GX25" i="20"/>
  <c r="GW26" i="20"/>
  <c r="IZ7" i="20"/>
  <c r="IY8" i="20"/>
  <c r="HU18" i="20"/>
  <c r="HV17" i="20"/>
  <c r="HD23" i="20"/>
  <c r="HC24" i="20"/>
  <c r="GK30" i="20"/>
  <c r="GL30" i="20" s="1"/>
  <c r="GL29" i="20"/>
  <c r="HO20" i="20"/>
  <c r="HP19" i="20"/>
  <c r="IV9" i="20"/>
  <c r="IW8" i="20"/>
  <c r="IP11" i="20"/>
  <c r="IQ10" i="20"/>
  <c r="IA16" i="20"/>
  <c r="IB15" i="20"/>
  <c r="IN11" i="20"/>
  <c r="IM12" i="20"/>
  <c r="GU26" i="20"/>
  <c r="GT27" i="20"/>
  <c r="IS10" i="20"/>
  <c r="IT9" i="20"/>
  <c r="HA24" i="20"/>
  <c r="GZ25" i="20"/>
  <c r="HM20" i="20"/>
  <c r="HL21" i="20"/>
  <c r="IK12" i="20"/>
  <c r="IJ13" i="20"/>
  <c r="IE14" i="20"/>
  <c r="ID15" i="20"/>
  <c r="IE15" i="20" l="1"/>
  <c r="ID16" i="20"/>
  <c r="HM21" i="20"/>
  <c r="HL22" i="20"/>
  <c r="IN12" i="20"/>
  <c r="IM13" i="20"/>
  <c r="HD24" i="20"/>
  <c r="HC25" i="20"/>
  <c r="IY9" i="20"/>
  <c r="IZ8" i="20"/>
  <c r="GO29" i="20"/>
  <c r="GN30" i="20"/>
  <c r="GO30" i="20" s="1"/>
  <c r="HG23" i="20"/>
  <c r="HF24" i="20"/>
  <c r="IP12" i="20"/>
  <c r="IQ11" i="20"/>
  <c r="HP20" i="20"/>
  <c r="HO21" i="20"/>
  <c r="IH14" i="20"/>
  <c r="IG15" i="20"/>
  <c r="HJ22" i="20"/>
  <c r="HI23" i="20"/>
  <c r="IT10" i="20"/>
  <c r="IS11" i="20"/>
  <c r="IK13" i="20"/>
  <c r="IJ14" i="20"/>
  <c r="HA25" i="20"/>
  <c r="GZ26" i="20"/>
  <c r="GU27" i="20"/>
  <c r="GT28" i="20"/>
  <c r="GW27" i="20"/>
  <c r="GX26" i="20"/>
  <c r="JE7" i="20"/>
  <c r="JH6" i="20"/>
  <c r="HR20" i="20"/>
  <c r="HS19" i="20"/>
  <c r="HY17" i="20"/>
  <c r="HX18" i="20"/>
  <c r="IA17" i="20"/>
  <c r="IB16" i="20"/>
  <c r="IW9" i="20"/>
  <c r="IV10" i="20"/>
  <c r="HU19" i="20"/>
  <c r="HV18" i="20"/>
  <c r="GQ29" i="20"/>
  <c r="GR28" i="20"/>
  <c r="JB8" i="20"/>
  <c r="JC7" i="20"/>
  <c r="JF7" i="20" l="1"/>
  <c r="JE8" i="20"/>
  <c r="HA26" i="20"/>
  <c r="GZ27" i="20"/>
  <c r="IT11" i="20"/>
  <c r="IS12" i="20"/>
  <c r="IG16" i="20"/>
  <c r="IH15" i="20"/>
  <c r="HC26" i="20"/>
  <c r="HD25" i="20"/>
  <c r="HM22" i="20"/>
  <c r="HL23" i="20"/>
  <c r="GR29" i="20"/>
  <c r="GQ30" i="20"/>
  <c r="GR30" i="20" s="1"/>
  <c r="JC8" i="20"/>
  <c r="JB9" i="20"/>
  <c r="HU20" i="20"/>
  <c r="HV19" i="20"/>
  <c r="IA18" i="20"/>
  <c r="IB17" i="20"/>
  <c r="HS20" i="20"/>
  <c r="HR21" i="20"/>
  <c r="GW28" i="20"/>
  <c r="GX27" i="20"/>
  <c r="IQ12" i="20"/>
  <c r="IP13" i="20"/>
  <c r="IV11" i="20"/>
  <c r="IW10" i="20"/>
  <c r="HX19" i="20"/>
  <c r="HY18" i="20"/>
  <c r="JH7" i="20"/>
  <c r="JK6" i="20"/>
  <c r="GU28" i="20"/>
  <c r="GT29" i="20"/>
  <c r="IK14" i="20"/>
  <c r="IJ15" i="20"/>
  <c r="HJ23" i="20"/>
  <c r="HI24" i="20"/>
  <c r="HP21" i="20"/>
  <c r="HO22" i="20"/>
  <c r="HG24" i="20"/>
  <c r="HF25" i="20"/>
  <c r="IM14" i="20"/>
  <c r="IN13" i="20"/>
  <c r="IE16" i="20"/>
  <c r="ID17" i="20"/>
  <c r="IZ9" i="20"/>
  <c r="IY10" i="20"/>
  <c r="HP22" i="20" l="1"/>
  <c r="HO23" i="20"/>
  <c r="IK15" i="20"/>
  <c r="IJ16" i="20"/>
  <c r="JK7" i="20"/>
  <c r="JN6" i="20"/>
  <c r="JC9" i="20"/>
  <c r="JB10" i="20"/>
  <c r="HM23" i="20"/>
  <c r="HL24" i="20"/>
  <c r="HA27" i="20"/>
  <c r="GZ28" i="20"/>
  <c r="IZ10" i="20"/>
  <c r="IY11" i="20"/>
  <c r="JI7" i="20"/>
  <c r="JH8" i="20"/>
  <c r="IV12" i="20"/>
  <c r="IW11" i="20"/>
  <c r="GX28" i="20"/>
  <c r="GW29" i="20"/>
  <c r="IA19" i="20"/>
  <c r="IB18" i="20"/>
  <c r="IG17" i="20"/>
  <c r="IH16" i="20"/>
  <c r="IN14" i="20"/>
  <c r="IM15" i="20"/>
  <c r="ID18" i="20"/>
  <c r="IE17" i="20"/>
  <c r="HG25" i="20"/>
  <c r="HF26" i="20"/>
  <c r="HJ24" i="20"/>
  <c r="HI25" i="20"/>
  <c r="GU29" i="20"/>
  <c r="GT30" i="20"/>
  <c r="GU30" i="20" s="1"/>
  <c r="IP14" i="20"/>
  <c r="IQ13" i="20"/>
  <c r="HS21" i="20"/>
  <c r="HR22" i="20"/>
  <c r="IT12" i="20"/>
  <c r="IS13" i="20"/>
  <c r="JF8" i="20"/>
  <c r="JE9" i="20"/>
  <c r="HX20" i="20"/>
  <c r="HY19" i="20"/>
  <c r="HV20" i="20"/>
  <c r="HU21" i="20"/>
  <c r="HC27" i="20"/>
  <c r="HD26" i="20"/>
  <c r="IS14" i="20" l="1"/>
  <c r="IT13" i="20"/>
  <c r="HI26" i="20"/>
  <c r="HJ25" i="20"/>
  <c r="GX29" i="20"/>
  <c r="GW30" i="20"/>
  <c r="GX30" i="20" s="1"/>
  <c r="JH9" i="20"/>
  <c r="JI8" i="20"/>
  <c r="HA28" i="20"/>
  <c r="GZ29" i="20"/>
  <c r="JB11" i="20"/>
  <c r="JC10" i="20"/>
  <c r="IJ17" i="20"/>
  <c r="IK16" i="20"/>
  <c r="HD27" i="20"/>
  <c r="HC28" i="20"/>
  <c r="HY20" i="20"/>
  <c r="HX21" i="20"/>
  <c r="IQ14" i="20"/>
  <c r="IP15" i="20"/>
  <c r="ID19" i="20"/>
  <c r="IE18" i="20"/>
  <c r="IG18" i="20"/>
  <c r="IH17" i="20"/>
  <c r="HU22" i="20"/>
  <c r="HV21" i="20"/>
  <c r="JF9" i="20"/>
  <c r="JE10" i="20"/>
  <c r="HS22" i="20"/>
  <c r="HR23" i="20"/>
  <c r="HG26" i="20"/>
  <c r="HF27" i="20"/>
  <c r="IM16" i="20"/>
  <c r="IN15" i="20"/>
  <c r="IZ11" i="20"/>
  <c r="IY12" i="20"/>
  <c r="HM24" i="20"/>
  <c r="HL25" i="20"/>
  <c r="JN7" i="20"/>
  <c r="JQ6" i="20"/>
  <c r="HO24" i="20"/>
  <c r="HP23" i="20"/>
  <c r="IA20" i="20"/>
  <c r="IB19" i="20"/>
  <c r="IV13" i="20"/>
  <c r="IW12" i="20"/>
  <c r="JK8" i="20"/>
  <c r="JL7" i="20"/>
  <c r="JQ7" i="20" l="1"/>
  <c r="JT6" i="20"/>
  <c r="IZ12" i="20"/>
  <c r="IY13" i="20"/>
  <c r="HG27" i="20"/>
  <c r="HF28" i="20"/>
  <c r="JF10" i="20"/>
  <c r="JE11" i="20"/>
  <c r="IP16" i="20"/>
  <c r="IQ15" i="20"/>
  <c r="HD28" i="20"/>
  <c r="HC29" i="20"/>
  <c r="JL8" i="20"/>
  <c r="JK9" i="20"/>
  <c r="IB20" i="20"/>
  <c r="IA21" i="20"/>
  <c r="JN8" i="20"/>
  <c r="JO7" i="20"/>
  <c r="IG19" i="20"/>
  <c r="IH18" i="20"/>
  <c r="JB12" i="20"/>
  <c r="JC11" i="20"/>
  <c r="JI9" i="20"/>
  <c r="JH10" i="20"/>
  <c r="HJ26" i="20"/>
  <c r="HI27" i="20"/>
  <c r="HS23" i="20"/>
  <c r="HR24" i="20"/>
  <c r="HY21" i="20"/>
  <c r="HX22" i="20"/>
  <c r="HA29" i="20"/>
  <c r="GZ30" i="20"/>
  <c r="HA30" i="20" s="1"/>
  <c r="HM25" i="20"/>
  <c r="HL26" i="20"/>
  <c r="IW13" i="20"/>
  <c r="IV14" i="20"/>
  <c r="HO25" i="20"/>
  <c r="HP24" i="20"/>
  <c r="IM17" i="20"/>
  <c r="IN16" i="20"/>
  <c r="HU23" i="20"/>
  <c r="HV22" i="20"/>
  <c r="IE19" i="20"/>
  <c r="ID20" i="20"/>
  <c r="IJ18" i="20"/>
  <c r="IK17" i="20"/>
  <c r="IT14" i="20"/>
  <c r="IS15" i="20"/>
  <c r="HU24" i="20" l="1"/>
  <c r="HV23" i="20"/>
  <c r="HP25" i="20"/>
  <c r="HO26" i="20"/>
  <c r="IS16" i="20"/>
  <c r="IT15" i="20"/>
  <c r="IE20" i="20"/>
  <c r="ID21" i="20"/>
  <c r="IW14" i="20"/>
  <c r="IV15" i="20"/>
  <c r="HS24" i="20"/>
  <c r="HR25" i="20"/>
  <c r="JH11" i="20"/>
  <c r="JI10" i="20"/>
  <c r="IA22" i="20"/>
  <c r="IB21" i="20"/>
  <c r="HC30" i="20"/>
  <c r="HD30" i="20" s="1"/>
  <c r="HD29" i="20"/>
  <c r="JF11" i="20"/>
  <c r="JE12" i="20"/>
  <c r="IY14" i="20"/>
  <c r="IZ13" i="20"/>
  <c r="IG20" i="20"/>
  <c r="IH19" i="20"/>
  <c r="HM26" i="20"/>
  <c r="HL27" i="20"/>
  <c r="HY22" i="20"/>
  <c r="HX23" i="20"/>
  <c r="HJ27" i="20"/>
  <c r="HI28" i="20"/>
  <c r="JL9" i="20"/>
  <c r="JK10" i="20"/>
  <c r="HG28" i="20"/>
  <c r="HF29" i="20"/>
  <c r="JT7" i="20"/>
  <c r="JW6" i="20"/>
  <c r="IM18" i="20"/>
  <c r="IN17" i="20"/>
  <c r="IK18" i="20"/>
  <c r="IJ19" i="20"/>
  <c r="JC12" i="20"/>
  <c r="JB13" i="20"/>
  <c r="JN9" i="20"/>
  <c r="JO8" i="20"/>
  <c r="IP17" i="20"/>
  <c r="IQ16" i="20"/>
  <c r="JQ8" i="20"/>
  <c r="JR7" i="20"/>
  <c r="IK19" i="20" l="1"/>
  <c r="IJ20" i="20"/>
  <c r="JW7" i="20"/>
  <c r="JZ6" i="20"/>
  <c r="JL10" i="20"/>
  <c r="JK11" i="20"/>
  <c r="HY23" i="20"/>
  <c r="HX24" i="20"/>
  <c r="JF12" i="20"/>
  <c r="JE13" i="20"/>
  <c r="HS25" i="20"/>
  <c r="HR26" i="20"/>
  <c r="IE21" i="20"/>
  <c r="ID22" i="20"/>
  <c r="HP26" i="20"/>
  <c r="HO27" i="20"/>
  <c r="IH20" i="20"/>
  <c r="IG21" i="20"/>
  <c r="IB22" i="20"/>
  <c r="IA23" i="20"/>
  <c r="JR8" i="20"/>
  <c r="JQ9" i="20"/>
  <c r="JO9" i="20"/>
  <c r="JN10" i="20"/>
  <c r="JU7" i="20"/>
  <c r="JT8" i="20"/>
  <c r="JB14" i="20"/>
  <c r="JC13" i="20"/>
  <c r="HG29" i="20"/>
  <c r="HF30" i="20"/>
  <c r="HG30" i="20" s="1"/>
  <c r="HI29" i="20"/>
  <c r="HJ28" i="20"/>
  <c r="HM27" i="20"/>
  <c r="HL28" i="20"/>
  <c r="IV16" i="20"/>
  <c r="IW15" i="20"/>
  <c r="IQ17" i="20"/>
  <c r="IP18" i="20"/>
  <c r="IM19" i="20"/>
  <c r="IN18" i="20"/>
  <c r="IZ14" i="20"/>
  <c r="IY15" i="20"/>
  <c r="JH12" i="20"/>
  <c r="JI11" i="20"/>
  <c r="IS17" i="20"/>
  <c r="IT16" i="20"/>
  <c r="HV24" i="20"/>
  <c r="HU25" i="20"/>
  <c r="JN11" i="20" l="1"/>
  <c r="JO10" i="20"/>
  <c r="IB23" i="20"/>
  <c r="IA24" i="20"/>
  <c r="HO28" i="20"/>
  <c r="HP27" i="20"/>
  <c r="HS26" i="20"/>
  <c r="HR27" i="20"/>
  <c r="HY24" i="20"/>
  <c r="HX25" i="20"/>
  <c r="JZ7" i="20"/>
  <c r="KC6" i="20"/>
  <c r="IS18" i="20"/>
  <c r="IT17" i="20"/>
  <c r="HV25" i="20"/>
  <c r="HU26" i="20"/>
  <c r="JX7" i="20"/>
  <c r="JW8" i="20"/>
  <c r="JI12" i="20"/>
  <c r="JH13" i="20"/>
  <c r="IM20" i="20"/>
  <c r="IN19" i="20"/>
  <c r="IW16" i="20"/>
  <c r="IV17" i="20"/>
  <c r="HI30" i="20"/>
  <c r="HJ30" i="20" s="1"/>
  <c r="HJ29" i="20"/>
  <c r="JC14" i="20"/>
  <c r="JB15" i="20"/>
  <c r="IY16" i="20"/>
  <c r="IZ15" i="20"/>
  <c r="IQ18" i="20"/>
  <c r="IP19" i="20"/>
  <c r="HM28" i="20"/>
  <c r="HL29" i="20"/>
  <c r="JT9" i="20"/>
  <c r="JU8" i="20"/>
  <c r="JQ10" i="20"/>
  <c r="JR9" i="20"/>
  <c r="IG22" i="20"/>
  <c r="IH21" i="20"/>
  <c r="IE22" i="20"/>
  <c r="ID23" i="20"/>
  <c r="JE14" i="20"/>
  <c r="JF13" i="20"/>
  <c r="JL11" i="20"/>
  <c r="JK12" i="20"/>
  <c r="IK20" i="20"/>
  <c r="IJ21" i="20"/>
  <c r="IE23" i="20" l="1"/>
  <c r="ID24" i="20"/>
  <c r="JR10" i="20"/>
  <c r="JQ11" i="20"/>
  <c r="IK21" i="20"/>
  <c r="IJ22" i="20"/>
  <c r="IP20" i="20"/>
  <c r="IQ19" i="20"/>
  <c r="JC15" i="20"/>
  <c r="JB16" i="20"/>
  <c r="IW17" i="20"/>
  <c r="IV18" i="20"/>
  <c r="JI13" i="20"/>
  <c r="JH14" i="20"/>
  <c r="HU27" i="20"/>
  <c r="HV26" i="20"/>
  <c r="KC7" i="20"/>
  <c r="KF6" i="20"/>
  <c r="HS27" i="20"/>
  <c r="HR28" i="20"/>
  <c r="IA25" i="20"/>
  <c r="IB24" i="20"/>
  <c r="JZ8" i="20"/>
  <c r="KA7" i="20"/>
  <c r="HM29" i="20"/>
  <c r="HL30" i="20"/>
  <c r="HM30" i="20" s="1"/>
  <c r="JW9" i="20"/>
  <c r="JX8" i="20"/>
  <c r="HY25" i="20"/>
  <c r="HX26" i="20"/>
  <c r="JF14" i="20"/>
  <c r="JE15" i="20"/>
  <c r="IH22" i="20"/>
  <c r="IG23" i="20"/>
  <c r="JU9" i="20"/>
  <c r="JT10" i="20"/>
  <c r="JL12" i="20"/>
  <c r="JK13" i="20"/>
  <c r="IY17" i="20"/>
  <c r="IZ16" i="20"/>
  <c r="IN20" i="20"/>
  <c r="IM21" i="20"/>
  <c r="IS19" i="20"/>
  <c r="IT18" i="20"/>
  <c r="HO29" i="20"/>
  <c r="HP28" i="20"/>
  <c r="JN12" i="20"/>
  <c r="JO11" i="20"/>
  <c r="HP29" i="20" l="1"/>
  <c r="HO30" i="20"/>
  <c r="HP30" i="20" s="1"/>
  <c r="JT11" i="20"/>
  <c r="JU10" i="20"/>
  <c r="JE16" i="20"/>
  <c r="JF15" i="20"/>
  <c r="HS28" i="20"/>
  <c r="HR29" i="20"/>
  <c r="IV19" i="20"/>
  <c r="IW18" i="20"/>
  <c r="JR11" i="20"/>
  <c r="JQ12" i="20"/>
  <c r="JO12" i="20"/>
  <c r="JN13" i="20"/>
  <c r="IY18" i="20"/>
  <c r="IZ17" i="20"/>
  <c r="JX9" i="20"/>
  <c r="JW10" i="20"/>
  <c r="KA8" i="20"/>
  <c r="JZ9" i="20"/>
  <c r="HU28" i="20"/>
  <c r="HV27" i="20"/>
  <c r="IQ20" i="20"/>
  <c r="IP21" i="20"/>
  <c r="IS20" i="20"/>
  <c r="IT19" i="20"/>
  <c r="IN21" i="20"/>
  <c r="IM22" i="20"/>
  <c r="JK14" i="20"/>
  <c r="JL13" i="20"/>
  <c r="IG24" i="20"/>
  <c r="IH23" i="20"/>
  <c r="HY26" i="20"/>
  <c r="HX27" i="20"/>
  <c r="KF7" i="20"/>
  <c r="KI6" i="20"/>
  <c r="JI14" i="20"/>
  <c r="JH15" i="20"/>
  <c r="JC16" i="20"/>
  <c r="JB17" i="20"/>
  <c r="IK22" i="20"/>
  <c r="IJ23" i="20"/>
  <c r="IE24" i="20"/>
  <c r="ID25" i="20"/>
  <c r="IA26" i="20"/>
  <c r="IB25" i="20"/>
  <c r="KD7" i="20"/>
  <c r="KC8" i="20"/>
  <c r="IK23" i="20" l="1"/>
  <c r="IJ24" i="20"/>
  <c r="HY27" i="20"/>
  <c r="HX28" i="20"/>
  <c r="KD8" i="20"/>
  <c r="KC9" i="20"/>
  <c r="IE25" i="20"/>
  <c r="ID26" i="20"/>
  <c r="JB18" i="20"/>
  <c r="JC17" i="20"/>
  <c r="KI7" i="20"/>
  <c r="KL6" i="20"/>
  <c r="IN22" i="20"/>
  <c r="IM23" i="20"/>
  <c r="IQ21" i="20"/>
  <c r="IP22" i="20"/>
  <c r="KA9" i="20"/>
  <c r="JZ10" i="20"/>
  <c r="JR12" i="20"/>
  <c r="JQ13" i="20"/>
  <c r="HS29" i="20"/>
  <c r="HR30" i="20"/>
  <c r="HS30" i="20" s="1"/>
  <c r="KF8" i="20"/>
  <c r="KG7" i="20"/>
  <c r="IH24" i="20"/>
  <c r="IG25" i="20"/>
  <c r="IY19" i="20"/>
  <c r="IZ18" i="20"/>
  <c r="JT12" i="20"/>
  <c r="JU11" i="20"/>
  <c r="JI15" i="20"/>
  <c r="JH16" i="20"/>
  <c r="JX10" i="20"/>
  <c r="JW11" i="20"/>
  <c r="JN14" i="20"/>
  <c r="JO13" i="20"/>
  <c r="IA27" i="20"/>
  <c r="IB26" i="20"/>
  <c r="JL14" i="20"/>
  <c r="JK15" i="20"/>
  <c r="IT20" i="20"/>
  <c r="IS21" i="20"/>
  <c r="HV28" i="20"/>
  <c r="HU29" i="20"/>
  <c r="IV20" i="20"/>
  <c r="IW19" i="20"/>
  <c r="JE17" i="20"/>
  <c r="JF16" i="20"/>
  <c r="IB27" i="20" l="1"/>
  <c r="IA28" i="20"/>
  <c r="JT13" i="20"/>
  <c r="JU12" i="20"/>
  <c r="HV29" i="20"/>
  <c r="HU30" i="20"/>
  <c r="HV30" i="20" s="1"/>
  <c r="JK16" i="20"/>
  <c r="JL15" i="20"/>
  <c r="JH17" i="20"/>
  <c r="JI16" i="20"/>
  <c r="JQ14" i="20"/>
  <c r="JR13" i="20"/>
  <c r="IQ22" i="20"/>
  <c r="IP23" i="20"/>
  <c r="KL7" i="20"/>
  <c r="KO6" i="20"/>
  <c r="IE26" i="20"/>
  <c r="ID27" i="20"/>
  <c r="HY28" i="20"/>
  <c r="HX29" i="20"/>
  <c r="JE18" i="20"/>
  <c r="JF17" i="20"/>
  <c r="JO14" i="20"/>
  <c r="JN15" i="20"/>
  <c r="IY20" i="20"/>
  <c r="IZ19" i="20"/>
  <c r="KF9" i="20"/>
  <c r="KG8" i="20"/>
  <c r="KJ7" i="20"/>
  <c r="KI8" i="20"/>
  <c r="IT21" i="20"/>
  <c r="IS22" i="20"/>
  <c r="JX11" i="20"/>
  <c r="JW12" i="20"/>
  <c r="IG26" i="20"/>
  <c r="IH25" i="20"/>
  <c r="JZ11" i="20"/>
  <c r="KA10" i="20"/>
  <c r="IM24" i="20"/>
  <c r="IN23" i="20"/>
  <c r="KD9" i="20"/>
  <c r="KC10" i="20"/>
  <c r="IK24" i="20"/>
  <c r="IJ25" i="20"/>
  <c r="IW20" i="20"/>
  <c r="IV21" i="20"/>
  <c r="JB19" i="20"/>
  <c r="JC18" i="20"/>
  <c r="IK25" i="20" l="1"/>
  <c r="IJ26" i="20"/>
  <c r="IS23" i="20"/>
  <c r="IT22" i="20"/>
  <c r="JN16" i="20"/>
  <c r="JO15" i="20"/>
  <c r="HY29" i="20"/>
  <c r="HX30" i="20"/>
  <c r="HY30" i="20" s="1"/>
  <c r="KO7" i="20"/>
  <c r="KR6" i="20"/>
  <c r="JC19" i="20"/>
  <c r="JB20" i="20"/>
  <c r="IM25" i="20"/>
  <c r="IN24" i="20"/>
  <c r="IH26" i="20"/>
  <c r="IG27" i="20"/>
  <c r="KG9" i="20"/>
  <c r="KF10" i="20"/>
  <c r="KL8" i="20"/>
  <c r="KM7" i="20"/>
  <c r="JR14" i="20"/>
  <c r="JQ15" i="20"/>
  <c r="JK17" i="20"/>
  <c r="JL16" i="20"/>
  <c r="JU13" i="20"/>
  <c r="JT14" i="20"/>
  <c r="IW21" i="20"/>
  <c r="IV22" i="20"/>
  <c r="KD10" i="20"/>
  <c r="KC11" i="20"/>
  <c r="JX12" i="20"/>
  <c r="JW13" i="20"/>
  <c r="KJ8" i="20"/>
  <c r="KI9" i="20"/>
  <c r="IE27" i="20"/>
  <c r="ID28" i="20"/>
  <c r="IQ23" i="20"/>
  <c r="IP24" i="20"/>
  <c r="IB28" i="20"/>
  <c r="IA29" i="20"/>
  <c r="JZ12" i="20"/>
  <c r="KA11" i="20"/>
  <c r="IZ20" i="20"/>
  <c r="IY21" i="20"/>
  <c r="JE19" i="20"/>
  <c r="JF18" i="20"/>
  <c r="JH18" i="20"/>
  <c r="JI17" i="20"/>
  <c r="JE20" i="20" l="1"/>
  <c r="JF19" i="20"/>
  <c r="IY22" i="20"/>
  <c r="IZ21" i="20"/>
  <c r="IA30" i="20"/>
  <c r="IB30" i="20" s="1"/>
  <c r="IB29" i="20"/>
  <c r="IE28" i="20"/>
  <c r="ID29" i="20"/>
  <c r="JW14" i="20"/>
  <c r="JX13" i="20"/>
  <c r="IW22" i="20"/>
  <c r="IV23" i="20"/>
  <c r="IH27" i="20"/>
  <c r="IG28" i="20"/>
  <c r="JC20" i="20"/>
  <c r="JB21" i="20"/>
  <c r="JI18" i="20"/>
  <c r="JH19" i="20"/>
  <c r="JK18" i="20"/>
  <c r="JL17" i="20"/>
  <c r="KL9" i="20"/>
  <c r="KM8" i="20"/>
  <c r="IS24" i="20"/>
  <c r="IT23" i="20"/>
  <c r="IQ24" i="20"/>
  <c r="IP25" i="20"/>
  <c r="KJ9" i="20"/>
  <c r="KI10" i="20"/>
  <c r="KD11" i="20"/>
  <c r="KC12" i="20"/>
  <c r="JU14" i="20"/>
  <c r="JT15" i="20"/>
  <c r="JQ16" i="20"/>
  <c r="JR15" i="20"/>
  <c r="KF11" i="20"/>
  <c r="KG10" i="20"/>
  <c r="KR7" i="20"/>
  <c r="KU6" i="20"/>
  <c r="IK26" i="20"/>
  <c r="IJ27" i="20"/>
  <c r="KA12" i="20"/>
  <c r="JZ13" i="20"/>
  <c r="IN25" i="20"/>
  <c r="IM26" i="20"/>
  <c r="KP7" i="20"/>
  <c r="KO8" i="20"/>
  <c r="JN17" i="20"/>
  <c r="JO16" i="20"/>
  <c r="JO17" i="20" l="1"/>
  <c r="JN18" i="20"/>
  <c r="JQ17" i="20"/>
  <c r="JR16" i="20"/>
  <c r="IN26" i="20"/>
  <c r="IM27" i="20"/>
  <c r="IK27" i="20"/>
  <c r="IJ28" i="20"/>
  <c r="JT16" i="20"/>
  <c r="JU15" i="20"/>
  <c r="KJ10" i="20"/>
  <c r="KI11" i="20"/>
  <c r="JC21" i="20"/>
  <c r="JB22" i="20"/>
  <c r="IW23" i="20"/>
  <c r="IV24" i="20"/>
  <c r="IE29" i="20"/>
  <c r="ID30" i="20"/>
  <c r="IE30" i="20" s="1"/>
  <c r="KF12" i="20"/>
  <c r="KG11" i="20"/>
  <c r="IT24" i="20"/>
  <c r="IS25" i="20"/>
  <c r="JK19" i="20"/>
  <c r="JL18" i="20"/>
  <c r="IY23" i="20"/>
  <c r="IZ22" i="20"/>
  <c r="JZ14" i="20"/>
  <c r="KA13" i="20"/>
  <c r="KU7" i="20"/>
  <c r="KX6" i="20"/>
  <c r="KD12" i="20"/>
  <c r="KC13" i="20"/>
  <c r="IQ25" i="20"/>
  <c r="IP26" i="20"/>
  <c r="JI19" i="20"/>
  <c r="JH20" i="20"/>
  <c r="IG29" i="20"/>
  <c r="IH28" i="20"/>
  <c r="KP8" i="20"/>
  <c r="KO9" i="20"/>
  <c r="KS7" i="20"/>
  <c r="KR8" i="20"/>
  <c r="KM9" i="20"/>
  <c r="KL10" i="20"/>
  <c r="JX14" i="20"/>
  <c r="JW15" i="20"/>
  <c r="JF20" i="20"/>
  <c r="JE21" i="20"/>
  <c r="IG30" i="20" l="1"/>
  <c r="IH30" i="20" s="1"/>
  <c r="IH29" i="20"/>
  <c r="KU8" i="20"/>
  <c r="KV7" i="20"/>
  <c r="IZ23" i="20"/>
  <c r="IY24" i="20"/>
  <c r="JF21" i="20"/>
  <c r="JE22" i="20"/>
  <c r="KL11" i="20"/>
  <c r="KM10" i="20"/>
  <c r="KO10" i="20"/>
  <c r="KP9" i="20"/>
  <c r="JI20" i="20"/>
  <c r="JH21" i="20"/>
  <c r="KC14" i="20"/>
  <c r="KD13" i="20"/>
  <c r="IW24" i="20"/>
  <c r="IV25" i="20"/>
  <c r="KJ11" i="20"/>
  <c r="KI12" i="20"/>
  <c r="IK28" i="20"/>
  <c r="IJ29" i="20"/>
  <c r="KA14" i="20"/>
  <c r="JZ15" i="20"/>
  <c r="JK20" i="20"/>
  <c r="JL19" i="20"/>
  <c r="KG12" i="20"/>
  <c r="KF13" i="20"/>
  <c r="JQ18" i="20"/>
  <c r="JR17" i="20"/>
  <c r="JW16" i="20"/>
  <c r="JX15" i="20"/>
  <c r="KR9" i="20"/>
  <c r="KS8" i="20"/>
  <c r="IQ26" i="20"/>
  <c r="IP27" i="20"/>
  <c r="KX7" i="20"/>
  <c r="LA6" i="20"/>
  <c r="IT25" i="20"/>
  <c r="IS26" i="20"/>
  <c r="JC22" i="20"/>
  <c r="JB23" i="20"/>
  <c r="IM28" i="20"/>
  <c r="IN27" i="20"/>
  <c r="JO18" i="20"/>
  <c r="JN19" i="20"/>
  <c r="JU16" i="20"/>
  <c r="JT17" i="20"/>
  <c r="JN20" i="20" l="1"/>
  <c r="JO19" i="20"/>
  <c r="JU17" i="20"/>
  <c r="JT18" i="20"/>
  <c r="IS27" i="20"/>
  <c r="IT26" i="20"/>
  <c r="IQ27" i="20"/>
  <c r="IP28" i="20"/>
  <c r="KG13" i="20"/>
  <c r="KF14" i="20"/>
  <c r="KA15" i="20"/>
  <c r="JZ16" i="20"/>
  <c r="KJ12" i="20"/>
  <c r="KI13" i="20"/>
  <c r="JF22" i="20"/>
  <c r="JE23" i="20"/>
  <c r="JW17" i="20"/>
  <c r="JX16" i="20"/>
  <c r="KD14" i="20"/>
  <c r="KC15" i="20"/>
  <c r="KP10" i="20"/>
  <c r="KO11" i="20"/>
  <c r="KU9" i="20"/>
  <c r="KV8" i="20"/>
  <c r="JC23" i="20"/>
  <c r="JB24" i="20"/>
  <c r="LA7" i="20"/>
  <c r="LD6" i="20"/>
  <c r="IK29" i="20"/>
  <c r="IJ30" i="20"/>
  <c r="IK30" i="20" s="1"/>
  <c r="IW25" i="20"/>
  <c r="IV26" i="20"/>
  <c r="JI21" i="20"/>
  <c r="JH22" i="20"/>
  <c r="IZ24" i="20"/>
  <c r="IY25" i="20"/>
  <c r="IM29" i="20"/>
  <c r="IN28" i="20"/>
  <c r="KY7" i="20"/>
  <c r="KX8" i="20"/>
  <c r="KS9" i="20"/>
  <c r="KR10" i="20"/>
  <c r="JQ19" i="20"/>
  <c r="JR18" i="20"/>
  <c r="JL20" i="20"/>
  <c r="JK21" i="20"/>
  <c r="KL12" i="20"/>
  <c r="KM11" i="20"/>
  <c r="JQ20" i="20" l="1"/>
  <c r="JR19" i="20"/>
  <c r="IN29" i="20"/>
  <c r="IM30" i="20"/>
  <c r="IN30" i="20" s="1"/>
  <c r="KY8" i="20"/>
  <c r="KX9" i="20"/>
  <c r="IY26" i="20"/>
  <c r="IZ25" i="20"/>
  <c r="IW26" i="20"/>
  <c r="IV27" i="20"/>
  <c r="LD7" i="20"/>
  <c r="LG6" i="20"/>
  <c r="KC16" i="20"/>
  <c r="KD15" i="20"/>
  <c r="JE24" i="20"/>
  <c r="JF23" i="20"/>
  <c r="KA16" i="20"/>
  <c r="JZ17" i="20"/>
  <c r="IQ28" i="20"/>
  <c r="IP29" i="20"/>
  <c r="JT19" i="20"/>
  <c r="JU18" i="20"/>
  <c r="KV9" i="20"/>
  <c r="KU10" i="20"/>
  <c r="KM12" i="20"/>
  <c r="KL13" i="20"/>
  <c r="JI22" i="20"/>
  <c r="JH23" i="20"/>
  <c r="JC24" i="20"/>
  <c r="JB25" i="20"/>
  <c r="KP11" i="20"/>
  <c r="KO12" i="20"/>
  <c r="KI14" i="20"/>
  <c r="KJ13" i="20"/>
  <c r="KG14" i="20"/>
  <c r="KF15" i="20"/>
  <c r="LB7" i="20"/>
  <c r="LA8" i="20"/>
  <c r="JL21" i="20"/>
  <c r="JK22" i="20"/>
  <c r="KR11" i="20"/>
  <c r="KS10" i="20"/>
  <c r="JW18" i="20"/>
  <c r="JX17" i="20"/>
  <c r="IS28" i="20"/>
  <c r="IT27" i="20"/>
  <c r="JO20" i="20"/>
  <c r="JN21" i="20"/>
  <c r="IT28" i="20" l="1"/>
  <c r="IS29" i="20"/>
  <c r="KR12" i="20"/>
  <c r="KS11" i="20"/>
  <c r="JO21" i="20"/>
  <c r="JN22" i="20"/>
  <c r="JK23" i="20"/>
  <c r="JL22" i="20"/>
  <c r="KG15" i="20"/>
  <c r="KF16" i="20"/>
  <c r="KO13" i="20"/>
  <c r="KP12" i="20"/>
  <c r="JI23" i="20"/>
  <c r="JH24" i="20"/>
  <c r="KV10" i="20"/>
  <c r="KU11" i="20"/>
  <c r="IQ29" i="20"/>
  <c r="IP30" i="20"/>
  <c r="IQ30" i="20" s="1"/>
  <c r="LG7" i="20"/>
  <c r="LJ6" i="20"/>
  <c r="JE25" i="20"/>
  <c r="JF24" i="20"/>
  <c r="LD8" i="20"/>
  <c r="LE7" i="20"/>
  <c r="IY27" i="20"/>
  <c r="IZ26" i="20"/>
  <c r="LA9" i="20"/>
  <c r="LB8" i="20"/>
  <c r="JC25" i="20"/>
  <c r="JB26" i="20"/>
  <c r="KL14" i="20"/>
  <c r="KM13" i="20"/>
  <c r="JZ18" i="20"/>
  <c r="KA17" i="20"/>
  <c r="IW27" i="20"/>
  <c r="IV28" i="20"/>
  <c r="KY9" i="20"/>
  <c r="KX10" i="20"/>
  <c r="JW19" i="20"/>
  <c r="JX18" i="20"/>
  <c r="KJ14" i="20"/>
  <c r="KI15" i="20"/>
  <c r="JT20" i="20"/>
  <c r="JU19" i="20"/>
  <c r="KC17" i="20"/>
  <c r="KD16" i="20"/>
  <c r="JR20" i="20"/>
  <c r="JQ21" i="20"/>
  <c r="JR21" i="20" l="1"/>
  <c r="JQ22" i="20"/>
  <c r="LJ7" i="20"/>
  <c r="LM6" i="20"/>
  <c r="KV11" i="20"/>
  <c r="KU12" i="20"/>
  <c r="IW28" i="20"/>
  <c r="IV29" i="20"/>
  <c r="JU20" i="20"/>
  <c r="JT21" i="20"/>
  <c r="JW20" i="20"/>
  <c r="JX19" i="20"/>
  <c r="KM14" i="20"/>
  <c r="KL15" i="20"/>
  <c r="LB9" i="20"/>
  <c r="LA10" i="20"/>
  <c r="LD9" i="20"/>
  <c r="LE8" i="20"/>
  <c r="LG8" i="20"/>
  <c r="LH7" i="20"/>
  <c r="KO14" i="20"/>
  <c r="KP13" i="20"/>
  <c r="JK24" i="20"/>
  <c r="JL23" i="20"/>
  <c r="KS12" i="20"/>
  <c r="KR13" i="20"/>
  <c r="KI16" i="20"/>
  <c r="KJ15" i="20"/>
  <c r="KX11" i="20"/>
  <c r="KY10" i="20"/>
  <c r="JC26" i="20"/>
  <c r="JB27" i="20"/>
  <c r="JI24" i="20"/>
  <c r="JH25" i="20"/>
  <c r="KF17" i="20"/>
  <c r="KG16" i="20"/>
  <c r="JO22" i="20"/>
  <c r="JN23" i="20"/>
  <c r="IT29" i="20"/>
  <c r="IS30" i="20"/>
  <c r="IT30" i="20" s="1"/>
  <c r="KC18" i="20"/>
  <c r="KD17" i="20"/>
  <c r="JZ19" i="20"/>
  <c r="KA18" i="20"/>
  <c r="IZ27" i="20"/>
  <c r="IY28" i="20"/>
  <c r="JE26" i="20"/>
  <c r="JF25" i="20"/>
  <c r="KC19" i="20" l="1"/>
  <c r="KD18" i="20"/>
  <c r="LB10" i="20"/>
  <c r="LA11" i="20"/>
  <c r="IW29" i="20"/>
  <c r="IV30" i="20"/>
  <c r="IW30" i="20" s="1"/>
  <c r="LM7" i="20"/>
  <c r="LP6" i="20"/>
  <c r="JC27" i="20"/>
  <c r="JB28" i="20"/>
  <c r="JF26" i="20"/>
  <c r="JE27" i="20"/>
  <c r="KA19" i="20"/>
  <c r="JZ20" i="20"/>
  <c r="KF18" i="20"/>
  <c r="KG17" i="20"/>
  <c r="KI17" i="20"/>
  <c r="KJ16" i="20"/>
  <c r="JL24" i="20"/>
  <c r="JK25" i="20"/>
  <c r="LH8" i="20"/>
  <c r="LG9" i="20"/>
  <c r="JW21" i="20"/>
  <c r="JX20" i="20"/>
  <c r="LK7" i="20"/>
  <c r="LJ8" i="20"/>
  <c r="IZ28" i="20"/>
  <c r="IY29" i="20"/>
  <c r="JO23" i="20"/>
  <c r="JN24" i="20"/>
  <c r="JI25" i="20"/>
  <c r="JH26" i="20"/>
  <c r="KS13" i="20"/>
  <c r="KR14" i="20"/>
  <c r="KL16" i="20"/>
  <c r="KM15" i="20"/>
  <c r="JU21" i="20"/>
  <c r="JT22" i="20"/>
  <c r="KU13" i="20"/>
  <c r="KV12" i="20"/>
  <c r="JQ23" i="20"/>
  <c r="JR22" i="20"/>
  <c r="KX12" i="20"/>
  <c r="KY11" i="20"/>
  <c r="KP14" i="20"/>
  <c r="KO15" i="20"/>
  <c r="LE9" i="20"/>
  <c r="LD10" i="20"/>
  <c r="LD11" i="20" l="1"/>
  <c r="LE10" i="20"/>
  <c r="JI26" i="20"/>
  <c r="JH27" i="20"/>
  <c r="IY30" i="20"/>
  <c r="IZ30" i="20" s="1"/>
  <c r="IZ29" i="20"/>
  <c r="JL25" i="20"/>
  <c r="JK26" i="20"/>
  <c r="JF27" i="20"/>
  <c r="JE28" i="20"/>
  <c r="LP7" i="20"/>
  <c r="LS6" i="20"/>
  <c r="LB11" i="20"/>
  <c r="LA12" i="20"/>
  <c r="KY12" i="20"/>
  <c r="KX13" i="20"/>
  <c r="KL17" i="20"/>
  <c r="KM16" i="20"/>
  <c r="JW22" i="20"/>
  <c r="JX21" i="20"/>
  <c r="KG18" i="20"/>
  <c r="KF19" i="20"/>
  <c r="LN7" i="20"/>
  <c r="LM8" i="20"/>
  <c r="KU14" i="20"/>
  <c r="KV13" i="20"/>
  <c r="KO16" i="20"/>
  <c r="KP15" i="20"/>
  <c r="JU22" i="20"/>
  <c r="JT23" i="20"/>
  <c r="KS14" i="20"/>
  <c r="KR15" i="20"/>
  <c r="JO24" i="20"/>
  <c r="JN25" i="20"/>
  <c r="LJ9" i="20"/>
  <c r="LK8" i="20"/>
  <c r="LH9" i="20"/>
  <c r="LG10" i="20"/>
  <c r="KA20" i="20"/>
  <c r="JZ21" i="20"/>
  <c r="JC28" i="20"/>
  <c r="JB29" i="20"/>
  <c r="JQ24" i="20"/>
  <c r="JR23" i="20"/>
  <c r="KI18" i="20"/>
  <c r="KJ17" i="20"/>
  <c r="KC20" i="20"/>
  <c r="KD19" i="20"/>
  <c r="KI19" i="20" l="1"/>
  <c r="KJ18" i="20"/>
  <c r="KA21" i="20"/>
  <c r="JZ22" i="20"/>
  <c r="KR16" i="20"/>
  <c r="KS15" i="20"/>
  <c r="LN8" i="20"/>
  <c r="LM9" i="20"/>
  <c r="KX14" i="20"/>
  <c r="KY13" i="20"/>
  <c r="LS7" i="20"/>
  <c r="LV6" i="20"/>
  <c r="JL26" i="20"/>
  <c r="JK27" i="20"/>
  <c r="JI27" i="20"/>
  <c r="JH28" i="20"/>
  <c r="LK9" i="20"/>
  <c r="LJ10" i="20"/>
  <c r="KO17" i="20"/>
  <c r="KP16" i="20"/>
  <c r="JW23" i="20"/>
  <c r="JX22" i="20"/>
  <c r="LQ7" i="20"/>
  <c r="LP8" i="20"/>
  <c r="KD20" i="20"/>
  <c r="KC21" i="20"/>
  <c r="JR24" i="20"/>
  <c r="JQ25" i="20"/>
  <c r="JC29" i="20"/>
  <c r="JB30" i="20"/>
  <c r="JC30" i="20" s="1"/>
  <c r="LH10" i="20"/>
  <c r="LG11" i="20"/>
  <c r="JO25" i="20"/>
  <c r="JN26" i="20"/>
  <c r="JU23" i="20"/>
  <c r="JT24" i="20"/>
  <c r="KG19" i="20"/>
  <c r="KF20" i="20"/>
  <c r="LA13" i="20"/>
  <c r="LB12" i="20"/>
  <c r="JE29" i="20"/>
  <c r="JF28" i="20"/>
  <c r="KV14" i="20"/>
  <c r="KU15" i="20"/>
  <c r="KM17" i="20"/>
  <c r="KL18" i="20"/>
  <c r="LD12" i="20"/>
  <c r="LE11" i="20"/>
  <c r="KM18" i="20" l="1"/>
  <c r="KL19" i="20"/>
  <c r="KG20" i="20"/>
  <c r="KF21" i="20"/>
  <c r="KU16" i="20"/>
  <c r="KV15" i="20"/>
  <c r="JU24" i="20"/>
  <c r="JT25" i="20"/>
  <c r="LH11" i="20"/>
  <c r="LG12" i="20"/>
  <c r="JR25" i="20"/>
  <c r="JQ26" i="20"/>
  <c r="LP9" i="20"/>
  <c r="LQ8" i="20"/>
  <c r="JI28" i="20"/>
  <c r="JH29" i="20"/>
  <c r="LV7" i="20"/>
  <c r="LY6" i="20"/>
  <c r="LM10" i="20"/>
  <c r="LN9" i="20"/>
  <c r="KA22" i="20"/>
  <c r="JZ23" i="20"/>
  <c r="LA14" i="20"/>
  <c r="LB13" i="20"/>
  <c r="KO18" i="20"/>
  <c r="KP17" i="20"/>
  <c r="LS8" i="20"/>
  <c r="LT7" i="20"/>
  <c r="LD13" i="20"/>
  <c r="LE12" i="20"/>
  <c r="JO26" i="20"/>
  <c r="JN27" i="20"/>
  <c r="KC22" i="20"/>
  <c r="KD21" i="20"/>
  <c r="LJ11" i="20"/>
  <c r="LK10" i="20"/>
  <c r="JK28" i="20"/>
  <c r="JL27" i="20"/>
  <c r="JE30" i="20"/>
  <c r="JF30" i="20" s="1"/>
  <c r="JF29" i="20"/>
  <c r="JX23" i="20"/>
  <c r="JW24" i="20"/>
  <c r="KY14" i="20"/>
  <c r="KX15" i="20"/>
  <c r="KS16" i="20"/>
  <c r="KR17" i="20"/>
  <c r="KI20" i="20"/>
  <c r="KJ19" i="20"/>
  <c r="JO27" i="20" l="1"/>
  <c r="JN28" i="20"/>
  <c r="JI29" i="20"/>
  <c r="JH30" i="20"/>
  <c r="JI30" i="20" s="1"/>
  <c r="JQ27" i="20"/>
  <c r="JR26" i="20"/>
  <c r="JU25" i="20"/>
  <c r="JT26" i="20"/>
  <c r="KG21" i="20"/>
  <c r="KF22" i="20"/>
  <c r="LJ12" i="20"/>
  <c r="LK11" i="20"/>
  <c r="LS9" i="20"/>
  <c r="LT8" i="20"/>
  <c r="LB14" i="20"/>
  <c r="LA15" i="20"/>
  <c r="LN10" i="20"/>
  <c r="LM11" i="20"/>
  <c r="KY15" i="20"/>
  <c r="KX16" i="20"/>
  <c r="KJ20" i="20"/>
  <c r="KI21" i="20"/>
  <c r="KA23" i="20"/>
  <c r="JZ24" i="20"/>
  <c r="LY7" i="20"/>
  <c r="MB6" i="20"/>
  <c r="LH12" i="20"/>
  <c r="LG13" i="20"/>
  <c r="KL20" i="20"/>
  <c r="KM19" i="20"/>
  <c r="KS17" i="20"/>
  <c r="KR18" i="20"/>
  <c r="JX24" i="20"/>
  <c r="JW25" i="20"/>
  <c r="JK29" i="20"/>
  <c r="JL28" i="20"/>
  <c r="KD22" i="20"/>
  <c r="KC23" i="20"/>
  <c r="LE13" i="20"/>
  <c r="LD14" i="20"/>
  <c r="KO19" i="20"/>
  <c r="KP18" i="20"/>
  <c r="LV8" i="20"/>
  <c r="LW7" i="20"/>
  <c r="LQ9" i="20"/>
  <c r="LP10" i="20"/>
  <c r="KU17" i="20"/>
  <c r="KV16" i="20"/>
  <c r="KO20" i="20" l="1"/>
  <c r="KP19" i="20"/>
  <c r="LE14" i="20"/>
  <c r="LD15" i="20"/>
  <c r="KR19" i="20"/>
  <c r="KS18" i="20"/>
  <c r="LG14" i="20"/>
  <c r="LH13" i="20"/>
  <c r="KA24" i="20"/>
  <c r="JZ25" i="20"/>
  <c r="KY16" i="20"/>
  <c r="KX17" i="20"/>
  <c r="LA16" i="20"/>
  <c r="LB15" i="20"/>
  <c r="JU26" i="20"/>
  <c r="JT27" i="20"/>
  <c r="LK12" i="20"/>
  <c r="LJ13" i="20"/>
  <c r="LP11" i="20"/>
  <c r="LQ10" i="20"/>
  <c r="KD23" i="20"/>
  <c r="KC24" i="20"/>
  <c r="JW26" i="20"/>
  <c r="JX25" i="20"/>
  <c r="MB7" i="20"/>
  <c r="ME6" i="20"/>
  <c r="KJ21" i="20"/>
  <c r="KI22" i="20"/>
  <c r="LN11" i="20"/>
  <c r="LM12" i="20"/>
  <c r="KG22" i="20"/>
  <c r="KF23" i="20"/>
  <c r="JO28" i="20"/>
  <c r="JN29" i="20"/>
  <c r="KU18" i="20"/>
  <c r="KV17" i="20"/>
  <c r="LW8" i="20"/>
  <c r="LV9" i="20"/>
  <c r="JL29" i="20"/>
  <c r="JK30" i="20"/>
  <c r="JL30" i="20" s="1"/>
  <c r="KM20" i="20"/>
  <c r="KL21" i="20"/>
  <c r="LZ7" i="20"/>
  <c r="LY8" i="20"/>
  <c r="LT9" i="20"/>
  <c r="LS10" i="20"/>
  <c r="JQ28" i="20"/>
  <c r="JR27" i="20"/>
  <c r="KG23" i="20" l="1"/>
  <c r="KF24" i="20"/>
  <c r="KI23" i="20"/>
  <c r="KJ22" i="20"/>
  <c r="JU27" i="20"/>
  <c r="JT28" i="20"/>
  <c r="KX18" i="20"/>
  <c r="KY17" i="20"/>
  <c r="LE15" i="20"/>
  <c r="LD16" i="20"/>
  <c r="JW27" i="20"/>
  <c r="JX26" i="20"/>
  <c r="LP12" i="20"/>
  <c r="LQ11" i="20"/>
  <c r="LH14" i="20"/>
  <c r="LG15" i="20"/>
  <c r="LZ8" i="20"/>
  <c r="LY9" i="20"/>
  <c r="JR28" i="20"/>
  <c r="JQ29" i="20"/>
  <c r="KU19" i="20"/>
  <c r="KV18" i="20"/>
  <c r="LT10" i="20"/>
  <c r="LS11" i="20"/>
  <c r="KM21" i="20"/>
  <c r="KL22" i="20"/>
  <c r="LW9" i="20"/>
  <c r="LV10" i="20"/>
  <c r="JO29" i="20"/>
  <c r="JN30" i="20"/>
  <c r="JO30" i="20" s="1"/>
  <c r="LM13" i="20"/>
  <c r="LN12" i="20"/>
  <c r="ME7" i="20"/>
  <c r="MH6" i="20"/>
  <c r="KC25" i="20"/>
  <c r="KD24" i="20"/>
  <c r="LJ14" i="20"/>
  <c r="LK13" i="20"/>
  <c r="KA25" i="20"/>
  <c r="JZ26" i="20"/>
  <c r="MB8" i="20"/>
  <c r="MC7" i="20"/>
  <c r="LA17" i="20"/>
  <c r="LB16" i="20"/>
  <c r="KR20" i="20"/>
  <c r="KS19" i="20"/>
  <c r="KP20" i="20"/>
  <c r="KO21" i="20"/>
  <c r="KA26" i="20" l="1"/>
  <c r="JZ27" i="20"/>
  <c r="LV11" i="20"/>
  <c r="LW10" i="20"/>
  <c r="LT11" i="20"/>
  <c r="LS12" i="20"/>
  <c r="JR29" i="20"/>
  <c r="JQ30" i="20"/>
  <c r="JR30" i="20" s="1"/>
  <c r="LG16" i="20"/>
  <c r="LH15" i="20"/>
  <c r="KO22" i="20"/>
  <c r="KP21" i="20"/>
  <c r="LA18" i="20"/>
  <c r="LB17" i="20"/>
  <c r="KC26" i="20"/>
  <c r="KD25" i="20"/>
  <c r="LM14" i="20"/>
  <c r="LN13" i="20"/>
  <c r="JX27" i="20"/>
  <c r="JW28" i="20"/>
  <c r="KX19" i="20"/>
  <c r="KY18" i="20"/>
  <c r="KI24" i="20"/>
  <c r="KJ23" i="20"/>
  <c r="MH7" i="20"/>
  <c r="MK6" i="20"/>
  <c r="KM22" i="20"/>
  <c r="KL23" i="20"/>
  <c r="LZ9" i="20"/>
  <c r="LY10" i="20"/>
  <c r="LD17" i="20"/>
  <c r="LE16" i="20"/>
  <c r="JU28" i="20"/>
  <c r="JT29" i="20"/>
  <c r="KG24" i="20"/>
  <c r="KF25" i="20"/>
  <c r="KS20" i="20"/>
  <c r="KR21" i="20"/>
  <c r="MB9" i="20"/>
  <c r="MC8" i="20"/>
  <c r="LK14" i="20"/>
  <c r="LJ15" i="20"/>
  <c r="MF7" i="20"/>
  <c r="ME8" i="20"/>
  <c r="KU20" i="20"/>
  <c r="KV19" i="20"/>
  <c r="LQ12" i="20"/>
  <c r="LP13" i="20"/>
  <c r="KM23" i="20" l="1"/>
  <c r="KL24" i="20"/>
  <c r="JX28" i="20"/>
  <c r="JW29" i="20"/>
  <c r="MF8" i="20"/>
  <c r="ME9" i="20"/>
  <c r="MC9" i="20"/>
  <c r="MB10" i="20"/>
  <c r="LD18" i="20"/>
  <c r="LE17" i="20"/>
  <c r="KI25" i="20"/>
  <c r="KJ24" i="20"/>
  <c r="KD26" i="20"/>
  <c r="KC27" i="20"/>
  <c r="KO23" i="20"/>
  <c r="KP22" i="20"/>
  <c r="LV12" i="20"/>
  <c r="LW11" i="20"/>
  <c r="LQ13" i="20"/>
  <c r="LP14" i="20"/>
  <c r="LJ16" i="20"/>
  <c r="LK15" i="20"/>
  <c r="KS21" i="20"/>
  <c r="KR22" i="20"/>
  <c r="JU29" i="20"/>
  <c r="JT30" i="20"/>
  <c r="JU30" i="20" s="1"/>
  <c r="LZ10" i="20"/>
  <c r="LY11" i="20"/>
  <c r="MK7" i="20"/>
  <c r="MN6" i="20"/>
  <c r="LS13" i="20"/>
  <c r="LT12" i="20"/>
  <c r="KA27" i="20"/>
  <c r="JZ28" i="20"/>
  <c r="KG25" i="20"/>
  <c r="KF26" i="20"/>
  <c r="KV20" i="20"/>
  <c r="KU21" i="20"/>
  <c r="MH8" i="20"/>
  <c r="MI7" i="20"/>
  <c r="KY19" i="20"/>
  <c r="KX20" i="20"/>
  <c r="LN14" i="20"/>
  <c r="LM15" i="20"/>
  <c r="LA19" i="20"/>
  <c r="LB18" i="20"/>
  <c r="LG17" i="20"/>
  <c r="LH16" i="20"/>
  <c r="LM16" i="20" l="1"/>
  <c r="LN15" i="20"/>
  <c r="KG26" i="20"/>
  <c r="KF27" i="20"/>
  <c r="LZ11" i="20"/>
  <c r="LY12" i="20"/>
  <c r="KS22" i="20"/>
  <c r="KR23" i="20"/>
  <c r="LQ14" i="20"/>
  <c r="LP15" i="20"/>
  <c r="MB11" i="20"/>
  <c r="MC10" i="20"/>
  <c r="JW30" i="20"/>
  <c r="JX30" i="20" s="1"/>
  <c r="JX29" i="20"/>
  <c r="KP23" i="20"/>
  <c r="KO24" i="20"/>
  <c r="KJ25" i="20"/>
  <c r="KI26" i="20"/>
  <c r="KY20" i="20"/>
  <c r="KX21" i="20"/>
  <c r="KU22" i="20"/>
  <c r="KV21" i="20"/>
  <c r="KA28" i="20"/>
  <c r="JZ29" i="20"/>
  <c r="MN7" i="20"/>
  <c r="MQ6" i="20"/>
  <c r="KD27" i="20"/>
  <c r="KC28" i="20"/>
  <c r="MF9" i="20"/>
  <c r="ME10" i="20"/>
  <c r="KM24" i="20"/>
  <c r="KL25" i="20"/>
  <c r="LG18" i="20"/>
  <c r="LH17" i="20"/>
  <c r="MH9" i="20"/>
  <c r="MI8" i="20"/>
  <c r="LS14" i="20"/>
  <c r="LT13" i="20"/>
  <c r="LA20" i="20"/>
  <c r="LB19" i="20"/>
  <c r="ML7" i="20"/>
  <c r="MK8" i="20"/>
  <c r="LJ17" i="20"/>
  <c r="LK16" i="20"/>
  <c r="LV13" i="20"/>
  <c r="LW12" i="20"/>
  <c r="LE18" i="20"/>
  <c r="LD19" i="20"/>
  <c r="LK17" i="20" l="1"/>
  <c r="LJ18" i="20"/>
  <c r="ML8" i="20"/>
  <c r="MK9" i="20"/>
  <c r="LV14" i="20"/>
  <c r="LW13" i="20"/>
  <c r="LE19" i="20"/>
  <c r="LD20" i="20"/>
  <c r="KM25" i="20"/>
  <c r="KL26" i="20"/>
  <c r="KC29" i="20"/>
  <c r="KD28" i="20"/>
  <c r="KA29" i="20"/>
  <c r="JZ30" i="20"/>
  <c r="KA30" i="20" s="1"/>
  <c r="KY21" i="20"/>
  <c r="KX22" i="20"/>
  <c r="KP24" i="20"/>
  <c r="KO25" i="20"/>
  <c r="KS23" i="20"/>
  <c r="KR24" i="20"/>
  <c r="KG27" i="20"/>
  <c r="KF28" i="20"/>
  <c r="MB12" i="20"/>
  <c r="MC11" i="20"/>
  <c r="LB20" i="20"/>
  <c r="LA21" i="20"/>
  <c r="MI9" i="20"/>
  <c r="MH10" i="20"/>
  <c r="MF10" i="20"/>
  <c r="ME11" i="20"/>
  <c r="MQ7" i="20"/>
  <c r="MT6" i="20"/>
  <c r="KJ26" i="20"/>
  <c r="KI27" i="20"/>
  <c r="LP16" i="20"/>
  <c r="LQ15" i="20"/>
  <c r="LY13" i="20"/>
  <c r="LZ12" i="20"/>
  <c r="LT14" i="20"/>
  <c r="LS15" i="20"/>
  <c r="LG19" i="20"/>
  <c r="LH18" i="20"/>
  <c r="MO7" i="20"/>
  <c r="MN8" i="20"/>
  <c r="KU23" i="20"/>
  <c r="KV22" i="20"/>
  <c r="LM17" i="20"/>
  <c r="LN16" i="20"/>
  <c r="KV23" i="20" l="1"/>
  <c r="KU24" i="20"/>
  <c r="LG20" i="20"/>
  <c r="LH19" i="20"/>
  <c r="LY14" i="20"/>
  <c r="LZ13" i="20"/>
  <c r="MN9" i="20"/>
  <c r="MO8" i="20"/>
  <c r="LS16" i="20"/>
  <c r="LT15" i="20"/>
  <c r="MT7" i="20"/>
  <c r="MW6" i="20"/>
  <c r="MH11" i="20"/>
  <c r="MI10" i="20"/>
  <c r="KS24" i="20"/>
  <c r="KR25" i="20"/>
  <c r="KY22" i="20"/>
  <c r="KX23" i="20"/>
  <c r="LE20" i="20"/>
  <c r="LD21" i="20"/>
  <c r="MK10" i="20"/>
  <c r="ML9" i="20"/>
  <c r="MC12" i="20"/>
  <c r="MB13" i="20"/>
  <c r="KC30" i="20"/>
  <c r="KD30" i="20" s="1"/>
  <c r="KD29" i="20"/>
  <c r="LM18" i="20"/>
  <c r="LN17" i="20"/>
  <c r="LQ16" i="20"/>
  <c r="LP17" i="20"/>
  <c r="MR7" i="20"/>
  <c r="MQ8" i="20"/>
  <c r="KI28" i="20"/>
  <c r="KJ27" i="20"/>
  <c r="MF11" i="20"/>
  <c r="ME12" i="20"/>
  <c r="LA22" i="20"/>
  <c r="LB21" i="20"/>
  <c r="KG28" i="20"/>
  <c r="KF29" i="20"/>
  <c r="KP25" i="20"/>
  <c r="KO26" i="20"/>
  <c r="KM26" i="20"/>
  <c r="KL27" i="20"/>
  <c r="LK18" i="20"/>
  <c r="LJ19" i="20"/>
  <c r="LW14" i="20"/>
  <c r="LV15" i="20"/>
  <c r="LJ20" i="20" l="1"/>
  <c r="LK19" i="20"/>
  <c r="LW15" i="20"/>
  <c r="LV16" i="20"/>
  <c r="KM27" i="20"/>
  <c r="KL28" i="20"/>
  <c r="KG29" i="20"/>
  <c r="KF30" i="20"/>
  <c r="KG30" i="20" s="1"/>
  <c r="MF12" i="20"/>
  <c r="ME13" i="20"/>
  <c r="MQ9" i="20"/>
  <c r="MR8" i="20"/>
  <c r="MC13" i="20"/>
  <c r="MB14" i="20"/>
  <c r="LE21" i="20"/>
  <c r="LD22" i="20"/>
  <c r="KS25" i="20"/>
  <c r="KR26" i="20"/>
  <c r="MW7" i="20"/>
  <c r="MZ6" i="20"/>
  <c r="LM19" i="20"/>
  <c r="LN18" i="20"/>
  <c r="MT8" i="20"/>
  <c r="MU7" i="20"/>
  <c r="MO9" i="20"/>
  <c r="MN10" i="20"/>
  <c r="LH20" i="20"/>
  <c r="LG21" i="20"/>
  <c r="KO27" i="20"/>
  <c r="KP26" i="20"/>
  <c r="LQ17" i="20"/>
  <c r="LP18" i="20"/>
  <c r="KY23" i="20"/>
  <c r="KX24" i="20"/>
  <c r="KV24" i="20"/>
  <c r="KU25" i="20"/>
  <c r="LB22" i="20"/>
  <c r="LA23" i="20"/>
  <c r="KI29" i="20"/>
  <c r="KJ28" i="20"/>
  <c r="ML10" i="20"/>
  <c r="MK11" i="20"/>
  <c r="MH12" i="20"/>
  <c r="MI11" i="20"/>
  <c r="LS17" i="20"/>
  <c r="LT16" i="20"/>
  <c r="LZ14" i="20"/>
  <c r="LY15" i="20"/>
  <c r="KU26" i="20" l="1"/>
  <c r="KV25" i="20"/>
  <c r="LP19" i="20"/>
  <c r="LQ18" i="20"/>
  <c r="LH21" i="20"/>
  <c r="LG22" i="20"/>
  <c r="MZ7" i="20"/>
  <c r="NC6" i="20"/>
  <c r="LE22" i="20"/>
  <c r="LD23" i="20"/>
  <c r="LW16" i="20"/>
  <c r="LV17" i="20"/>
  <c r="LY16" i="20"/>
  <c r="LZ15" i="20"/>
  <c r="MU8" i="20"/>
  <c r="MT9" i="20"/>
  <c r="MX7" i="20"/>
  <c r="MW8" i="20"/>
  <c r="MR9" i="20"/>
  <c r="MQ10" i="20"/>
  <c r="LS18" i="20"/>
  <c r="LT17" i="20"/>
  <c r="MI12" i="20"/>
  <c r="MH13" i="20"/>
  <c r="KJ29" i="20"/>
  <c r="KI30" i="20"/>
  <c r="KJ30" i="20" s="1"/>
  <c r="ML11" i="20"/>
  <c r="MK12" i="20"/>
  <c r="LB23" i="20"/>
  <c r="LA24" i="20"/>
  <c r="KY24" i="20"/>
  <c r="KX25" i="20"/>
  <c r="MN11" i="20"/>
  <c r="MO10" i="20"/>
  <c r="KS26" i="20"/>
  <c r="KR27" i="20"/>
  <c r="MC14" i="20"/>
  <c r="MB15" i="20"/>
  <c r="ME14" i="20"/>
  <c r="MF13" i="20"/>
  <c r="KM28" i="20"/>
  <c r="KL29" i="20"/>
  <c r="KO28" i="20"/>
  <c r="KP27" i="20"/>
  <c r="LM20" i="20"/>
  <c r="LN19" i="20"/>
  <c r="LK20" i="20"/>
  <c r="LJ21" i="20"/>
  <c r="MF14" i="20" l="1"/>
  <c r="ME15" i="20"/>
  <c r="LK21" i="20"/>
  <c r="LJ22" i="20"/>
  <c r="KS27" i="20"/>
  <c r="KR28" i="20"/>
  <c r="KY25" i="20"/>
  <c r="KX26" i="20"/>
  <c r="MK13" i="20"/>
  <c r="ML12" i="20"/>
  <c r="MH14" i="20"/>
  <c r="MI13" i="20"/>
  <c r="MR10" i="20"/>
  <c r="MQ11" i="20"/>
  <c r="MU9" i="20"/>
  <c r="MT10" i="20"/>
  <c r="LV18" i="20"/>
  <c r="LW17" i="20"/>
  <c r="NC7" i="20"/>
  <c r="NF6" i="20"/>
  <c r="NA7" i="20"/>
  <c r="MZ8" i="20"/>
  <c r="LP20" i="20"/>
  <c r="LQ19" i="20"/>
  <c r="KP28" i="20"/>
  <c r="KO29" i="20"/>
  <c r="KM29" i="20"/>
  <c r="KL30" i="20"/>
  <c r="KM30" i="20" s="1"/>
  <c r="MC15" i="20"/>
  <c r="MB16" i="20"/>
  <c r="LB24" i="20"/>
  <c r="LA25" i="20"/>
  <c r="MX8" i="20"/>
  <c r="MW9" i="20"/>
  <c r="LE23" i="20"/>
  <c r="LD24" i="20"/>
  <c r="LH22" i="20"/>
  <c r="LG23" i="20"/>
  <c r="LN20" i="20"/>
  <c r="LM21" i="20"/>
  <c r="MN12" i="20"/>
  <c r="MO11" i="20"/>
  <c r="LS19" i="20"/>
  <c r="LT18" i="20"/>
  <c r="LY17" i="20"/>
  <c r="LZ16" i="20"/>
  <c r="KU27" i="20"/>
  <c r="KV26" i="20"/>
  <c r="LM22" i="20" l="1"/>
  <c r="LN21" i="20"/>
  <c r="LE24" i="20"/>
  <c r="LD25" i="20"/>
  <c r="LA26" i="20"/>
  <c r="LB25" i="20"/>
  <c r="NF7" i="20"/>
  <c r="NI6" i="20"/>
  <c r="MT11" i="20"/>
  <c r="MU10" i="20"/>
  <c r="KY26" i="20"/>
  <c r="KX27" i="20"/>
  <c r="LK22" i="20"/>
  <c r="LJ23" i="20"/>
  <c r="LQ20" i="20"/>
  <c r="LP21" i="20"/>
  <c r="ND7" i="20"/>
  <c r="NC8" i="20"/>
  <c r="MI14" i="20"/>
  <c r="MH15" i="20"/>
  <c r="LG24" i="20"/>
  <c r="LH23" i="20"/>
  <c r="MX9" i="20"/>
  <c r="MW10" i="20"/>
  <c r="MB17" i="20"/>
  <c r="MC16" i="20"/>
  <c r="KP29" i="20"/>
  <c r="KO30" i="20"/>
  <c r="KP30" i="20" s="1"/>
  <c r="MZ9" i="20"/>
  <c r="NA8" i="20"/>
  <c r="MR11" i="20"/>
  <c r="MQ12" i="20"/>
  <c r="KS28" i="20"/>
  <c r="KR29" i="20"/>
  <c r="ME16" i="20"/>
  <c r="MF15" i="20"/>
  <c r="KV27" i="20"/>
  <c r="KU28" i="20"/>
  <c r="LS20" i="20"/>
  <c r="LT19" i="20"/>
  <c r="LY18" i="20"/>
  <c r="LZ17" i="20"/>
  <c r="MO12" i="20"/>
  <c r="MN13" i="20"/>
  <c r="LV19" i="20"/>
  <c r="LW18" i="20"/>
  <c r="MK14" i="20"/>
  <c r="ML13" i="20"/>
  <c r="LS21" i="20" l="1"/>
  <c r="LT20" i="20"/>
  <c r="ME17" i="20"/>
  <c r="MF16" i="20"/>
  <c r="KV28" i="20"/>
  <c r="KU29" i="20"/>
  <c r="MO13" i="20"/>
  <c r="MN14" i="20"/>
  <c r="MQ13" i="20"/>
  <c r="MR12" i="20"/>
  <c r="MX10" i="20"/>
  <c r="MW11" i="20"/>
  <c r="MH16" i="20"/>
  <c r="MI15" i="20"/>
  <c r="LQ21" i="20"/>
  <c r="LP22" i="20"/>
  <c r="KY27" i="20"/>
  <c r="KX28" i="20"/>
  <c r="NI7" i="20"/>
  <c r="NL6" i="20"/>
  <c r="LE25" i="20"/>
  <c r="LD26" i="20"/>
  <c r="ML14" i="20"/>
  <c r="MK15" i="20"/>
  <c r="NF8" i="20"/>
  <c r="NG7" i="20"/>
  <c r="ND8" i="20"/>
  <c r="NC9" i="20"/>
  <c r="LK23" i="20"/>
  <c r="LJ24" i="20"/>
  <c r="KS29" i="20"/>
  <c r="KR30" i="20"/>
  <c r="KS30" i="20" s="1"/>
  <c r="LW19" i="20"/>
  <c r="LV20" i="20"/>
  <c r="LY19" i="20"/>
  <c r="LZ18" i="20"/>
  <c r="NA9" i="20"/>
  <c r="MZ10" i="20"/>
  <c r="MB18" i="20"/>
  <c r="MC17" i="20"/>
  <c r="LG25" i="20"/>
  <c r="LH24" i="20"/>
  <c r="MT12" i="20"/>
  <c r="MU11" i="20"/>
  <c r="LB26" i="20"/>
  <c r="LA27" i="20"/>
  <c r="LM23" i="20"/>
  <c r="LN22" i="20"/>
  <c r="ND9" i="20" l="1"/>
  <c r="NC10" i="20"/>
  <c r="MK16" i="20"/>
  <c r="ML15" i="20"/>
  <c r="NL7" i="20"/>
  <c r="NO6" i="20"/>
  <c r="LQ22" i="20"/>
  <c r="LP23" i="20"/>
  <c r="MX11" i="20"/>
  <c r="MW12" i="20"/>
  <c r="MO14" i="20"/>
  <c r="MN15" i="20"/>
  <c r="NJ7" i="20"/>
  <c r="NI8" i="20"/>
  <c r="ME18" i="20"/>
  <c r="MF17" i="20"/>
  <c r="LM24" i="20"/>
  <c r="LN23" i="20"/>
  <c r="MU12" i="20"/>
  <c r="MT13" i="20"/>
  <c r="MC18" i="20"/>
  <c r="MB19" i="20"/>
  <c r="LY20" i="20"/>
  <c r="LZ19" i="20"/>
  <c r="LB27" i="20"/>
  <c r="LA28" i="20"/>
  <c r="MZ11" i="20"/>
  <c r="NA10" i="20"/>
  <c r="LW20" i="20"/>
  <c r="LV21" i="20"/>
  <c r="LK24" i="20"/>
  <c r="LJ25" i="20"/>
  <c r="LE26" i="20"/>
  <c r="LD27" i="20"/>
  <c r="KY28" i="20"/>
  <c r="KX29" i="20"/>
  <c r="KU30" i="20"/>
  <c r="KV30" i="20" s="1"/>
  <c r="KV29" i="20"/>
  <c r="LH25" i="20"/>
  <c r="LG26" i="20"/>
  <c r="NF9" i="20"/>
  <c r="NG8" i="20"/>
  <c r="MH17" i="20"/>
  <c r="MI16" i="20"/>
  <c r="MQ14" i="20"/>
  <c r="MR13" i="20"/>
  <c r="LS22" i="20"/>
  <c r="LT21" i="20"/>
  <c r="KY29" i="20" l="1"/>
  <c r="KX30" i="20"/>
  <c r="KY30" i="20" s="1"/>
  <c r="MN16" i="20"/>
  <c r="MO15" i="20"/>
  <c r="LQ23" i="20"/>
  <c r="LP24" i="20"/>
  <c r="MZ12" i="20"/>
  <c r="NA11" i="20"/>
  <c r="LZ20" i="20"/>
  <c r="LY21" i="20"/>
  <c r="ME19" i="20"/>
  <c r="MF18" i="20"/>
  <c r="MK17" i="20"/>
  <c r="ML16" i="20"/>
  <c r="MR14" i="20"/>
  <c r="MQ15" i="20"/>
  <c r="NG9" i="20"/>
  <c r="NF10" i="20"/>
  <c r="LH26" i="20"/>
  <c r="LG27" i="20"/>
  <c r="LK25" i="20"/>
  <c r="LJ26" i="20"/>
  <c r="MT14" i="20"/>
  <c r="MU13" i="20"/>
  <c r="LT22" i="20"/>
  <c r="LS23" i="20"/>
  <c r="MI17" i="20"/>
  <c r="MH18" i="20"/>
  <c r="LE27" i="20"/>
  <c r="LD28" i="20"/>
  <c r="LW21" i="20"/>
  <c r="LV22" i="20"/>
  <c r="LA29" i="20"/>
  <c r="LB28" i="20"/>
  <c r="MC19" i="20"/>
  <c r="MB20" i="20"/>
  <c r="NJ8" i="20"/>
  <c r="NI9" i="20"/>
  <c r="MW13" i="20"/>
  <c r="MX12" i="20"/>
  <c r="NO7" i="20"/>
  <c r="NR6" i="20"/>
  <c r="ND10" i="20"/>
  <c r="NC11" i="20"/>
  <c r="LN24" i="20"/>
  <c r="LM25" i="20"/>
  <c r="NM7" i="20"/>
  <c r="NL8" i="20"/>
  <c r="MW14" i="20" l="1"/>
  <c r="MX13" i="20"/>
  <c r="ME20" i="20"/>
  <c r="MF19" i="20"/>
  <c r="MZ13" i="20"/>
  <c r="NA12" i="20"/>
  <c r="MO16" i="20"/>
  <c r="MN17" i="20"/>
  <c r="MU14" i="20"/>
  <c r="MT15" i="20"/>
  <c r="LN25" i="20"/>
  <c r="LM26" i="20"/>
  <c r="NR7" i="20"/>
  <c r="NU6" i="20"/>
  <c r="NI10" i="20"/>
  <c r="NJ9" i="20"/>
  <c r="LE28" i="20"/>
  <c r="LD29" i="20"/>
  <c r="LT23" i="20"/>
  <c r="LS24" i="20"/>
  <c r="LK26" i="20"/>
  <c r="LJ27" i="20"/>
  <c r="NF11" i="20"/>
  <c r="NG10" i="20"/>
  <c r="LY22" i="20"/>
  <c r="LZ21" i="20"/>
  <c r="LQ24" i="20"/>
  <c r="LP25" i="20"/>
  <c r="NL9" i="20"/>
  <c r="NM8" i="20"/>
  <c r="ND11" i="20"/>
  <c r="NC12" i="20"/>
  <c r="MC20" i="20"/>
  <c r="MB21" i="20"/>
  <c r="LW22" i="20"/>
  <c r="LV23" i="20"/>
  <c r="MI18" i="20"/>
  <c r="MH19" i="20"/>
  <c r="LG28" i="20"/>
  <c r="LH27" i="20"/>
  <c r="MQ16" i="20"/>
  <c r="MR15" i="20"/>
  <c r="NP7" i="20"/>
  <c r="NO8" i="20"/>
  <c r="LA30" i="20"/>
  <c r="LB30" i="20" s="1"/>
  <c r="LB29" i="20"/>
  <c r="MK18" i="20"/>
  <c r="ML17" i="20"/>
  <c r="LW23" i="20" l="1"/>
  <c r="LV24" i="20"/>
  <c r="ND12" i="20"/>
  <c r="NC13" i="20"/>
  <c r="LQ25" i="20"/>
  <c r="LP26" i="20"/>
  <c r="LM27" i="20"/>
  <c r="LN26" i="20"/>
  <c r="MO17" i="20"/>
  <c r="MN18" i="20"/>
  <c r="MK19" i="20"/>
  <c r="ML18" i="20"/>
  <c r="NF12" i="20"/>
  <c r="NG11" i="20"/>
  <c r="MF20" i="20"/>
  <c r="ME21" i="20"/>
  <c r="MH20" i="20"/>
  <c r="MI19" i="20"/>
  <c r="MC21" i="20"/>
  <c r="MB22" i="20"/>
  <c r="NO9" i="20"/>
  <c r="NP8" i="20"/>
  <c r="LS25" i="20"/>
  <c r="LT24" i="20"/>
  <c r="LG29" i="20"/>
  <c r="LH28" i="20"/>
  <c r="NJ10" i="20"/>
  <c r="NI11" i="20"/>
  <c r="LK27" i="20"/>
  <c r="LJ28" i="20"/>
  <c r="LE29" i="20"/>
  <c r="LD30" i="20"/>
  <c r="LE30" i="20" s="1"/>
  <c r="NU7" i="20"/>
  <c r="NX6" i="20"/>
  <c r="MU15" i="20"/>
  <c r="MT16" i="20"/>
  <c r="MQ17" i="20"/>
  <c r="MR16" i="20"/>
  <c r="NM9" i="20"/>
  <c r="NL10" i="20"/>
  <c r="LZ22" i="20"/>
  <c r="LY23" i="20"/>
  <c r="NR8" i="20"/>
  <c r="NS7" i="20"/>
  <c r="NA13" i="20"/>
  <c r="MZ14" i="20"/>
  <c r="MX14" i="20"/>
  <c r="MW15" i="20"/>
  <c r="NJ11" i="20" l="1"/>
  <c r="NI12" i="20"/>
  <c r="MC22" i="20"/>
  <c r="MB23" i="20"/>
  <c r="MF21" i="20"/>
  <c r="ME22" i="20"/>
  <c r="NC14" i="20"/>
  <c r="ND13" i="20"/>
  <c r="NL11" i="20"/>
  <c r="NM10" i="20"/>
  <c r="MU16" i="20"/>
  <c r="MT17" i="20"/>
  <c r="NS8" i="20"/>
  <c r="NR9" i="20"/>
  <c r="LS26" i="20"/>
  <c r="LT25" i="20"/>
  <c r="MK20" i="20"/>
  <c r="ML19" i="20"/>
  <c r="LM28" i="20"/>
  <c r="LN27" i="20"/>
  <c r="MZ15" i="20"/>
  <c r="NA14" i="20"/>
  <c r="LY24" i="20"/>
  <c r="LZ23" i="20"/>
  <c r="NX7" i="20"/>
  <c r="OA6" i="20"/>
  <c r="LK28" i="20"/>
  <c r="LJ29" i="20"/>
  <c r="MN19" i="20"/>
  <c r="MO18" i="20"/>
  <c r="LQ26" i="20"/>
  <c r="LP27" i="20"/>
  <c r="LW24" i="20"/>
  <c r="LV25" i="20"/>
  <c r="MW16" i="20"/>
  <c r="MX15" i="20"/>
  <c r="MQ18" i="20"/>
  <c r="MR17" i="20"/>
  <c r="NV7" i="20"/>
  <c r="NU8" i="20"/>
  <c r="LH29" i="20"/>
  <c r="LG30" i="20"/>
  <c r="LH30" i="20" s="1"/>
  <c r="NP9" i="20"/>
  <c r="NO10" i="20"/>
  <c r="MH21" i="20"/>
  <c r="MI20" i="20"/>
  <c r="NG12" i="20"/>
  <c r="NF13" i="20"/>
  <c r="NF14" i="20" l="1"/>
  <c r="NG13" i="20"/>
  <c r="NP10" i="20"/>
  <c r="NO11" i="20"/>
  <c r="NV8" i="20"/>
  <c r="NU9" i="20"/>
  <c r="LQ27" i="20"/>
  <c r="LP28" i="20"/>
  <c r="LK29" i="20"/>
  <c r="LJ30" i="20"/>
  <c r="LK30" i="20" s="1"/>
  <c r="MT18" i="20"/>
  <c r="MU17" i="20"/>
  <c r="MC23" i="20"/>
  <c r="MB24" i="20"/>
  <c r="MW17" i="20"/>
  <c r="MX16" i="20"/>
  <c r="LZ24" i="20"/>
  <c r="LY25" i="20"/>
  <c r="LN28" i="20"/>
  <c r="LM29" i="20"/>
  <c r="LS27" i="20"/>
  <c r="LT26" i="20"/>
  <c r="ND14" i="20"/>
  <c r="NC15" i="20"/>
  <c r="LW25" i="20"/>
  <c r="LV26" i="20"/>
  <c r="OA7" i="20"/>
  <c r="OD6" i="20"/>
  <c r="NS9" i="20"/>
  <c r="NR10" i="20"/>
  <c r="MF22" i="20"/>
  <c r="ME23" i="20"/>
  <c r="NI13" i="20"/>
  <c r="NJ12" i="20"/>
  <c r="MI21" i="20"/>
  <c r="MH22" i="20"/>
  <c r="MQ19" i="20"/>
  <c r="MR18" i="20"/>
  <c r="MN20" i="20"/>
  <c r="MO19" i="20"/>
  <c r="NX8" i="20"/>
  <c r="NY7" i="20"/>
  <c r="NA15" i="20"/>
  <c r="MZ16" i="20"/>
  <c r="ML20" i="20"/>
  <c r="MK21" i="20"/>
  <c r="NL12" i="20"/>
  <c r="NM11" i="20"/>
  <c r="MZ17" i="20" l="1"/>
  <c r="NA16" i="20"/>
  <c r="MI22" i="20"/>
  <c r="MH23" i="20"/>
  <c r="ME24" i="20"/>
  <c r="MF23" i="20"/>
  <c r="OD7" i="20"/>
  <c r="OG6" i="20"/>
  <c r="NC16" i="20"/>
  <c r="ND15" i="20"/>
  <c r="LN29" i="20"/>
  <c r="LM30" i="20"/>
  <c r="LN30" i="20" s="1"/>
  <c r="LQ28" i="20"/>
  <c r="LP29" i="20"/>
  <c r="NP11" i="20"/>
  <c r="NO12" i="20"/>
  <c r="NM12" i="20"/>
  <c r="NL13" i="20"/>
  <c r="MO20" i="20"/>
  <c r="MN21" i="20"/>
  <c r="ML21" i="20"/>
  <c r="MK22" i="20"/>
  <c r="NR11" i="20"/>
  <c r="NS10" i="20"/>
  <c r="LW26" i="20"/>
  <c r="LV27" i="20"/>
  <c r="LY26" i="20"/>
  <c r="LZ25" i="20"/>
  <c r="MC24" i="20"/>
  <c r="MB25" i="20"/>
  <c r="NV9" i="20"/>
  <c r="NU10" i="20"/>
  <c r="OA8" i="20"/>
  <c r="OB7" i="20"/>
  <c r="MW18" i="20"/>
  <c r="MX17" i="20"/>
  <c r="MT19" i="20"/>
  <c r="MU18" i="20"/>
  <c r="NX9" i="20"/>
  <c r="NY8" i="20"/>
  <c r="MQ20" i="20"/>
  <c r="MR19" i="20"/>
  <c r="NI14" i="20"/>
  <c r="NJ13" i="20"/>
  <c r="LT27" i="20"/>
  <c r="LS28" i="20"/>
  <c r="NG14" i="20"/>
  <c r="NF15" i="20"/>
  <c r="MO21" i="20" l="1"/>
  <c r="MN22" i="20"/>
  <c r="OD8" i="20"/>
  <c r="OE7" i="20"/>
  <c r="NF16" i="20"/>
  <c r="NG15" i="20"/>
  <c r="NV10" i="20"/>
  <c r="NU11" i="20"/>
  <c r="NO13" i="20"/>
  <c r="NP12" i="20"/>
  <c r="NJ14" i="20"/>
  <c r="NI15" i="20"/>
  <c r="NY9" i="20"/>
  <c r="NX10" i="20"/>
  <c r="MW19" i="20"/>
  <c r="MX18" i="20"/>
  <c r="LZ26" i="20"/>
  <c r="LY27" i="20"/>
  <c r="MC25" i="20"/>
  <c r="MB26" i="20"/>
  <c r="LW27" i="20"/>
  <c r="LV28" i="20"/>
  <c r="MK23" i="20"/>
  <c r="ML22" i="20"/>
  <c r="NM13" i="20"/>
  <c r="NL14" i="20"/>
  <c r="LQ29" i="20"/>
  <c r="LP30" i="20"/>
  <c r="LQ30" i="20" s="1"/>
  <c r="OG7" i="20"/>
  <c r="OJ6" i="20"/>
  <c r="MI23" i="20"/>
  <c r="MH24" i="20"/>
  <c r="NR12" i="20"/>
  <c r="NS11" i="20"/>
  <c r="LT28" i="20"/>
  <c r="LS29" i="20"/>
  <c r="MR20" i="20"/>
  <c r="MQ21" i="20"/>
  <c r="MU19" i="20"/>
  <c r="MT20" i="20"/>
  <c r="OB8" i="20"/>
  <c r="OA9" i="20"/>
  <c r="NC17" i="20"/>
  <c r="ND16" i="20"/>
  <c r="ME25" i="20"/>
  <c r="MF24" i="20"/>
  <c r="MZ18" i="20"/>
  <c r="NA17" i="20"/>
  <c r="MU20" i="20" l="1"/>
  <c r="MT21" i="20"/>
  <c r="LS30" i="20"/>
  <c r="LT30" i="20" s="1"/>
  <c r="LT29" i="20"/>
  <c r="MI24" i="20"/>
  <c r="MH25" i="20"/>
  <c r="NI16" i="20"/>
  <c r="NJ15" i="20"/>
  <c r="NV11" i="20"/>
  <c r="NU12" i="20"/>
  <c r="MK24" i="20"/>
  <c r="ML23" i="20"/>
  <c r="MW20" i="20"/>
  <c r="MX19" i="20"/>
  <c r="OD9" i="20"/>
  <c r="OE8" i="20"/>
  <c r="NA18" i="20"/>
  <c r="MZ19" i="20"/>
  <c r="NC18" i="20"/>
  <c r="ND17" i="20"/>
  <c r="OB9" i="20"/>
  <c r="OA10" i="20"/>
  <c r="MQ22" i="20"/>
  <c r="MR21" i="20"/>
  <c r="OJ7" i="20"/>
  <c r="OM6" i="20"/>
  <c r="NM14" i="20"/>
  <c r="NL15" i="20"/>
  <c r="LW28" i="20"/>
  <c r="LV29" i="20"/>
  <c r="LZ27" i="20"/>
  <c r="LY28" i="20"/>
  <c r="NX11" i="20"/>
  <c r="NY10" i="20"/>
  <c r="MO22" i="20"/>
  <c r="MN23" i="20"/>
  <c r="MC26" i="20"/>
  <c r="MB27" i="20"/>
  <c r="MF25" i="20"/>
  <c r="ME26" i="20"/>
  <c r="NR13" i="20"/>
  <c r="NS12" i="20"/>
  <c r="OH7" i="20"/>
  <c r="OG8" i="20"/>
  <c r="NO14" i="20"/>
  <c r="NP13" i="20"/>
  <c r="NF17" i="20"/>
  <c r="NG16" i="20"/>
  <c r="OH8" i="20" l="1"/>
  <c r="OG9" i="20"/>
  <c r="MO23" i="20"/>
  <c r="MN24" i="20"/>
  <c r="NL16" i="20"/>
  <c r="NM15" i="20"/>
  <c r="NG17" i="20"/>
  <c r="NF18" i="20"/>
  <c r="MQ23" i="20"/>
  <c r="MR22" i="20"/>
  <c r="NC19" i="20"/>
  <c r="ND18" i="20"/>
  <c r="OE9" i="20"/>
  <c r="OD10" i="20"/>
  <c r="ML24" i="20"/>
  <c r="MK25" i="20"/>
  <c r="NI17" i="20"/>
  <c r="NJ16" i="20"/>
  <c r="MF26" i="20"/>
  <c r="ME27" i="20"/>
  <c r="LY29" i="20"/>
  <c r="LZ28" i="20"/>
  <c r="MC27" i="20"/>
  <c r="MB28" i="20"/>
  <c r="LW29" i="20"/>
  <c r="LV30" i="20"/>
  <c r="LW30" i="20" s="1"/>
  <c r="OM7" i="20"/>
  <c r="OP6" i="20"/>
  <c r="OB10" i="20"/>
  <c r="OA11" i="20"/>
  <c r="NA19" i="20"/>
  <c r="MZ20" i="20"/>
  <c r="NU13" i="20"/>
  <c r="NV12" i="20"/>
  <c r="MI25" i="20"/>
  <c r="MH26" i="20"/>
  <c r="MU21" i="20"/>
  <c r="MT22" i="20"/>
  <c r="NP14" i="20"/>
  <c r="NO15" i="20"/>
  <c r="NR14" i="20"/>
  <c r="NS13" i="20"/>
  <c r="NX12" i="20"/>
  <c r="NY11" i="20"/>
  <c r="OK7" i="20"/>
  <c r="OJ8" i="20"/>
  <c r="MX20" i="20"/>
  <c r="MW21" i="20"/>
  <c r="NA20" i="20" l="1"/>
  <c r="MZ21" i="20"/>
  <c r="NY12" i="20"/>
  <c r="NX13" i="20"/>
  <c r="ON7" i="20"/>
  <c r="OM8" i="20"/>
  <c r="NC20" i="20"/>
  <c r="ND19" i="20"/>
  <c r="MX21" i="20"/>
  <c r="MW22" i="20"/>
  <c r="MI26" i="20"/>
  <c r="MH27" i="20"/>
  <c r="OP7" i="20"/>
  <c r="OS6" i="20"/>
  <c r="MC28" i="20"/>
  <c r="MB29" i="20"/>
  <c r="ME28" i="20"/>
  <c r="MF27" i="20"/>
  <c r="ML25" i="20"/>
  <c r="MK26" i="20"/>
  <c r="NG18" i="20"/>
  <c r="NF19" i="20"/>
  <c r="OJ9" i="20"/>
  <c r="OK8" i="20"/>
  <c r="OB11" i="20"/>
  <c r="OA12" i="20"/>
  <c r="OD11" i="20"/>
  <c r="OE10" i="20"/>
  <c r="OG10" i="20"/>
  <c r="OH9" i="20"/>
  <c r="NO16" i="20"/>
  <c r="NP15" i="20"/>
  <c r="MO24" i="20"/>
  <c r="MN25" i="20"/>
  <c r="MU22" i="20"/>
  <c r="MT23" i="20"/>
  <c r="NR15" i="20"/>
  <c r="NS14" i="20"/>
  <c r="NU14" i="20"/>
  <c r="NV13" i="20"/>
  <c r="LY30" i="20"/>
  <c r="LZ30" i="20" s="1"/>
  <c r="LZ29" i="20"/>
  <c r="NI18" i="20"/>
  <c r="NJ17" i="20"/>
  <c r="MR23" i="20"/>
  <c r="MQ24" i="20"/>
  <c r="NM16" i="20"/>
  <c r="NL17" i="20"/>
  <c r="MU23" i="20" l="1"/>
  <c r="MT24" i="20"/>
  <c r="MC29" i="20"/>
  <c r="MB30" i="20"/>
  <c r="MC30" i="20" s="1"/>
  <c r="NX14" i="20"/>
  <c r="NY13" i="20"/>
  <c r="NO17" i="20"/>
  <c r="NP16" i="20"/>
  <c r="OD12" i="20"/>
  <c r="OE11" i="20"/>
  <c r="OK9" i="20"/>
  <c r="OJ10" i="20"/>
  <c r="ND20" i="20"/>
  <c r="NC21" i="20"/>
  <c r="NM17" i="20"/>
  <c r="NL18" i="20"/>
  <c r="MK27" i="20"/>
  <c r="ML26" i="20"/>
  <c r="MI27" i="20"/>
  <c r="MH28" i="20"/>
  <c r="NI19" i="20"/>
  <c r="NJ18" i="20"/>
  <c r="NU15" i="20"/>
  <c r="NV14" i="20"/>
  <c r="MR24" i="20"/>
  <c r="MQ25" i="20"/>
  <c r="MO25" i="20"/>
  <c r="MN26" i="20"/>
  <c r="OB12" i="20"/>
  <c r="OA13" i="20"/>
  <c r="NF20" i="20"/>
  <c r="NG19" i="20"/>
  <c r="OS7" i="20"/>
  <c r="OV6" i="20"/>
  <c r="MX22" i="20"/>
  <c r="MW23" i="20"/>
  <c r="OM9" i="20"/>
  <c r="ON8" i="20"/>
  <c r="NA21" i="20"/>
  <c r="MZ22" i="20"/>
  <c r="NS15" i="20"/>
  <c r="NR16" i="20"/>
  <c r="OH10" i="20"/>
  <c r="OG11" i="20"/>
  <c r="ME29" i="20"/>
  <c r="MF28" i="20"/>
  <c r="OQ7" i="20"/>
  <c r="OP8" i="20"/>
  <c r="NG20" i="20" l="1"/>
  <c r="NF21" i="20"/>
  <c r="NU16" i="20"/>
  <c r="NV15" i="20"/>
  <c r="NO18" i="20"/>
  <c r="NP17" i="20"/>
  <c r="OQ8" i="20"/>
  <c r="OP9" i="20"/>
  <c r="OH11" i="20"/>
  <c r="OG12" i="20"/>
  <c r="NA22" i="20"/>
  <c r="MZ23" i="20"/>
  <c r="MW24" i="20"/>
  <c r="MX23" i="20"/>
  <c r="MO26" i="20"/>
  <c r="MN27" i="20"/>
  <c r="MI28" i="20"/>
  <c r="MH29" i="20"/>
  <c r="OJ11" i="20"/>
  <c r="OK10" i="20"/>
  <c r="NS16" i="20"/>
  <c r="NR17" i="20"/>
  <c r="OA14" i="20"/>
  <c r="OB13" i="20"/>
  <c r="MQ26" i="20"/>
  <c r="MR25" i="20"/>
  <c r="ND21" i="20"/>
  <c r="NC22" i="20"/>
  <c r="MU24" i="20"/>
  <c r="MT25" i="20"/>
  <c r="NL19" i="20"/>
  <c r="NM18" i="20"/>
  <c r="OV7" i="20"/>
  <c r="OY6" i="20"/>
  <c r="MF29" i="20"/>
  <c r="ME30" i="20"/>
  <c r="MF30" i="20" s="1"/>
  <c r="ON9" i="20"/>
  <c r="OM10" i="20"/>
  <c r="OT7" i="20"/>
  <c r="OS8" i="20"/>
  <c r="NI20" i="20"/>
  <c r="NJ19" i="20"/>
  <c r="MK28" i="20"/>
  <c r="ML27" i="20"/>
  <c r="OE12" i="20"/>
  <c r="OD13" i="20"/>
  <c r="NY14" i="20"/>
  <c r="NX15" i="20"/>
  <c r="NY15" i="20" l="1"/>
  <c r="NX16" i="20"/>
  <c r="NA23" i="20"/>
  <c r="MZ24" i="20"/>
  <c r="OQ9" i="20"/>
  <c r="OP10" i="20"/>
  <c r="ML28" i="20"/>
  <c r="MK29" i="20"/>
  <c r="NL20" i="20"/>
  <c r="NM19" i="20"/>
  <c r="OA15" i="20"/>
  <c r="OB14" i="20"/>
  <c r="OJ12" i="20"/>
  <c r="OK11" i="20"/>
  <c r="NU17" i="20"/>
  <c r="NV16" i="20"/>
  <c r="MO27" i="20"/>
  <c r="MN28" i="20"/>
  <c r="OD14" i="20"/>
  <c r="OE13" i="20"/>
  <c r="ON10" i="20"/>
  <c r="OM11" i="20"/>
  <c r="OY7" i="20"/>
  <c r="PB6" i="20"/>
  <c r="MU25" i="20"/>
  <c r="MT26" i="20"/>
  <c r="NR18" i="20"/>
  <c r="NS17" i="20"/>
  <c r="MI29" i="20"/>
  <c r="MH30" i="20"/>
  <c r="MI30" i="20" s="1"/>
  <c r="OG13" i="20"/>
  <c r="OH12" i="20"/>
  <c r="NG21" i="20"/>
  <c r="NF22" i="20"/>
  <c r="OS9" i="20"/>
  <c r="OT8" i="20"/>
  <c r="NC23" i="20"/>
  <c r="ND22" i="20"/>
  <c r="NJ20" i="20"/>
  <c r="NI21" i="20"/>
  <c r="OV8" i="20"/>
  <c r="OW7" i="20"/>
  <c r="MQ27" i="20"/>
  <c r="MR26" i="20"/>
  <c r="MW25" i="20"/>
  <c r="MX24" i="20"/>
  <c r="NO19" i="20"/>
  <c r="NP18" i="20"/>
  <c r="ML29" i="20" l="1"/>
  <c r="MK30" i="20"/>
  <c r="ML30" i="20" s="1"/>
  <c r="NA24" i="20"/>
  <c r="MZ25" i="20"/>
  <c r="NO20" i="20"/>
  <c r="NP19" i="20"/>
  <c r="MR27" i="20"/>
  <c r="MQ28" i="20"/>
  <c r="OT9" i="20"/>
  <c r="OS10" i="20"/>
  <c r="OG14" i="20"/>
  <c r="OH13" i="20"/>
  <c r="NR19" i="20"/>
  <c r="NS18" i="20"/>
  <c r="OY8" i="20"/>
  <c r="OZ7" i="20"/>
  <c r="OE14" i="20"/>
  <c r="OD15" i="20"/>
  <c r="NU18" i="20"/>
  <c r="NV17" i="20"/>
  <c r="OA16" i="20"/>
  <c r="OB15" i="20"/>
  <c r="NJ21" i="20"/>
  <c r="NI22" i="20"/>
  <c r="PB7" i="20"/>
  <c r="PE6" i="20"/>
  <c r="NG22" i="20"/>
  <c r="NF23" i="20"/>
  <c r="MU26" i="20"/>
  <c r="MT27" i="20"/>
  <c r="ON11" i="20"/>
  <c r="OM12" i="20"/>
  <c r="MO28" i="20"/>
  <c r="MN29" i="20"/>
  <c r="OP11" i="20"/>
  <c r="OQ10" i="20"/>
  <c r="NX17" i="20"/>
  <c r="NY16" i="20"/>
  <c r="MW26" i="20"/>
  <c r="MX25" i="20"/>
  <c r="OV9" i="20"/>
  <c r="OW8" i="20"/>
  <c r="NC24" i="20"/>
  <c r="ND23" i="20"/>
  <c r="OK12" i="20"/>
  <c r="OJ13" i="20"/>
  <c r="NM20" i="20"/>
  <c r="NL21" i="20"/>
  <c r="OM13" i="20" l="1"/>
  <c r="ON12" i="20"/>
  <c r="NI23" i="20"/>
  <c r="NJ22" i="20"/>
  <c r="NA25" i="20"/>
  <c r="MZ26" i="20"/>
  <c r="ND24" i="20"/>
  <c r="NC25" i="20"/>
  <c r="MX26" i="20"/>
  <c r="MW27" i="20"/>
  <c r="OP12" i="20"/>
  <c r="OQ11" i="20"/>
  <c r="NU19" i="20"/>
  <c r="NV18" i="20"/>
  <c r="OZ8" i="20"/>
  <c r="OY9" i="20"/>
  <c r="OH14" i="20"/>
  <c r="OG15" i="20"/>
  <c r="NM21" i="20"/>
  <c r="NL22" i="20"/>
  <c r="NG23" i="20"/>
  <c r="NF24" i="20"/>
  <c r="MR28" i="20"/>
  <c r="MQ29" i="20"/>
  <c r="OK13" i="20"/>
  <c r="OJ14" i="20"/>
  <c r="MO29" i="20"/>
  <c r="MN30" i="20"/>
  <c r="MO30" i="20" s="1"/>
  <c r="MU27" i="20"/>
  <c r="MT28" i="20"/>
  <c r="PE7" i="20"/>
  <c r="PH6" i="20"/>
  <c r="OD16" i="20"/>
  <c r="OE15" i="20"/>
  <c r="OT10" i="20"/>
  <c r="OS11" i="20"/>
  <c r="OW9" i="20"/>
  <c r="OV10" i="20"/>
  <c r="NX18" i="20"/>
  <c r="NY17" i="20"/>
  <c r="PC7" i="20"/>
  <c r="PB8" i="20"/>
  <c r="OA17" i="20"/>
  <c r="OB16" i="20"/>
  <c r="NS19" i="20"/>
  <c r="NR20" i="20"/>
  <c r="NP20" i="20"/>
  <c r="NO21" i="20"/>
  <c r="OT11" i="20" l="1"/>
  <c r="OS12" i="20"/>
  <c r="PH7" i="20"/>
  <c r="PK6" i="20"/>
  <c r="OA18" i="20"/>
  <c r="OB17" i="20"/>
  <c r="NY18" i="20"/>
  <c r="NX19" i="20"/>
  <c r="PE8" i="20"/>
  <c r="PF7" i="20"/>
  <c r="OQ12" i="20"/>
  <c r="OP13" i="20"/>
  <c r="NI24" i="20"/>
  <c r="NJ23" i="20"/>
  <c r="MU28" i="20"/>
  <c r="MT29" i="20"/>
  <c r="OJ15" i="20"/>
  <c r="OK14" i="20"/>
  <c r="NG24" i="20"/>
  <c r="NF25" i="20"/>
  <c r="OG16" i="20"/>
  <c r="OH15" i="20"/>
  <c r="MX27" i="20"/>
  <c r="MW28" i="20"/>
  <c r="NA26" i="20"/>
  <c r="MZ27" i="20"/>
  <c r="NO22" i="20"/>
  <c r="NP21" i="20"/>
  <c r="MQ30" i="20"/>
  <c r="MR30" i="20" s="1"/>
  <c r="MR29" i="20"/>
  <c r="NM22" i="20"/>
  <c r="NL23" i="20"/>
  <c r="OZ9" i="20"/>
  <c r="OY10" i="20"/>
  <c r="ND25" i="20"/>
  <c r="NC26" i="20"/>
  <c r="NS20" i="20"/>
  <c r="NR21" i="20"/>
  <c r="PB9" i="20"/>
  <c r="PC8" i="20"/>
  <c r="OV11" i="20"/>
  <c r="OW10" i="20"/>
  <c r="OD17" i="20"/>
  <c r="OE16" i="20"/>
  <c r="NU20" i="20"/>
  <c r="NV19" i="20"/>
  <c r="OM14" i="20"/>
  <c r="ON13" i="20"/>
  <c r="NM23" i="20" l="1"/>
  <c r="NL24" i="20"/>
  <c r="NG25" i="20"/>
  <c r="NF26" i="20"/>
  <c r="NY19" i="20"/>
  <c r="NX20" i="20"/>
  <c r="OE17" i="20"/>
  <c r="OD18" i="20"/>
  <c r="NO23" i="20"/>
  <c r="NP22" i="20"/>
  <c r="PI7" i="20"/>
  <c r="PH8" i="20"/>
  <c r="ND26" i="20"/>
  <c r="NC27" i="20"/>
  <c r="MW29" i="20"/>
  <c r="MX28" i="20"/>
  <c r="OP14" i="20"/>
  <c r="OQ13" i="20"/>
  <c r="PK7" i="20"/>
  <c r="PN6" i="20"/>
  <c r="ON14" i="20"/>
  <c r="OM15" i="20"/>
  <c r="PC9" i="20"/>
  <c r="PB10" i="20"/>
  <c r="NA27" i="20"/>
  <c r="MZ28" i="20"/>
  <c r="OS13" i="20"/>
  <c r="OT12" i="20"/>
  <c r="MU29" i="20"/>
  <c r="MT30" i="20"/>
  <c r="MU30" i="20" s="1"/>
  <c r="NS21" i="20"/>
  <c r="NR22" i="20"/>
  <c r="OZ10" i="20"/>
  <c r="OY11" i="20"/>
  <c r="NV20" i="20"/>
  <c r="NU21" i="20"/>
  <c r="OV12" i="20"/>
  <c r="OW11" i="20"/>
  <c r="OG17" i="20"/>
  <c r="OH16" i="20"/>
  <c r="OJ16" i="20"/>
  <c r="OK15" i="20"/>
  <c r="NJ24" i="20"/>
  <c r="NI25" i="20"/>
  <c r="PF8" i="20"/>
  <c r="PE9" i="20"/>
  <c r="OA19" i="20"/>
  <c r="OB18" i="20"/>
  <c r="PL7" i="20" l="1"/>
  <c r="PK8" i="20"/>
  <c r="MW30" i="20"/>
  <c r="MX30" i="20" s="1"/>
  <c r="MX29" i="20"/>
  <c r="NU22" i="20"/>
  <c r="NV21" i="20"/>
  <c r="NS22" i="20"/>
  <c r="NR23" i="20"/>
  <c r="PH9" i="20"/>
  <c r="PI8" i="20"/>
  <c r="OE18" i="20"/>
  <c r="OD19" i="20"/>
  <c r="NG26" i="20"/>
  <c r="NF27" i="20"/>
  <c r="OA20" i="20"/>
  <c r="OB19" i="20"/>
  <c r="OG18" i="20"/>
  <c r="OH17" i="20"/>
  <c r="OS14" i="20"/>
  <c r="OT13" i="20"/>
  <c r="PE10" i="20"/>
  <c r="PF9" i="20"/>
  <c r="OZ11" i="20"/>
  <c r="OY12" i="20"/>
  <c r="NA28" i="20"/>
  <c r="MZ29" i="20"/>
  <c r="OM16" i="20"/>
  <c r="ON15" i="20"/>
  <c r="NC28" i="20"/>
  <c r="ND27" i="20"/>
  <c r="NY20" i="20"/>
  <c r="NX21" i="20"/>
  <c r="NM24" i="20"/>
  <c r="NL25" i="20"/>
  <c r="NJ25" i="20"/>
  <c r="NI26" i="20"/>
  <c r="PB11" i="20"/>
  <c r="PC10" i="20"/>
  <c r="PN7" i="20"/>
  <c r="PQ6" i="20"/>
  <c r="OK16" i="20"/>
  <c r="OJ17" i="20"/>
  <c r="OV13" i="20"/>
  <c r="OW12" i="20"/>
  <c r="OQ14" i="20"/>
  <c r="OP15" i="20"/>
  <c r="NP23" i="20"/>
  <c r="NO24" i="20"/>
  <c r="NP24" i="20" l="1"/>
  <c r="NO25" i="20"/>
  <c r="PQ7" i="20"/>
  <c r="PT6" i="20"/>
  <c r="NI27" i="20"/>
  <c r="NJ26" i="20"/>
  <c r="NY21" i="20"/>
  <c r="NX22" i="20"/>
  <c r="OZ12" i="20"/>
  <c r="OY13" i="20"/>
  <c r="OD20" i="20"/>
  <c r="OE19" i="20"/>
  <c r="NS23" i="20"/>
  <c r="NR24" i="20"/>
  <c r="OV14" i="20"/>
  <c r="OW13" i="20"/>
  <c r="PN8" i="20"/>
  <c r="PO7" i="20"/>
  <c r="OM17" i="20"/>
  <c r="ON16" i="20"/>
  <c r="OS15" i="20"/>
  <c r="OT14" i="20"/>
  <c r="OB20" i="20"/>
  <c r="OA21" i="20"/>
  <c r="OQ15" i="20"/>
  <c r="OP16" i="20"/>
  <c r="OK17" i="20"/>
  <c r="OJ18" i="20"/>
  <c r="NM25" i="20"/>
  <c r="NL26" i="20"/>
  <c r="NA29" i="20"/>
  <c r="MZ30" i="20"/>
  <c r="NA30" i="20" s="1"/>
  <c r="NG27" i="20"/>
  <c r="NF28" i="20"/>
  <c r="PK9" i="20"/>
  <c r="PL8" i="20"/>
  <c r="PB12" i="20"/>
  <c r="PC11" i="20"/>
  <c r="NC29" i="20"/>
  <c r="ND28" i="20"/>
  <c r="PF10" i="20"/>
  <c r="PE11" i="20"/>
  <c r="OG19" i="20"/>
  <c r="OH18" i="20"/>
  <c r="PI9" i="20"/>
  <c r="PH10" i="20"/>
  <c r="NV22" i="20"/>
  <c r="NU23" i="20"/>
  <c r="OJ19" i="20" l="1"/>
  <c r="OK18" i="20"/>
  <c r="OB21" i="20"/>
  <c r="OA22" i="20"/>
  <c r="OG20" i="20"/>
  <c r="OH19" i="20"/>
  <c r="ND29" i="20"/>
  <c r="NC30" i="20"/>
  <c r="ND30" i="20" s="1"/>
  <c r="PL9" i="20"/>
  <c r="PK10" i="20"/>
  <c r="OM18" i="20"/>
  <c r="ON17" i="20"/>
  <c r="OW14" i="20"/>
  <c r="OV15" i="20"/>
  <c r="OD21" i="20"/>
  <c r="OE20" i="20"/>
  <c r="PR7" i="20"/>
  <c r="PQ8" i="20"/>
  <c r="NV23" i="20"/>
  <c r="NU24" i="20"/>
  <c r="NY22" i="20"/>
  <c r="NX23" i="20"/>
  <c r="PT7" i="20"/>
  <c r="PW6" i="20"/>
  <c r="PH11" i="20"/>
  <c r="PI10" i="20"/>
  <c r="PF11" i="20"/>
  <c r="PE12" i="20"/>
  <c r="NG28" i="20"/>
  <c r="NF29" i="20"/>
  <c r="NM26" i="20"/>
  <c r="NL27" i="20"/>
  <c r="OQ16" i="20"/>
  <c r="OP17" i="20"/>
  <c r="NS24" i="20"/>
  <c r="NR25" i="20"/>
  <c r="OY14" i="20"/>
  <c r="OZ13" i="20"/>
  <c r="NO26" i="20"/>
  <c r="NP25" i="20"/>
  <c r="PC12" i="20"/>
  <c r="PB13" i="20"/>
  <c r="OS16" i="20"/>
  <c r="OT15" i="20"/>
  <c r="PO8" i="20"/>
  <c r="PN9" i="20"/>
  <c r="NI28" i="20"/>
  <c r="NJ27" i="20"/>
  <c r="NJ28" i="20" l="1"/>
  <c r="NI29" i="20"/>
  <c r="NO27" i="20"/>
  <c r="NP26" i="20"/>
  <c r="OE21" i="20"/>
  <c r="OD22" i="20"/>
  <c r="OM19" i="20"/>
  <c r="ON18" i="20"/>
  <c r="NS25" i="20"/>
  <c r="NR26" i="20"/>
  <c r="NM27" i="20"/>
  <c r="NL28" i="20"/>
  <c r="PE13" i="20"/>
  <c r="PF12" i="20"/>
  <c r="PW7" i="20"/>
  <c r="PZ6" i="20"/>
  <c r="NU25" i="20"/>
  <c r="NV24" i="20"/>
  <c r="OA23" i="20"/>
  <c r="OB22" i="20"/>
  <c r="OS17" i="20"/>
  <c r="OT16" i="20"/>
  <c r="PT8" i="20"/>
  <c r="PU7" i="20"/>
  <c r="PO9" i="20"/>
  <c r="PN10" i="20"/>
  <c r="PC13" i="20"/>
  <c r="PB14" i="20"/>
  <c r="OP18" i="20"/>
  <c r="OQ17" i="20"/>
  <c r="NG29" i="20"/>
  <c r="NF30" i="20"/>
  <c r="NG30" i="20" s="1"/>
  <c r="NY23" i="20"/>
  <c r="NX24" i="20"/>
  <c r="PR8" i="20"/>
  <c r="PQ9" i="20"/>
  <c r="OW15" i="20"/>
  <c r="OV16" i="20"/>
  <c r="PL10" i="20"/>
  <c r="PK11" i="20"/>
  <c r="OY15" i="20"/>
  <c r="OZ14" i="20"/>
  <c r="PH12" i="20"/>
  <c r="PI11" i="20"/>
  <c r="OH20" i="20"/>
  <c r="OG21" i="20"/>
  <c r="OJ20" i="20"/>
  <c r="OK19" i="20"/>
  <c r="PL11" i="20" l="1"/>
  <c r="PK12" i="20"/>
  <c r="NM28" i="20"/>
  <c r="NL29" i="20"/>
  <c r="OK20" i="20"/>
  <c r="OJ21" i="20"/>
  <c r="PI12" i="20"/>
  <c r="PH13" i="20"/>
  <c r="PT9" i="20"/>
  <c r="PU8" i="20"/>
  <c r="OA24" i="20"/>
  <c r="OB23" i="20"/>
  <c r="PX7" i="20"/>
  <c r="PW8" i="20"/>
  <c r="OM20" i="20"/>
  <c r="ON19" i="20"/>
  <c r="NP27" i="20"/>
  <c r="NO28" i="20"/>
  <c r="PR9" i="20"/>
  <c r="PQ10" i="20"/>
  <c r="PZ7" i="20"/>
  <c r="QC6" i="20"/>
  <c r="OG22" i="20"/>
  <c r="OH21" i="20"/>
  <c r="OV17" i="20"/>
  <c r="OW16" i="20"/>
  <c r="NY24" i="20"/>
  <c r="NX25" i="20"/>
  <c r="PN11" i="20"/>
  <c r="PO10" i="20"/>
  <c r="NS26" i="20"/>
  <c r="NR27" i="20"/>
  <c r="OE22" i="20"/>
  <c r="OD23" i="20"/>
  <c r="NJ29" i="20"/>
  <c r="NI30" i="20"/>
  <c r="NJ30" i="20" s="1"/>
  <c r="PC14" i="20"/>
  <c r="PB15" i="20"/>
  <c r="OY16" i="20"/>
  <c r="OZ15" i="20"/>
  <c r="OP19" i="20"/>
  <c r="OQ18" i="20"/>
  <c r="OS18" i="20"/>
  <c r="OT17" i="20"/>
  <c r="NU26" i="20"/>
  <c r="NV25" i="20"/>
  <c r="PE14" i="20"/>
  <c r="PF13" i="20"/>
  <c r="OG23" i="20" l="1"/>
  <c r="OH22" i="20"/>
  <c r="ON20" i="20"/>
  <c r="OM21" i="20"/>
  <c r="OA25" i="20"/>
  <c r="OB24" i="20"/>
  <c r="PI13" i="20"/>
  <c r="PH14" i="20"/>
  <c r="PF14" i="20"/>
  <c r="PE15" i="20"/>
  <c r="OS19" i="20"/>
  <c r="OT18" i="20"/>
  <c r="OY17" i="20"/>
  <c r="OZ16" i="20"/>
  <c r="PB16" i="20"/>
  <c r="PC15" i="20"/>
  <c r="OE23" i="20"/>
  <c r="OD24" i="20"/>
  <c r="QC7" i="20"/>
  <c r="QF6" i="20"/>
  <c r="NP28" i="20"/>
  <c r="NO29" i="20"/>
  <c r="PX8" i="20"/>
  <c r="PW9" i="20"/>
  <c r="OK21" i="20"/>
  <c r="OJ22" i="20"/>
  <c r="PK13" i="20"/>
  <c r="PL12" i="20"/>
  <c r="NS27" i="20"/>
  <c r="NR28" i="20"/>
  <c r="NY25" i="20"/>
  <c r="NX26" i="20"/>
  <c r="PR10" i="20"/>
  <c r="PQ11" i="20"/>
  <c r="NM29" i="20"/>
  <c r="NL30" i="20"/>
  <c r="NM30" i="20" s="1"/>
  <c r="NV26" i="20"/>
  <c r="NU27" i="20"/>
  <c r="OQ19" i="20"/>
  <c r="OP20" i="20"/>
  <c r="PN12" i="20"/>
  <c r="PO11" i="20"/>
  <c r="OV18" i="20"/>
  <c r="OW17" i="20"/>
  <c r="PZ8" i="20"/>
  <c r="QA7" i="20"/>
  <c r="PU9" i="20"/>
  <c r="PT10" i="20"/>
  <c r="PX9" i="20" l="1"/>
  <c r="PW10" i="20"/>
  <c r="QF7" i="20"/>
  <c r="QI6" i="20"/>
  <c r="PK14" i="20"/>
  <c r="PL13" i="20"/>
  <c r="QD7" i="20"/>
  <c r="QC8" i="20"/>
  <c r="PB17" i="20"/>
  <c r="PC16" i="20"/>
  <c r="OS20" i="20"/>
  <c r="OT19" i="20"/>
  <c r="NV27" i="20"/>
  <c r="NU28" i="20"/>
  <c r="PR11" i="20"/>
  <c r="PQ12" i="20"/>
  <c r="NS28" i="20"/>
  <c r="NR29" i="20"/>
  <c r="OK22" i="20"/>
  <c r="OJ23" i="20"/>
  <c r="NO30" i="20"/>
  <c r="NP30" i="20" s="1"/>
  <c r="NP29" i="20"/>
  <c r="OE24" i="20"/>
  <c r="OD25" i="20"/>
  <c r="PE16" i="20"/>
  <c r="PF15" i="20"/>
  <c r="PT11" i="20"/>
  <c r="PU10" i="20"/>
  <c r="OQ20" i="20"/>
  <c r="OP21" i="20"/>
  <c r="NY26" i="20"/>
  <c r="NX27" i="20"/>
  <c r="PI14" i="20"/>
  <c r="PH15" i="20"/>
  <c r="OM22" i="20"/>
  <c r="ON21" i="20"/>
  <c r="OW18" i="20"/>
  <c r="OV19" i="20"/>
  <c r="PZ9" i="20"/>
  <c r="QA8" i="20"/>
  <c r="PN13" i="20"/>
  <c r="PO12" i="20"/>
  <c r="OY18" i="20"/>
  <c r="OZ17" i="20"/>
  <c r="OB25" i="20"/>
  <c r="OA26" i="20"/>
  <c r="OH23" i="20"/>
  <c r="OG24" i="20"/>
  <c r="QA9" i="20" l="1"/>
  <c r="PZ10" i="20"/>
  <c r="PT12" i="20"/>
  <c r="PU11" i="20"/>
  <c r="OT20" i="20"/>
  <c r="OS21" i="20"/>
  <c r="QG7" i="20"/>
  <c r="QF8" i="20"/>
  <c r="NY27" i="20"/>
  <c r="NX28" i="20"/>
  <c r="OE25" i="20"/>
  <c r="OD26" i="20"/>
  <c r="OK23" i="20"/>
  <c r="OJ24" i="20"/>
  <c r="PQ13" i="20"/>
  <c r="PR12" i="20"/>
  <c r="QD8" i="20"/>
  <c r="QC9" i="20"/>
  <c r="QI7" i="20"/>
  <c r="QL6" i="20"/>
  <c r="OY19" i="20"/>
  <c r="OZ18" i="20"/>
  <c r="OM23" i="20"/>
  <c r="ON22" i="20"/>
  <c r="OB26" i="20"/>
  <c r="OA27" i="20"/>
  <c r="OW19" i="20"/>
  <c r="OV20" i="20"/>
  <c r="PH16" i="20"/>
  <c r="PI15" i="20"/>
  <c r="OQ21" i="20"/>
  <c r="OP22" i="20"/>
  <c r="NS29" i="20"/>
  <c r="NR30" i="20"/>
  <c r="NS30" i="20" s="1"/>
  <c r="NU29" i="20"/>
  <c r="NV28" i="20"/>
  <c r="PX10" i="20"/>
  <c r="PW11" i="20"/>
  <c r="OH24" i="20"/>
  <c r="OG25" i="20"/>
  <c r="PN14" i="20"/>
  <c r="PO13" i="20"/>
  <c r="PE17" i="20"/>
  <c r="PF16" i="20"/>
  <c r="PC17" i="20"/>
  <c r="PB18" i="20"/>
  <c r="PL14" i="20"/>
  <c r="PK15" i="20"/>
  <c r="QF9" i="20" l="1"/>
  <c r="QG8" i="20"/>
  <c r="PE18" i="20"/>
  <c r="PF17" i="20"/>
  <c r="ON23" i="20"/>
  <c r="OM24" i="20"/>
  <c r="QJ7" i="20"/>
  <c r="QI8" i="20"/>
  <c r="PQ14" i="20"/>
  <c r="PR13" i="20"/>
  <c r="PU12" i="20"/>
  <c r="PT13" i="20"/>
  <c r="PK16" i="20"/>
  <c r="PL15" i="20"/>
  <c r="OH25" i="20"/>
  <c r="OG26" i="20"/>
  <c r="OW20" i="20"/>
  <c r="OV21" i="20"/>
  <c r="QL7" i="20"/>
  <c r="QO6" i="20"/>
  <c r="OE26" i="20"/>
  <c r="OD27" i="20"/>
  <c r="NU30" i="20"/>
  <c r="NV30" i="20" s="1"/>
  <c r="NV29" i="20"/>
  <c r="PC18" i="20"/>
  <c r="PB19" i="20"/>
  <c r="PX11" i="20"/>
  <c r="PW12" i="20"/>
  <c r="OA28" i="20"/>
  <c r="OB27" i="20"/>
  <c r="QC10" i="20"/>
  <c r="QD9" i="20"/>
  <c r="OK24" i="20"/>
  <c r="OJ25" i="20"/>
  <c r="NY28" i="20"/>
  <c r="NX29" i="20"/>
  <c r="OS22" i="20"/>
  <c r="OT21" i="20"/>
  <c r="PZ11" i="20"/>
  <c r="QA10" i="20"/>
  <c r="OQ22" i="20"/>
  <c r="OP23" i="20"/>
  <c r="PN15" i="20"/>
  <c r="PO14" i="20"/>
  <c r="PI16" i="20"/>
  <c r="PH17" i="20"/>
  <c r="OY20" i="20"/>
  <c r="OZ19" i="20"/>
  <c r="OG27" i="20" l="1"/>
  <c r="OH26" i="20"/>
  <c r="QL8" i="20"/>
  <c r="QM7" i="20"/>
  <c r="PE19" i="20"/>
  <c r="PF18" i="20"/>
  <c r="OZ20" i="20"/>
  <c r="OY21" i="20"/>
  <c r="PO15" i="20"/>
  <c r="PN16" i="20"/>
  <c r="PZ12" i="20"/>
  <c r="QA11" i="20"/>
  <c r="QD10" i="20"/>
  <c r="QC11" i="20"/>
  <c r="PI17" i="20"/>
  <c r="PH18" i="20"/>
  <c r="OQ23" i="20"/>
  <c r="OP24" i="20"/>
  <c r="OK25" i="20"/>
  <c r="OJ26" i="20"/>
  <c r="PB20" i="20"/>
  <c r="PC19" i="20"/>
  <c r="OE27" i="20"/>
  <c r="OD28" i="20"/>
  <c r="OW21" i="20"/>
  <c r="OV22" i="20"/>
  <c r="ON24" i="20"/>
  <c r="OM25" i="20"/>
  <c r="NY29" i="20"/>
  <c r="NX30" i="20"/>
  <c r="NY30" i="20" s="1"/>
  <c r="PX12" i="20"/>
  <c r="PW13" i="20"/>
  <c r="QO7" i="20"/>
  <c r="QR6" i="20"/>
  <c r="PT14" i="20"/>
  <c r="PU13" i="20"/>
  <c r="QI9" i="20"/>
  <c r="QJ8" i="20"/>
  <c r="OT22" i="20"/>
  <c r="OS23" i="20"/>
  <c r="OA29" i="20"/>
  <c r="OB28" i="20"/>
  <c r="PK17" i="20"/>
  <c r="PL16" i="20"/>
  <c r="PQ15" i="20"/>
  <c r="PR14" i="20"/>
  <c r="QG9" i="20"/>
  <c r="QF10" i="20"/>
  <c r="OT23" i="20" l="1"/>
  <c r="OS24" i="20"/>
  <c r="PW14" i="20"/>
  <c r="PX13" i="20"/>
  <c r="OM26" i="20"/>
  <c r="ON25" i="20"/>
  <c r="OE28" i="20"/>
  <c r="OD29" i="20"/>
  <c r="OK26" i="20"/>
  <c r="OJ27" i="20"/>
  <c r="PH19" i="20"/>
  <c r="PI18" i="20"/>
  <c r="OZ21" i="20"/>
  <c r="OY22" i="20"/>
  <c r="PU14" i="20"/>
  <c r="PT15" i="20"/>
  <c r="QA12" i="20"/>
  <c r="PZ13" i="20"/>
  <c r="QM8" i="20"/>
  <c r="QL9" i="20"/>
  <c r="QR7" i="20"/>
  <c r="QU6" i="20"/>
  <c r="OW22" i="20"/>
  <c r="OV23" i="20"/>
  <c r="OQ24" i="20"/>
  <c r="OP25" i="20"/>
  <c r="QD11" i="20"/>
  <c r="QC12" i="20"/>
  <c r="PO16" i="20"/>
  <c r="PN17" i="20"/>
  <c r="QF11" i="20"/>
  <c r="QG10" i="20"/>
  <c r="PK18" i="20"/>
  <c r="PL17" i="20"/>
  <c r="PQ16" i="20"/>
  <c r="PR15" i="20"/>
  <c r="OB29" i="20"/>
  <c r="OA30" i="20"/>
  <c r="OB30" i="20" s="1"/>
  <c r="QJ9" i="20"/>
  <c r="QI10" i="20"/>
  <c r="QP7" i="20"/>
  <c r="QO8" i="20"/>
  <c r="PC20" i="20"/>
  <c r="PB21" i="20"/>
  <c r="PE20" i="20"/>
  <c r="PF19" i="20"/>
  <c r="OG28" i="20"/>
  <c r="OH27" i="20"/>
  <c r="PH20" i="20" l="1"/>
  <c r="PI19" i="20"/>
  <c r="PW15" i="20"/>
  <c r="PX14" i="20"/>
  <c r="PC21" i="20"/>
  <c r="PB22" i="20"/>
  <c r="QJ10" i="20"/>
  <c r="QI11" i="20"/>
  <c r="OE29" i="20"/>
  <c r="OD30" i="20"/>
  <c r="OE30" i="20" s="1"/>
  <c r="QP8" i="20"/>
  <c r="QO9" i="20"/>
  <c r="PN18" i="20"/>
  <c r="PO17" i="20"/>
  <c r="OQ25" i="20"/>
  <c r="OP26" i="20"/>
  <c r="QU7" i="20"/>
  <c r="QX6" i="20"/>
  <c r="PZ14" i="20"/>
  <c r="QA13" i="20"/>
  <c r="OZ22" i="20"/>
  <c r="OY23" i="20"/>
  <c r="OK27" i="20"/>
  <c r="OJ28" i="20"/>
  <c r="OT24" i="20"/>
  <c r="OS25" i="20"/>
  <c r="QC13" i="20"/>
  <c r="QD12" i="20"/>
  <c r="OW23" i="20"/>
  <c r="OV24" i="20"/>
  <c r="QM9" i="20"/>
  <c r="QL10" i="20"/>
  <c r="PU15" i="20"/>
  <c r="PT16" i="20"/>
  <c r="OH28" i="20"/>
  <c r="OG29" i="20"/>
  <c r="PQ17" i="20"/>
  <c r="PR16" i="20"/>
  <c r="QF12" i="20"/>
  <c r="QG11" i="20"/>
  <c r="PF20" i="20"/>
  <c r="PE21" i="20"/>
  <c r="PK19" i="20"/>
  <c r="PL18" i="20"/>
  <c r="QS7" i="20"/>
  <c r="QR8" i="20"/>
  <c r="OM27" i="20"/>
  <c r="ON26" i="20"/>
  <c r="OH29" i="20" l="1"/>
  <c r="OG30" i="20"/>
  <c r="OH30" i="20" s="1"/>
  <c r="QL11" i="20"/>
  <c r="QM10" i="20"/>
  <c r="OK28" i="20"/>
  <c r="OJ29" i="20"/>
  <c r="OQ26" i="20"/>
  <c r="OP27" i="20"/>
  <c r="QP9" i="20"/>
  <c r="QO10" i="20"/>
  <c r="QJ11" i="20"/>
  <c r="QI12" i="20"/>
  <c r="ON27" i="20"/>
  <c r="OM28" i="20"/>
  <c r="PK20" i="20"/>
  <c r="PL19" i="20"/>
  <c r="QG12" i="20"/>
  <c r="QF13" i="20"/>
  <c r="QC14" i="20"/>
  <c r="QD13" i="20"/>
  <c r="QA14" i="20"/>
  <c r="PZ15" i="20"/>
  <c r="PW16" i="20"/>
  <c r="PX15" i="20"/>
  <c r="QR9" i="20"/>
  <c r="QS8" i="20"/>
  <c r="PE22" i="20"/>
  <c r="PF21" i="20"/>
  <c r="PT17" i="20"/>
  <c r="PU16" i="20"/>
  <c r="OW24" i="20"/>
  <c r="OV25" i="20"/>
  <c r="OS26" i="20"/>
  <c r="OT25" i="20"/>
  <c r="OY24" i="20"/>
  <c r="OZ23" i="20"/>
  <c r="QX7" i="20"/>
  <c r="RA6" i="20"/>
  <c r="PC22" i="20"/>
  <c r="PB23" i="20"/>
  <c r="PQ18" i="20"/>
  <c r="PR17" i="20"/>
  <c r="QU8" i="20"/>
  <c r="QV7" i="20"/>
  <c r="PN19" i="20"/>
  <c r="PO18" i="20"/>
  <c r="PI20" i="20"/>
  <c r="PH21" i="20"/>
  <c r="PI21" i="20" l="1"/>
  <c r="PH22" i="20"/>
  <c r="OW25" i="20"/>
  <c r="OV26" i="20"/>
  <c r="QI13" i="20"/>
  <c r="QJ12" i="20"/>
  <c r="OQ27" i="20"/>
  <c r="OP28" i="20"/>
  <c r="PC23" i="20"/>
  <c r="PB24" i="20"/>
  <c r="QV8" i="20"/>
  <c r="QU9" i="20"/>
  <c r="OY25" i="20"/>
  <c r="OZ24" i="20"/>
  <c r="PE23" i="20"/>
  <c r="PF22" i="20"/>
  <c r="PW17" i="20"/>
  <c r="PX16" i="20"/>
  <c r="QD14" i="20"/>
  <c r="QC15" i="20"/>
  <c r="PL20" i="20"/>
  <c r="PK21" i="20"/>
  <c r="QL12" i="20"/>
  <c r="QM11" i="20"/>
  <c r="RA7" i="20"/>
  <c r="RD6" i="20"/>
  <c r="PZ16" i="20"/>
  <c r="QA15" i="20"/>
  <c r="QG13" i="20"/>
  <c r="QF14" i="20"/>
  <c r="ON28" i="20"/>
  <c r="OM29" i="20"/>
  <c r="QP10" i="20"/>
  <c r="QO11" i="20"/>
  <c r="OK29" i="20"/>
  <c r="OJ30" i="20"/>
  <c r="OK30" i="20" s="1"/>
  <c r="PO19" i="20"/>
  <c r="PN20" i="20"/>
  <c r="PQ19" i="20"/>
  <c r="PR18" i="20"/>
  <c r="QX8" i="20"/>
  <c r="QY7" i="20"/>
  <c r="OT26" i="20"/>
  <c r="OS27" i="20"/>
  <c r="PT18" i="20"/>
  <c r="PU17" i="20"/>
  <c r="QS9" i="20"/>
  <c r="QR10" i="20"/>
  <c r="OM30" i="20" l="1"/>
  <c r="ON30" i="20" s="1"/>
  <c r="ON29" i="20"/>
  <c r="QC16" i="20"/>
  <c r="QD15" i="20"/>
  <c r="QV9" i="20"/>
  <c r="QU10" i="20"/>
  <c r="OQ28" i="20"/>
  <c r="OP29" i="20"/>
  <c r="OW26" i="20"/>
  <c r="OV27" i="20"/>
  <c r="PQ20" i="20"/>
  <c r="PR19" i="20"/>
  <c r="PZ17" i="20"/>
  <c r="QA16" i="20"/>
  <c r="QM12" i="20"/>
  <c r="QL13" i="20"/>
  <c r="PE24" i="20"/>
  <c r="PF23" i="20"/>
  <c r="PO20" i="20"/>
  <c r="PN21" i="20"/>
  <c r="QP11" i="20"/>
  <c r="QO12" i="20"/>
  <c r="QF15" i="20"/>
  <c r="QG14" i="20"/>
  <c r="RD7" i="20"/>
  <c r="RG6" i="20"/>
  <c r="PK22" i="20"/>
  <c r="PL21" i="20"/>
  <c r="PC24" i="20"/>
  <c r="PB25" i="20"/>
  <c r="PI22" i="20"/>
  <c r="PH23" i="20"/>
  <c r="QR11" i="20"/>
  <c r="QS10" i="20"/>
  <c r="OT27" i="20"/>
  <c r="OS28" i="20"/>
  <c r="PU18" i="20"/>
  <c r="PT19" i="20"/>
  <c r="QX9" i="20"/>
  <c r="QY8" i="20"/>
  <c r="RB7" i="20"/>
  <c r="RA8" i="20"/>
  <c r="PW18" i="20"/>
  <c r="PX17" i="20"/>
  <c r="OZ25" i="20"/>
  <c r="OY26" i="20"/>
  <c r="QI14" i="20"/>
  <c r="QJ13" i="20"/>
  <c r="QR12" i="20" l="1"/>
  <c r="QS11" i="20"/>
  <c r="RE7" i="20"/>
  <c r="RD8" i="20"/>
  <c r="PF24" i="20"/>
  <c r="PE25" i="20"/>
  <c r="QA17" i="20"/>
  <c r="PZ18" i="20"/>
  <c r="OS29" i="20"/>
  <c r="OT28" i="20"/>
  <c r="PI23" i="20"/>
  <c r="PH24" i="20"/>
  <c r="QJ14" i="20"/>
  <c r="QI15" i="20"/>
  <c r="QY9" i="20"/>
  <c r="QX10" i="20"/>
  <c r="PL22" i="20"/>
  <c r="PK23" i="20"/>
  <c r="QF16" i="20"/>
  <c r="QG15" i="20"/>
  <c r="PR20" i="20"/>
  <c r="PQ21" i="20"/>
  <c r="QC17" i="20"/>
  <c r="QD16" i="20"/>
  <c r="PO21" i="20"/>
  <c r="PN22" i="20"/>
  <c r="QL14" i="20"/>
  <c r="QM13" i="20"/>
  <c r="OQ29" i="20"/>
  <c r="OP30" i="20"/>
  <c r="OQ30" i="20" s="1"/>
  <c r="PW19" i="20"/>
  <c r="PX18" i="20"/>
  <c r="OZ26" i="20"/>
  <c r="OY27" i="20"/>
  <c r="RB8" i="20"/>
  <c r="RA9" i="20"/>
  <c r="PU19" i="20"/>
  <c r="PT20" i="20"/>
  <c r="PC25" i="20"/>
  <c r="PB26" i="20"/>
  <c r="RG7" i="20"/>
  <c r="RJ6" i="20"/>
  <c r="QO13" i="20"/>
  <c r="QP12" i="20"/>
  <c r="OW27" i="20"/>
  <c r="OV28" i="20"/>
  <c r="QV10" i="20"/>
  <c r="QU11" i="20"/>
  <c r="QV11" i="20" l="1"/>
  <c r="QU12" i="20"/>
  <c r="PC26" i="20"/>
  <c r="PB27" i="20"/>
  <c r="RA10" i="20"/>
  <c r="RB9" i="20"/>
  <c r="QX11" i="20"/>
  <c r="QY10" i="20"/>
  <c r="PI24" i="20"/>
  <c r="PH25" i="20"/>
  <c r="QA18" i="20"/>
  <c r="PZ19" i="20"/>
  <c r="RD9" i="20"/>
  <c r="RE8" i="20"/>
  <c r="QO14" i="20"/>
  <c r="QP13" i="20"/>
  <c r="PW20" i="20"/>
  <c r="PX19" i="20"/>
  <c r="QM14" i="20"/>
  <c r="QL15" i="20"/>
  <c r="QC18" i="20"/>
  <c r="QD17" i="20"/>
  <c r="QG16" i="20"/>
  <c r="QF17" i="20"/>
  <c r="OW28" i="20"/>
  <c r="OV29" i="20"/>
  <c r="RJ7" i="20"/>
  <c r="RM6" i="20"/>
  <c r="PU20" i="20"/>
  <c r="PT21" i="20"/>
  <c r="OY28" i="20"/>
  <c r="OZ27" i="20"/>
  <c r="PO22" i="20"/>
  <c r="PN23" i="20"/>
  <c r="PQ22" i="20"/>
  <c r="PR21" i="20"/>
  <c r="PL23" i="20"/>
  <c r="PK24" i="20"/>
  <c r="QI16" i="20"/>
  <c r="QJ15" i="20"/>
  <c r="PF25" i="20"/>
  <c r="PE26" i="20"/>
  <c r="RH7" i="20"/>
  <c r="RG8" i="20"/>
  <c r="OS30" i="20"/>
  <c r="OT30" i="20" s="1"/>
  <c r="OT29" i="20"/>
  <c r="QR13" i="20"/>
  <c r="QS12" i="20"/>
  <c r="RM7" i="20" l="1"/>
  <c r="RP6" i="20"/>
  <c r="QG17" i="20"/>
  <c r="QF18" i="20"/>
  <c r="QM15" i="20"/>
  <c r="QL16" i="20"/>
  <c r="PZ20" i="20"/>
  <c r="QA19" i="20"/>
  <c r="PC27" i="20"/>
  <c r="PB28" i="20"/>
  <c r="RG9" i="20"/>
  <c r="RH8" i="20"/>
  <c r="QR14" i="20"/>
  <c r="QS13" i="20"/>
  <c r="QI17" i="20"/>
  <c r="QJ16" i="20"/>
  <c r="PR22" i="20"/>
  <c r="PQ23" i="20"/>
  <c r="OY29" i="20"/>
  <c r="OZ28" i="20"/>
  <c r="RJ8" i="20"/>
  <c r="RK7" i="20"/>
  <c r="QO15" i="20"/>
  <c r="QP14" i="20"/>
  <c r="QX12" i="20"/>
  <c r="QY11" i="20"/>
  <c r="PE27" i="20"/>
  <c r="PF26" i="20"/>
  <c r="PK25" i="20"/>
  <c r="PL24" i="20"/>
  <c r="PO23" i="20"/>
  <c r="PN24" i="20"/>
  <c r="PU21" i="20"/>
  <c r="PT22" i="20"/>
  <c r="OW29" i="20"/>
  <c r="OV30" i="20"/>
  <c r="OW30" i="20" s="1"/>
  <c r="PI25" i="20"/>
  <c r="PH26" i="20"/>
  <c r="QV12" i="20"/>
  <c r="QU13" i="20"/>
  <c r="QC19" i="20"/>
  <c r="QD18" i="20"/>
  <c r="PX20" i="20"/>
  <c r="PW21" i="20"/>
  <c r="RE9" i="20"/>
  <c r="RD10" i="20"/>
  <c r="RB10" i="20"/>
  <c r="RA11" i="20"/>
  <c r="PX21" i="20" l="1"/>
  <c r="PW22" i="20"/>
  <c r="QF19" i="20"/>
  <c r="QG18" i="20"/>
  <c r="PE28" i="20"/>
  <c r="PF27" i="20"/>
  <c r="QO16" i="20"/>
  <c r="QP15" i="20"/>
  <c r="OZ29" i="20"/>
  <c r="OY30" i="20"/>
  <c r="OZ30" i="20" s="1"/>
  <c r="QI18" i="20"/>
  <c r="QJ17" i="20"/>
  <c r="RH9" i="20"/>
  <c r="RG10" i="20"/>
  <c r="QA20" i="20"/>
  <c r="PZ21" i="20"/>
  <c r="RB11" i="20"/>
  <c r="RA12" i="20"/>
  <c r="QU14" i="20"/>
  <c r="QV13" i="20"/>
  <c r="PO24" i="20"/>
  <c r="PN25" i="20"/>
  <c r="RD11" i="20"/>
  <c r="RE10" i="20"/>
  <c r="PI26" i="20"/>
  <c r="PH27" i="20"/>
  <c r="PU22" i="20"/>
  <c r="PT23" i="20"/>
  <c r="PQ24" i="20"/>
  <c r="PR23" i="20"/>
  <c r="PC28" i="20"/>
  <c r="PB29" i="20"/>
  <c r="QM16" i="20"/>
  <c r="QL17" i="20"/>
  <c r="RP7" i="20"/>
  <c r="RS6" i="20"/>
  <c r="QC20" i="20"/>
  <c r="QD19" i="20"/>
  <c r="PK26" i="20"/>
  <c r="PL25" i="20"/>
  <c r="QY12" i="20"/>
  <c r="QX13" i="20"/>
  <c r="RK8" i="20"/>
  <c r="RJ9" i="20"/>
  <c r="QS14" i="20"/>
  <c r="QR15" i="20"/>
  <c r="RN7" i="20"/>
  <c r="RM8" i="20"/>
  <c r="RS7" i="20" l="1"/>
  <c r="RV6" i="20"/>
  <c r="PC29" i="20"/>
  <c r="PB30" i="20"/>
  <c r="PC30" i="20" s="1"/>
  <c r="PU23" i="20"/>
  <c r="PT24" i="20"/>
  <c r="QA21" i="20"/>
  <c r="PZ22" i="20"/>
  <c r="QD20" i="20"/>
  <c r="QC21" i="20"/>
  <c r="PR24" i="20"/>
  <c r="PQ25" i="20"/>
  <c r="RN8" i="20"/>
  <c r="RM9" i="20"/>
  <c r="RK9" i="20"/>
  <c r="RJ10" i="20"/>
  <c r="PK27" i="20"/>
  <c r="PL26" i="20"/>
  <c r="RP8" i="20"/>
  <c r="RQ7" i="20"/>
  <c r="RD12" i="20"/>
  <c r="RE11" i="20"/>
  <c r="QU15" i="20"/>
  <c r="QV14" i="20"/>
  <c r="QI19" i="20"/>
  <c r="QJ18" i="20"/>
  <c r="QO17" i="20"/>
  <c r="QP16" i="20"/>
  <c r="QF20" i="20"/>
  <c r="QG19" i="20"/>
  <c r="QS15" i="20"/>
  <c r="QR16" i="20"/>
  <c r="QY13" i="20"/>
  <c r="QX14" i="20"/>
  <c r="QL18" i="20"/>
  <c r="QM17" i="20"/>
  <c r="PI27" i="20"/>
  <c r="PH28" i="20"/>
  <c r="PO25" i="20"/>
  <c r="PN26" i="20"/>
  <c r="RA13" i="20"/>
  <c r="RB12" i="20"/>
  <c r="RH10" i="20"/>
  <c r="RG11" i="20"/>
  <c r="PX22" i="20"/>
  <c r="PW23" i="20"/>
  <c r="PF28" i="20"/>
  <c r="PE29" i="20"/>
  <c r="PF29" i="20" l="1"/>
  <c r="PE30" i="20"/>
  <c r="PF30" i="20" s="1"/>
  <c r="RH11" i="20"/>
  <c r="RG12" i="20"/>
  <c r="PO26" i="20"/>
  <c r="PN27" i="20"/>
  <c r="QR17" i="20"/>
  <c r="QS16" i="20"/>
  <c r="RJ11" i="20"/>
  <c r="RK10" i="20"/>
  <c r="PQ26" i="20"/>
  <c r="PR25" i="20"/>
  <c r="QA22" i="20"/>
  <c r="PZ23" i="20"/>
  <c r="QL19" i="20"/>
  <c r="QM18" i="20"/>
  <c r="QO18" i="20"/>
  <c r="QP17" i="20"/>
  <c r="QU16" i="20"/>
  <c r="QV15" i="20"/>
  <c r="RP9" i="20"/>
  <c r="RQ8" i="20"/>
  <c r="PW24" i="20"/>
  <c r="PX23" i="20"/>
  <c r="PI28" i="20"/>
  <c r="PH29" i="20"/>
  <c r="QY14" i="20"/>
  <c r="QX15" i="20"/>
  <c r="RN9" i="20"/>
  <c r="RM10" i="20"/>
  <c r="QD21" i="20"/>
  <c r="QC22" i="20"/>
  <c r="PU24" i="20"/>
  <c r="PT25" i="20"/>
  <c r="RV7" i="20"/>
  <c r="RY6" i="20"/>
  <c r="RA14" i="20"/>
  <c r="RB13" i="20"/>
  <c r="QG20" i="20"/>
  <c r="QF21" i="20"/>
  <c r="QI20" i="20"/>
  <c r="QJ19" i="20"/>
  <c r="RE12" i="20"/>
  <c r="RD13" i="20"/>
  <c r="PL27" i="20"/>
  <c r="PK28" i="20"/>
  <c r="RS8" i="20"/>
  <c r="RT7" i="20"/>
  <c r="PL28" i="20" l="1"/>
  <c r="PK29" i="20"/>
  <c r="RE13" i="20"/>
  <c r="RD14" i="20"/>
  <c r="QG21" i="20"/>
  <c r="QF22" i="20"/>
  <c r="RY7" i="20"/>
  <c r="SB6" i="20"/>
  <c r="QC23" i="20"/>
  <c r="QD22" i="20"/>
  <c r="QX16" i="20"/>
  <c r="QY15" i="20"/>
  <c r="RG13" i="20"/>
  <c r="RH12" i="20"/>
  <c r="RT8" i="20"/>
  <c r="RS9" i="20"/>
  <c r="RV8" i="20"/>
  <c r="RW7" i="20"/>
  <c r="PW25" i="20"/>
  <c r="PX24" i="20"/>
  <c r="QU17" i="20"/>
  <c r="QV16" i="20"/>
  <c r="QM19" i="20"/>
  <c r="QL20" i="20"/>
  <c r="PR26" i="20"/>
  <c r="PQ27" i="20"/>
  <c r="QR18" i="20"/>
  <c r="QS17" i="20"/>
  <c r="PU25" i="20"/>
  <c r="PT26" i="20"/>
  <c r="RN10" i="20"/>
  <c r="RM11" i="20"/>
  <c r="PI29" i="20"/>
  <c r="PH30" i="20"/>
  <c r="PI30" i="20" s="1"/>
  <c r="QA23" i="20"/>
  <c r="PZ24" i="20"/>
  <c r="PO27" i="20"/>
  <c r="PN28" i="20"/>
  <c r="QJ20" i="20"/>
  <c r="QI21" i="20"/>
  <c r="RB14" i="20"/>
  <c r="RA15" i="20"/>
  <c r="RQ9" i="20"/>
  <c r="RP10" i="20"/>
  <c r="QO19" i="20"/>
  <c r="QP18" i="20"/>
  <c r="RJ12" i="20"/>
  <c r="RK11" i="20"/>
  <c r="QO20" i="20" l="1"/>
  <c r="QP19" i="20"/>
  <c r="RP11" i="20"/>
  <c r="RQ10" i="20"/>
  <c r="QI22" i="20"/>
  <c r="QJ21" i="20"/>
  <c r="QA24" i="20"/>
  <c r="PZ25" i="20"/>
  <c r="RN11" i="20"/>
  <c r="RM12" i="20"/>
  <c r="QM20" i="20"/>
  <c r="QL21" i="20"/>
  <c r="RT9" i="20"/>
  <c r="RS10" i="20"/>
  <c r="SB7" i="20"/>
  <c r="SE6" i="20"/>
  <c r="RE14" i="20"/>
  <c r="RD15" i="20"/>
  <c r="RJ13" i="20"/>
  <c r="RK12" i="20"/>
  <c r="QS18" i="20"/>
  <c r="QR19" i="20"/>
  <c r="PX25" i="20"/>
  <c r="PW26" i="20"/>
  <c r="QX17" i="20"/>
  <c r="QY16" i="20"/>
  <c r="RZ7" i="20"/>
  <c r="RY8" i="20"/>
  <c r="RA16" i="20"/>
  <c r="RB15" i="20"/>
  <c r="PO28" i="20"/>
  <c r="PN29" i="20"/>
  <c r="PU26" i="20"/>
  <c r="PT27" i="20"/>
  <c r="PR27" i="20"/>
  <c r="PQ28" i="20"/>
  <c r="QG22" i="20"/>
  <c r="QF23" i="20"/>
  <c r="PK30" i="20"/>
  <c r="PL30" i="20" s="1"/>
  <c r="PL29" i="20"/>
  <c r="QU18" i="20"/>
  <c r="QV17" i="20"/>
  <c r="RV9" i="20"/>
  <c r="RW8" i="20"/>
  <c r="RG14" i="20"/>
  <c r="RH13" i="20"/>
  <c r="QC24" i="20"/>
  <c r="QD23" i="20"/>
  <c r="QD24" i="20" l="1"/>
  <c r="QC25" i="20"/>
  <c r="PQ29" i="20"/>
  <c r="PR28" i="20"/>
  <c r="PO29" i="20"/>
  <c r="PN30" i="20"/>
  <c r="PO30" i="20" s="1"/>
  <c r="RZ8" i="20"/>
  <c r="RY9" i="20"/>
  <c r="PX26" i="20"/>
  <c r="PW27" i="20"/>
  <c r="SE7" i="20"/>
  <c r="SH6" i="20"/>
  <c r="QM21" i="20"/>
  <c r="QL22" i="20"/>
  <c r="QA25" i="20"/>
  <c r="PZ26" i="20"/>
  <c r="RW9" i="20"/>
  <c r="RV10" i="20"/>
  <c r="RJ14" i="20"/>
  <c r="RK13" i="20"/>
  <c r="SC7" i="20"/>
  <c r="SB8" i="20"/>
  <c r="RP12" i="20"/>
  <c r="RQ11" i="20"/>
  <c r="QG23" i="20"/>
  <c r="QF24" i="20"/>
  <c r="PU27" i="20"/>
  <c r="PT28" i="20"/>
  <c r="QS19" i="20"/>
  <c r="QR20" i="20"/>
  <c r="RD16" i="20"/>
  <c r="RE15" i="20"/>
  <c r="RT10" i="20"/>
  <c r="RS11" i="20"/>
  <c r="RM13" i="20"/>
  <c r="RN12" i="20"/>
  <c r="RH14" i="20"/>
  <c r="RG15" i="20"/>
  <c r="QU19" i="20"/>
  <c r="QV18" i="20"/>
  <c r="RA17" i="20"/>
  <c r="RB16" i="20"/>
  <c r="QY17" i="20"/>
  <c r="QX18" i="20"/>
  <c r="QI23" i="20"/>
  <c r="QJ22" i="20"/>
  <c r="QP20" i="20"/>
  <c r="QO21" i="20"/>
  <c r="QJ23" i="20" l="1"/>
  <c r="QI24" i="20"/>
  <c r="RA18" i="20"/>
  <c r="RB17" i="20"/>
  <c r="PU28" i="20"/>
  <c r="PT29" i="20"/>
  <c r="QA26" i="20"/>
  <c r="PZ27" i="20"/>
  <c r="SH7" i="20"/>
  <c r="SK6" i="20"/>
  <c r="RY10" i="20"/>
  <c r="RZ9" i="20"/>
  <c r="QP21" i="20"/>
  <c r="QO22" i="20"/>
  <c r="QY18" i="20"/>
  <c r="QX19" i="20"/>
  <c r="QU20" i="20"/>
  <c r="QV19" i="20"/>
  <c r="RM14" i="20"/>
  <c r="RN13" i="20"/>
  <c r="RE16" i="20"/>
  <c r="RD17" i="20"/>
  <c r="RQ12" i="20"/>
  <c r="RP13" i="20"/>
  <c r="RJ15" i="20"/>
  <c r="RK14" i="20"/>
  <c r="SF7" i="20"/>
  <c r="SE8" i="20"/>
  <c r="PQ30" i="20"/>
  <c r="PR30" i="20" s="1"/>
  <c r="PR29" i="20"/>
  <c r="RG16" i="20"/>
  <c r="RH15" i="20"/>
  <c r="RT11" i="20"/>
  <c r="RS12" i="20"/>
  <c r="QS20" i="20"/>
  <c r="QR21" i="20"/>
  <c r="QG24" i="20"/>
  <c r="QF25" i="20"/>
  <c r="SB9" i="20"/>
  <c r="SC8" i="20"/>
  <c r="RV11" i="20"/>
  <c r="RW10" i="20"/>
  <c r="QM22" i="20"/>
  <c r="QL23" i="20"/>
  <c r="PW28" i="20"/>
  <c r="PX27" i="20"/>
  <c r="QD25" i="20"/>
  <c r="QC26" i="20"/>
  <c r="PW29" i="20" l="1"/>
  <c r="PX28" i="20"/>
  <c r="RV12" i="20"/>
  <c r="RW11" i="20"/>
  <c r="QC27" i="20"/>
  <c r="QD26" i="20"/>
  <c r="QM23" i="20"/>
  <c r="QL24" i="20"/>
  <c r="QS21" i="20"/>
  <c r="QR22" i="20"/>
  <c r="SE9" i="20"/>
  <c r="SF8" i="20"/>
  <c r="RP14" i="20"/>
  <c r="RQ13" i="20"/>
  <c r="QX20" i="20"/>
  <c r="QY19" i="20"/>
  <c r="QA27" i="20"/>
  <c r="PZ28" i="20"/>
  <c r="RG17" i="20"/>
  <c r="RH16" i="20"/>
  <c r="RM15" i="20"/>
  <c r="RN14" i="20"/>
  <c r="RZ10" i="20"/>
  <c r="RY11" i="20"/>
  <c r="RA19" i="20"/>
  <c r="RB18" i="20"/>
  <c r="QG25" i="20"/>
  <c r="QF26" i="20"/>
  <c r="RT12" i="20"/>
  <c r="RS13" i="20"/>
  <c r="RE17" i="20"/>
  <c r="RD18" i="20"/>
  <c r="QP22" i="20"/>
  <c r="QO23" i="20"/>
  <c r="SK7" i="20"/>
  <c r="SN6" i="20"/>
  <c r="PU29" i="20"/>
  <c r="PT30" i="20"/>
  <c r="PU30" i="20" s="1"/>
  <c r="QJ24" i="20"/>
  <c r="QI25" i="20"/>
  <c r="SC9" i="20"/>
  <c r="SB10" i="20"/>
  <c r="RK15" i="20"/>
  <c r="RJ16" i="20"/>
  <c r="QV20" i="20"/>
  <c r="QU21" i="20"/>
  <c r="SI7" i="20"/>
  <c r="SH8" i="20"/>
  <c r="RS14" i="20" l="1"/>
  <c r="RT13" i="20"/>
  <c r="SI8" i="20"/>
  <c r="SH9" i="20"/>
  <c r="RK16" i="20"/>
  <c r="RJ17" i="20"/>
  <c r="QI26" i="20"/>
  <c r="QJ25" i="20"/>
  <c r="SN7" i="20"/>
  <c r="SQ6" i="20"/>
  <c r="RD19" i="20"/>
  <c r="RE18" i="20"/>
  <c r="QG26" i="20"/>
  <c r="QF27" i="20"/>
  <c r="RZ11" i="20"/>
  <c r="RY12" i="20"/>
  <c r="QM24" i="20"/>
  <c r="QL25" i="20"/>
  <c r="SL7" i="20"/>
  <c r="SK8" i="20"/>
  <c r="RG18" i="20"/>
  <c r="RH17" i="20"/>
  <c r="QY20" i="20"/>
  <c r="QX21" i="20"/>
  <c r="SF9" i="20"/>
  <c r="SE10" i="20"/>
  <c r="RW12" i="20"/>
  <c r="RV13" i="20"/>
  <c r="SB11" i="20"/>
  <c r="SC10" i="20"/>
  <c r="QA28" i="20"/>
  <c r="PZ29" i="20"/>
  <c r="QS22" i="20"/>
  <c r="QR23" i="20"/>
  <c r="QV21" i="20"/>
  <c r="QU22" i="20"/>
  <c r="QO24" i="20"/>
  <c r="QP23" i="20"/>
  <c r="RA20" i="20"/>
  <c r="RB19" i="20"/>
  <c r="RM16" i="20"/>
  <c r="RN15" i="20"/>
  <c r="RQ14" i="20"/>
  <c r="RP15" i="20"/>
  <c r="QC28" i="20"/>
  <c r="QD27" i="20"/>
  <c r="PX29" i="20"/>
  <c r="PW30" i="20"/>
  <c r="PX30" i="20" s="1"/>
  <c r="RQ15" i="20" l="1"/>
  <c r="RP16" i="20"/>
  <c r="QU23" i="20"/>
  <c r="QV22" i="20"/>
  <c r="QA29" i="20"/>
  <c r="PZ30" i="20"/>
  <c r="QA30" i="20" s="1"/>
  <c r="RV14" i="20"/>
  <c r="RW13" i="20"/>
  <c r="QY21" i="20"/>
  <c r="QX22" i="20"/>
  <c r="SK9" i="20"/>
  <c r="SL8" i="20"/>
  <c r="RY13" i="20"/>
  <c r="RZ12" i="20"/>
  <c r="SI9" i="20"/>
  <c r="SH10" i="20"/>
  <c r="RD20" i="20"/>
  <c r="RE19" i="20"/>
  <c r="QI27" i="20"/>
  <c r="QJ26" i="20"/>
  <c r="QS23" i="20"/>
  <c r="QR24" i="20"/>
  <c r="SF10" i="20"/>
  <c r="SE11" i="20"/>
  <c r="QM25" i="20"/>
  <c r="QL26" i="20"/>
  <c r="QG27" i="20"/>
  <c r="QF28" i="20"/>
  <c r="SQ7" i="20"/>
  <c r="ST6" i="20"/>
  <c r="RJ18" i="20"/>
  <c r="RK17" i="20"/>
  <c r="RB20" i="20"/>
  <c r="RA21" i="20"/>
  <c r="QD28" i="20"/>
  <c r="QC29" i="20"/>
  <c r="RM17" i="20"/>
  <c r="RN16" i="20"/>
  <c r="QO25" i="20"/>
  <c r="QP24" i="20"/>
  <c r="SB12" i="20"/>
  <c r="SC11" i="20"/>
  <c r="RG19" i="20"/>
  <c r="RH18" i="20"/>
  <c r="SN8" i="20"/>
  <c r="SO7" i="20"/>
  <c r="RS15" i="20"/>
  <c r="RT14" i="20"/>
  <c r="QD29" i="20" l="1"/>
  <c r="QC30" i="20"/>
  <c r="QD30" i="20" s="1"/>
  <c r="QG28" i="20"/>
  <c r="QF29" i="20"/>
  <c r="SF11" i="20"/>
  <c r="SE12" i="20"/>
  <c r="SH11" i="20"/>
  <c r="SI10" i="20"/>
  <c r="RS16" i="20"/>
  <c r="RT15" i="20"/>
  <c r="RH19" i="20"/>
  <c r="RG20" i="20"/>
  <c r="QO26" i="20"/>
  <c r="QP25" i="20"/>
  <c r="RJ19" i="20"/>
  <c r="RK18" i="20"/>
  <c r="QJ27" i="20"/>
  <c r="QI28" i="20"/>
  <c r="SL9" i="20"/>
  <c r="SK10" i="20"/>
  <c r="RW14" i="20"/>
  <c r="RV15" i="20"/>
  <c r="QU24" i="20"/>
  <c r="QV23" i="20"/>
  <c r="RB21" i="20"/>
  <c r="RA22" i="20"/>
  <c r="ST7" i="20"/>
  <c r="SW6" i="20"/>
  <c r="QM26" i="20"/>
  <c r="QL27" i="20"/>
  <c r="QS24" i="20"/>
  <c r="QR25" i="20"/>
  <c r="QY22" i="20"/>
  <c r="QX23" i="20"/>
  <c r="RP17" i="20"/>
  <c r="RQ16" i="20"/>
  <c r="SN9" i="20"/>
  <c r="SO8" i="20"/>
  <c r="SC12" i="20"/>
  <c r="SB13" i="20"/>
  <c r="RM18" i="20"/>
  <c r="RN17" i="20"/>
  <c r="SR7" i="20"/>
  <c r="SQ8" i="20"/>
  <c r="RE20" i="20"/>
  <c r="RD21" i="20"/>
  <c r="RZ13" i="20"/>
  <c r="RY14" i="20"/>
  <c r="RM19" i="20" l="1"/>
  <c r="RN18" i="20"/>
  <c r="SO9" i="20"/>
  <c r="SN10" i="20"/>
  <c r="RY15" i="20"/>
  <c r="RZ14" i="20"/>
  <c r="SR8" i="20"/>
  <c r="SQ9" i="20"/>
  <c r="SC13" i="20"/>
  <c r="SB14" i="20"/>
  <c r="QS25" i="20"/>
  <c r="QR26" i="20"/>
  <c r="SW7" i="20"/>
  <c r="SZ6" i="20"/>
  <c r="SL10" i="20"/>
  <c r="SK11" i="20"/>
  <c r="RH20" i="20"/>
  <c r="RG21" i="20"/>
  <c r="QG29" i="20"/>
  <c r="QF30" i="20"/>
  <c r="QG30" i="20" s="1"/>
  <c r="RP18" i="20"/>
  <c r="RQ17" i="20"/>
  <c r="ST8" i="20"/>
  <c r="SU7" i="20"/>
  <c r="QV24" i="20"/>
  <c r="QU25" i="20"/>
  <c r="RJ20" i="20"/>
  <c r="RK19" i="20"/>
  <c r="SH12" i="20"/>
  <c r="SI11" i="20"/>
  <c r="QY23" i="20"/>
  <c r="QX24" i="20"/>
  <c r="QM27" i="20"/>
  <c r="QL28" i="20"/>
  <c r="RA23" i="20"/>
  <c r="RB22" i="20"/>
  <c r="RV16" i="20"/>
  <c r="RW15" i="20"/>
  <c r="QJ28" i="20"/>
  <c r="QI29" i="20"/>
  <c r="SE13" i="20"/>
  <c r="SF12" i="20"/>
  <c r="RE21" i="20"/>
  <c r="RD22" i="20"/>
  <c r="QP26" i="20"/>
  <c r="QO27" i="20"/>
  <c r="RS17" i="20"/>
  <c r="RT16" i="20"/>
  <c r="QP27" i="20" l="1"/>
  <c r="QO28" i="20"/>
  <c r="RE22" i="20"/>
  <c r="RD23" i="20"/>
  <c r="QI30" i="20"/>
  <c r="QJ30" i="20" s="1"/>
  <c r="QJ29" i="20"/>
  <c r="QY24" i="20"/>
  <c r="QX25" i="20"/>
  <c r="SL11" i="20"/>
  <c r="SK12" i="20"/>
  <c r="QS26" i="20"/>
  <c r="QR27" i="20"/>
  <c r="SR9" i="20"/>
  <c r="SQ10" i="20"/>
  <c r="SN11" i="20"/>
  <c r="SO10" i="20"/>
  <c r="RA24" i="20"/>
  <c r="RB23" i="20"/>
  <c r="RK20" i="20"/>
  <c r="RJ21" i="20"/>
  <c r="ST9" i="20"/>
  <c r="SU8" i="20"/>
  <c r="RS18" i="20"/>
  <c r="RT17" i="20"/>
  <c r="QV25" i="20"/>
  <c r="QU26" i="20"/>
  <c r="RG22" i="20"/>
  <c r="RH21" i="20"/>
  <c r="SZ7" i="20"/>
  <c r="TC6" i="20"/>
  <c r="SC14" i="20"/>
  <c r="SB15" i="20"/>
  <c r="QM28" i="20"/>
  <c r="QL29" i="20"/>
  <c r="SF13" i="20"/>
  <c r="SE14" i="20"/>
  <c r="RV17" i="20"/>
  <c r="RW16" i="20"/>
  <c r="SI12" i="20"/>
  <c r="SH13" i="20"/>
  <c r="RQ18" i="20"/>
  <c r="RP19" i="20"/>
  <c r="SX7" i="20"/>
  <c r="SW8" i="20"/>
  <c r="RY16" i="20"/>
  <c r="RZ15" i="20"/>
  <c r="RN19" i="20"/>
  <c r="RM20" i="20"/>
  <c r="RW17" i="20" l="1"/>
  <c r="RV18" i="20"/>
  <c r="RM21" i="20"/>
  <c r="RN20" i="20"/>
  <c r="SX8" i="20"/>
  <c r="SW9" i="20"/>
  <c r="SI13" i="20"/>
  <c r="SH14" i="20"/>
  <c r="SE15" i="20"/>
  <c r="SF14" i="20"/>
  <c r="SB16" i="20"/>
  <c r="SC15" i="20"/>
  <c r="RK21" i="20"/>
  <c r="RJ22" i="20"/>
  <c r="QS27" i="20"/>
  <c r="QR28" i="20"/>
  <c r="QY25" i="20"/>
  <c r="QX26" i="20"/>
  <c r="RE23" i="20"/>
  <c r="RD24" i="20"/>
  <c r="RG23" i="20"/>
  <c r="RH22" i="20"/>
  <c r="RS19" i="20"/>
  <c r="RT18" i="20"/>
  <c r="SN12" i="20"/>
  <c r="SO11" i="20"/>
  <c r="RQ19" i="20"/>
  <c r="RP20" i="20"/>
  <c r="QM29" i="20"/>
  <c r="QL30" i="20"/>
  <c r="QM30" i="20" s="1"/>
  <c r="TC7" i="20"/>
  <c r="TF6" i="20"/>
  <c r="QV26" i="20"/>
  <c r="QU27" i="20"/>
  <c r="SR10" i="20"/>
  <c r="SQ11" i="20"/>
  <c r="SK13" i="20"/>
  <c r="SL12" i="20"/>
  <c r="QO29" i="20"/>
  <c r="QP28" i="20"/>
  <c r="RY17" i="20"/>
  <c r="RZ16" i="20"/>
  <c r="TA7" i="20"/>
  <c r="SZ8" i="20"/>
  <c r="SU9" i="20"/>
  <c r="ST10" i="20"/>
  <c r="RB24" i="20"/>
  <c r="RA25" i="20"/>
  <c r="RB25" i="20" l="1"/>
  <c r="RA26" i="20"/>
  <c r="SZ9" i="20"/>
  <c r="TA8" i="20"/>
  <c r="SR11" i="20"/>
  <c r="SQ12" i="20"/>
  <c r="TF7" i="20"/>
  <c r="TI6" i="20"/>
  <c r="RQ20" i="20"/>
  <c r="RP21" i="20"/>
  <c r="RE24" i="20"/>
  <c r="RD25" i="20"/>
  <c r="QS28" i="20"/>
  <c r="QR29" i="20"/>
  <c r="SI14" i="20"/>
  <c r="SH15" i="20"/>
  <c r="QO30" i="20"/>
  <c r="QP30" i="20" s="1"/>
  <c r="QP29" i="20"/>
  <c r="TD7" i="20"/>
  <c r="TC8" i="20"/>
  <c r="RT19" i="20"/>
  <c r="RS20" i="20"/>
  <c r="SC16" i="20"/>
  <c r="SB17" i="20"/>
  <c r="RM22" i="20"/>
  <c r="RN21" i="20"/>
  <c r="QU28" i="20"/>
  <c r="QV27" i="20"/>
  <c r="QY26" i="20"/>
  <c r="QX27" i="20"/>
  <c r="RK22" i="20"/>
  <c r="RJ23" i="20"/>
  <c r="SW10" i="20"/>
  <c r="SX9" i="20"/>
  <c r="RW18" i="20"/>
  <c r="RV19" i="20"/>
  <c r="ST11" i="20"/>
  <c r="SU10" i="20"/>
  <c r="RY18" i="20"/>
  <c r="RZ17" i="20"/>
  <c r="SL13" i="20"/>
  <c r="SK14" i="20"/>
  <c r="SN13" i="20"/>
  <c r="SO12" i="20"/>
  <c r="RH23" i="20"/>
  <c r="RG24" i="20"/>
  <c r="SE16" i="20"/>
  <c r="SF15" i="20"/>
  <c r="RW19" i="20" l="1"/>
  <c r="RV20" i="20"/>
  <c r="RK23" i="20"/>
  <c r="RJ24" i="20"/>
  <c r="SC17" i="20"/>
  <c r="SB18" i="20"/>
  <c r="TC9" i="20"/>
  <c r="TD8" i="20"/>
  <c r="SI15" i="20"/>
  <c r="SH16" i="20"/>
  <c r="RE25" i="20"/>
  <c r="RD26" i="20"/>
  <c r="TI7" i="20"/>
  <c r="TL6" i="20"/>
  <c r="TL7" i="20" s="1"/>
  <c r="QU29" i="20"/>
  <c r="QV28" i="20"/>
  <c r="TF8" i="20"/>
  <c r="TG7" i="20"/>
  <c r="TA9" i="20"/>
  <c r="SZ10" i="20"/>
  <c r="ST12" i="20"/>
  <c r="SU11" i="20"/>
  <c r="SE17" i="20"/>
  <c r="SF16" i="20"/>
  <c r="SO13" i="20"/>
  <c r="SN14" i="20"/>
  <c r="RY19" i="20"/>
  <c r="RZ18" i="20"/>
  <c r="RH24" i="20"/>
  <c r="RG25" i="20"/>
  <c r="SK15" i="20"/>
  <c r="SL14" i="20"/>
  <c r="QY27" i="20"/>
  <c r="QX28" i="20"/>
  <c r="RT20" i="20"/>
  <c r="RS21" i="20"/>
  <c r="QS29" i="20"/>
  <c r="QR30" i="20"/>
  <c r="QS30" i="20" s="1"/>
  <c r="RQ21" i="20"/>
  <c r="RP22" i="20"/>
  <c r="SR12" i="20"/>
  <c r="SQ13" i="20"/>
  <c r="RA27" i="20"/>
  <c r="RB26" i="20"/>
  <c r="SX10" i="20"/>
  <c r="SW11" i="20"/>
  <c r="RN22" i="20"/>
  <c r="RM23" i="20"/>
  <c r="RQ22" i="20" l="1"/>
  <c r="RP23" i="20"/>
  <c r="RT21" i="20"/>
  <c r="RS22" i="20"/>
  <c r="SZ11" i="20"/>
  <c r="TA10" i="20"/>
  <c r="RE26" i="20"/>
  <c r="RD27" i="20"/>
  <c r="RK24" i="20"/>
  <c r="RJ25" i="20"/>
  <c r="RN23" i="20"/>
  <c r="RM24" i="20"/>
  <c r="RA28" i="20"/>
  <c r="RB27" i="20"/>
  <c r="SK16" i="20"/>
  <c r="SL15" i="20"/>
  <c r="RZ19" i="20"/>
  <c r="RY20" i="20"/>
  <c r="SE18" i="20"/>
  <c r="SF17" i="20"/>
  <c r="QV29" i="20"/>
  <c r="QU30" i="20"/>
  <c r="QV30" i="20" s="1"/>
  <c r="TD9" i="20"/>
  <c r="TC10" i="20"/>
  <c r="SX11" i="20"/>
  <c r="SW12" i="20"/>
  <c r="SR13" i="20"/>
  <c r="SQ14" i="20"/>
  <c r="QY28" i="20"/>
  <c r="QX29" i="20"/>
  <c r="RG26" i="20"/>
  <c r="RH25" i="20"/>
  <c r="SO14" i="20"/>
  <c r="SN15" i="20"/>
  <c r="TL8" i="20"/>
  <c r="TM7" i="20"/>
  <c r="SI16" i="20"/>
  <c r="SH17" i="20"/>
  <c r="SB19" i="20"/>
  <c r="SC18" i="20"/>
  <c r="RW20" i="20"/>
  <c r="RV21" i="20"/>
  <c r="SU12" i="20"/>
  <c r="ST13" i="20"/>
  <c r="TG8" i="20"/>
  <c r="TF9" i="20"/>
  <c r="TJ7" i="20"/>
  <c r="TI8" i="20"/>
  <c r="TJ8" i="20" l="1"/>
  <c r="TI9" i="20"/>
  <c r="ST14" i="20"/>
  <c r="SU13" i="20"/>
  <c r="SQ15" i="20"/>
  <c r="SR14" i="20"/>
  <c r="TD10" i="20"/>
  <c r="TC11" i="20"/>
  <c r="RM25" i="20"/>
  <c r="RN24" i="20"/>
  <c r="RE27" i="20"/>
  <c r="RD28" i="20"/>
  <c r="RS23" i="20"/>
  <c r="RT22" i="20"/>
  <c r="SE19" i="20"/>
  <c r="SF18" i="20"/>
  <c r="SK17" i="20"/>
  <c r="SL16" i="20"/>
  <c r="SC19" i="20"/>
  <c r="SB20" i="20"/>
  <c r="TL9" i="20"/>
  <c r="TM8" i="20"/>
  <c r="RG27" i="20"/>
  <c r="RH26" i="20"/>
  <c r="TG9" i="20"/>
  <c r="TF10" i="20"/>
  <c r="RW21" i="20"/>
  <c r="RV22" i="20"/>
  <c r="SH18" i="20"/>
  <c r="SI17" i="20"/>
  <c r="SO15" i="20"/>
  <c r="SN16" i="20"/>
  <c r="QY29" i="20"/>
  <c r="QX30" i="20"/>
  <c r="QY30" i="20" s="1"/>
  <c r="SW13" i="20"/>
  <c r="SX12" i="20"/>
  <c r="RZ20" i="20"/>
  <c r="RY21" i="20"/>
  <c r="RK25" i="20"/>
  <c r="RJ26" i="20"/>
  <c r="RQ23" i="20"/>
  <c r="RP24" i="20"/>
  <c r="RB28" i="20"/>
  <c r="RA29" i="20"/>
  <c r="SZ12" i="20"/>
  <c r="TA11" i="20"/>
  <c r="RB29" i="20" l="1"/>
  <c r="RA30" i="20"/>
  <c r="RB30" i="20" s="1"/>
  <c r="RK26" i="20"/>
  <c r="RJ27" i="20"/>
  <c r="SN17" i="20"/>
  <c r="SO16" i="20"/>
  <c r="RW22" i="20"/>
  <c r="RV23" i="20"/>
  <c r="SC20" i="20"/>
  <c r="SB21" i="20"/>
  <c r="RE28" i="20"/>
  <c r="RD29" i="20"/>
  <c r="TD11" i="20"/>
  <c r="TC12" i="20"/>
  <c r="SX13" i="20"/>
  <c r="SW14" i="20"/>
  <c r="RH27" i="20"/>
  <c r="RG28" i="20"/>
  <c r="SF19" i="20"/>
  <c r="SE20" i="20"/>
  <c r="SU14" i="20"/>
  <c r="ST15" i="20"/>
  <c r="RQ24" i="20"/>
  <c r="RP25" i="20"/>
  <c r="RY22" i="20"/>
  <c r="RZ21" i="20"/>
  <c r="TJ9" i="20"/>
  <c r="TI10" i="20"/>
  <c r="TF11" i="20"/>
  <c r="TG10" i="20"/>
  <c r="TA12" i="20"/>
  <c r="SZ13" i="20"/>
  <c r="SH19" i="20"/>
  <c r="SI18" i="20"/>
  <c r="TM9" i="20"/>
  <c r="TL10" i="20"/>
  <c r="SK18" i="20"/>
  <c r="SL17" i="20"/>
  <c r="RS24" i="20"/>
  <c r="RT23" i="20"/>
  <c r="RM26" i="20"/>
  <c r="RN25" i="20"/>
  <c r="SQ16" i="20"/>
  <c r="SR15" i="20"/>
  <c r="TL11" i="20" l="1"/>
  <c r="TM10" i="20"/>
  <c r="TA13" i="20"/>
  <c r="SZ14" i="20"/>
  <c r="TJ10" i="20"/>
  <c r="TI11" i="20"/>
  <c r="RQ25" i="20"/>
  <c r="RP26" i="20"/>
  <c r="SF20" i="20"/>
  <c r="SE21" i="20"/>
  <c r="SW15" i="20"/>
  <c r="SX14" i="20"/>
  <c r="RE29" i="20"/>
  <c r="RD30" i="20"/>
  <c r="RE30" i="20" s="1"/>
  <c r="RW23" i="20"/>
  <c r="RV24" i="20"/>
  <c r="RK27" i="20"/>
  <c r="RJ28" i="20"/>
  <c r="SQ17" i="20"/>
  <c r="SR16" i="20"/>
  <c r="RS25" i="20"/>
  <c r="RT24" i="20"/>
  <c r="ST16" i="20"/>
  <c r="SU15" i="20"/>
  <c r="RH28" i="20"/>
  <c r="RG29" i="20"/>
  <c r="TC13" i="20"/>
  <c r="TD12" i="20"/>
  <c r="SC21" i="20"/>
  <c r="SB22" i="20"/>
  <c r="RN26" i="20"/>
  <c r="RM27" i="20"/>
  <c r="SK19" i="20"/>
  <c r="SL18" i="20"/>
  <c r="SI19" i="20"/>
  <c r="SH20" i="20"/>
  <c r="TF12" i="20"/>
  <c r="TG11" i="20"/>
  <c r="RY23" i="20"/>
  <c r="RZ22" i="20"/>
  <c r="SN18" i="20"/>
  <c r="SO17" i="20"/>
  <c r="TF13" i="20" l="1"/>
  <c r="TG12" i="20"/>
  <c r="SI20" i="20"/>
  <c r="SH21" i="20"/>
  <c r="RN27" i="20"/>
  <c r="RM28" i="20"/>
  <c r="RW24" i="20"/>
  <c r="RV25" i="20"/>
  <c r="RQ26" i="20"/>
  <c r="RP27" i="20"/>
  <c r="TA14" i="20"/>
  <c r="SZ15" i="20"/>
  <c r="RZ23" i="20"/>
  <c r="RY24" i="20"/>
  <c r="TD13" i="20"/>
  <c r="TC14" i="20"/>
  <c r="ST17" i="20"/>
  <c r="SU16" i="20"/>
  <c r="SQ18" i="20"/>
  <c r="SR17" i="20"/>
  <c r="SW16" i="20"/>
  <c r="SX15" i="20"/>
  <c r="SC22" i="20"/>
  <c r="SB23" i="20"/>
  <c r="RG30" i="20"/>
  <c r="RH30" i="20" s="1"/>
  <c r="RH29" i="20"/>
  <c r="RK28" i="20"/>
  <c r="RJ29" i="20"/>
  <c r="SE22" i="20"/>
  <c r="SF21" i="20"/>
  <c r="TJ11" i="20"/>
  <c r="TI12" i="20"/>
  <c r="SO18" i="20"/>
  <c r="SN19" i="20"/>
  <c r="SL19" i="20"/>
  <c r="SK20" i="20"/>
  <c r="RT25" i="20"/>
  <c r="RS26" i="20"/>
  <c r="TL12" i="20"/>
  <c r="TM11" i="20"/>
  <c r="SO19" i="20" l="1"/>
  <c r="SN20" i="20"/>
  <c r="SE23" i="20"/>
  <c r="SF22" i="20"/>
  <c r="SK21" i="20"/>
  <c r="SL20" i="20"/>
  <c r="TI13" i="20"/>
  <c r="TJ12" i="20"/>
  <c r="RK29" i="20"/>
  <c r="RJ30" i="20"/>
  <c r="RK30" i="20" s="1"/>
  <c r="SC23" i="20"/>
  <c r="SB24" i="20"/>
  <c r="TC15" i="20"/>
  <c r="TD14" i="20"/>
  <c r="SZ16" i="20"/>
  <c r="TA15" i="20"/>
  <c r="RW25" i="20"/>
  <c r="RV26" i="20"/>
  <c r="SI21" i="20"/>
  <c r="SH22" i="20"/>
  <c r="SQ19" i="20"/>
  <c r="SR18" i="20"/>
  <c r="RT26" i="20"/>
  <c r="RS27" i="20"/>
  <c r="RZ24" i="20"/>
  <c r="RY25" i="20"/>
  <c r="RQ27" i="20"/>
  <c r="RP28" i="20"/>
  <c r="RM29" i="20"/>
  <c r="RN28" i="20"/>
  <c r="TM12" i="20"/>
  <c r="TL13" i="20"/>
  <c r="SW17" i="20"/>
  <c r="SX16" i="20"/>
  <c r="SU17" i="20"/>
  <c r="ST18" i="20"/>
  <c r="TG13" i="20"/>
  <c r="TF14" i="20"/>
  <c r="RZ25" i="20" l="1"/>
  <c r="RY26" i="20"/>
  <c r="SU18" i="20"/>
  <c r="ST19" i="20"/>
  <c r="TM13" i="20"/>
  <c r="TL14" i="20"/>
  <c r="RQ28" i="20"/>
  <c r="RP29" i="20"/>
  <c r="RS28" i="20"/>
  <c r="RT27" i="20"/>
  <c r="SI22" i="20"/>
  <c r="SH23" i="20"/>
  <c r="SC24" i="20"/>
  <c r="SB25" i="20"/>
  <c r="TA16" i="20"/>
  <c r="SZ17" i="20"/>
  <c r="TJ13" i="20"/>
  <c r="TI14" i="20"/>
  <c r="SF23" i="20"/>
  <c r="SE24" i="20"/>
  <c r="TG14" i="20"/>
  <c r="TF15" i="20"/>
  <c r="RW26" i="20"/>
  <c r="RV27" i="20"/>
  <c r="SO20" i="20"/>
  <c r="SN21" i="20"/>
  <c r="SW18" i="20"/>
  <c r="SX17" i="20"/>
  <c r="RM30" i="20"/>
  <c r="RN30" i="20" s="1"/>
  <c r="RN29" i="20"/>
  <c r="SR19" i="20"/>
  <c r="SQ20" i="20"/>
  <c r="TC16" i="20"/>
  <c r="TD15" i="20"/>
  <c r="SK22" i="20"/>
  <c r="SL21" i="20"/>
  <c r="SL22" i="20" l="1"/>
  <c r="SK23" i="20"/>
  <c r="SQ21" i="20"/>
  <c r="SR20" i="20"/>
  <c r="RW27" i="20"/>
  <c r="RV28" i="20"/>
  <c r="SF24" i="20"/>
  <c r="SE25" i="20"/>
  <c r="TA17" i="20"/>
  <c r="SZ18" i="20"/>
  <c r="SI23" i="20"/>
  <c r="SH24" i="20"/>
  <c r="RQ29" i="20"/>
  <c r="RP30" i="20"/>
  <c r="RQ30" i="20" s="1"/>
  <c r="SU19" i="20"/>
  <c r="ST20" i="20"/>
  <c r="SO21" i="20"/>
  <c r="SN22" i="20"/>
  <c r="TG15" i="20"/>
  <c r="TF16" i="20"/>
  <c r="TI15" i="20"/>
  <c r="TJ14" i="20"/>
  <c r="SC25" i="20"/>
  <c r="SB26" i="20"/>
  <c r="TM14" i="20"/>
  <c r="TL15" i="20"/>
  <c r="RY27" i="20"/>
  <c r="RZ26" i="20"/>
  <c r="SW19" i="20"/>
  <c r="SX18" i="20"/>
  <c r="TC17" i="20"/>
  <c r="TD16" i="20"/>
  <c r="RS29" i="20"/>
  <c r="RT28" i="20"/>
  <c r="RT29" i="20" l="1"/>
  <c r="RS30" i="20"/>
  <c r="RT30" i="20" s="1"/>
  <c r="SX19" i="20"/>
  <c r="SW20" i="20"/>
  <c r="TI16" i="20"/>
  <c r="TJ15" i="20"/>
  <c r="SC26" i="20"/>
  <c r="SB27" i="20"/>
  <c r="TG16" i="20"/>
  <c r="TF17" i="20"/>
  <c r="SU20" i="20"/>
  <c r="ST21" i="20"/>
  <c r="SI24" i="20"/>
  <c r="SH25" i="20"/>
  <c r="SE26" i="20"/>
  <c r="SF25" i="20"/>
  <c r="RY28" i="20"/>
  <c r="RZ27" i="20"/>
  <c r="SR21" i="20"/>
  <c r="SQ22" i="20"/>
  <c r="TM15" i="20"/>
  <c r="TL16" i="20"/>
  <c r="SO22" i="20"/>
  <c r="SN23" i="20"/>
  <c r="SZ19" i="20"/>
  <c r="TA18" i="20"/>
  <c r="RW28" i="20"/>
  <c r="RV29" i="20"/>
  <c r="SL23" i="20"/>
  <c r="SK24" i="20"/>
  <c r="TC18" i="20"/>
  <c r="TD17" i="20"/>
  <c r="TC19" i="20" l="1"/>
  <c r="TD18" i="20"/>
  <c r="SZ20" i="20"/>
  <c r="TA19" i="20"/>
  <c r="RW29" i="20"/>
  <c r="RV30" i="20"/>
  <c r="RW30" i="20" s="1"/>
  <c r="SO23" i="20"/>
  <c r="SN24" i="20"/>
  <c r="SR22" i="20"/>
  <c r="SQ23" i="20"/>
  <c r="SU21" i="20"/>
  <c r="ST22" i="20"/>
  <c r="SC27" i="20"/>
  <c r="SB28" i="20"/>
  <c r="SX20" i="20"/>
  <c r="SW21" i="20"/>
  <c r="SE27" i="20"/>
  <c r="SF26" i="20"/>
  <c r="SL24" i="20"/>
  <c r="SK25" i="20"/>
  <c r="TL17" i="20"/>
  <c r="TM16" i="20"/>
  <c r="TF18" i="20"/>
  <c r="TG17" i="20"/>
  <c r="SI25" i="20"/>
  <c r="SH26" i="20"/>
  <c r="RZ28" i="20"/>
  <c r="RY29" i="20"/>
  <c r="TI17" i="20"/>
  <c r="TJ16" i="20"/>
  <c r="RZ29" i="20" l="1"/>
  <c r="RY30" i="20"/>
  <c r="RZ30" i="20" s="1"/>
  <c r="SK26" i="20"/>
  <c r="SL25" i="20"/>
  <c r="SW22" i="20"/>
  <c r="SX21" i="20"/>
  <c r="SU22" i="20"/>
  <c r="ST23" i="20"/>
  <c r="SO24" i="20"/>
  <c r="SN25" i="20"/>
  <c r="TF19" i="20"/>
  <c r="TG18" i="20"/>
  <c r="TA20" i="20"/>
  <c r="SZ21" i="20"/>
  <c r="SI26" i="20"/>
  <c r="SH27" i="20"/>
  <c r="SC28" i="20"/>
  <c r="SB29" i="20"/>
  <c r="SQ24" i="20"/>
  <c r="SR23" i="20"/>
  <c r="TI18" i="20"/>
  <c r="TJ17" i="20"/>
  <c r="TL18" i="20"/>
  <c r="TM17" i="20"/>
  <c r="SF27" i="20"/>
  <c r="SE28" i="20"/>
  <c r="TD19" i="20"/>
  <c r="TC20" i="20"/>
  <c r="SI27" i="20" l="1"/>
  <c r="SH28" i="20"/>
  <c r="SU23" i="20"/>
  <c r="ST24" i="20"/>
  <c r="TC21" i="20"/>
  <c r="TD20" i="20"/>
  <c r="TM18" i="20"/>
  <c r="TL19" i="20"/>
  <c r="SQ25" i="20"/>
  <c r="SR24" i="20"/>
  <c r="TG19" i="20"/>
  <c r="TF20" i="20"/>
  <c r="SL26" i="20"/>
  <c r="SK27" i="20"/>
  <c r="TI19" i="20"/>
  <c r="TJ18" i="20"/>
  <c r="SF28" i="20"/>
  <c r="SE29" i="20"/>
  <c r="SC29" i="20"/>
  <c r="SB30" i="20"/>
  <c r="SC30" i="20" s="1"/>
  <c r="TA21" i="20"/>
  <c r="SZ22" i="20"/>
  <c r="SO25" i="20"/>
  <c r="SN26" i="20"/>
  <c r="SW23" i="20"/>
  <c r="SX22" i="20"/>
  <c r="SO26" i="20" l="1"/>
  <c r="SN27" i="20"/>
  <c r="TG20" i="20"/>
  <c r="TF21" i="20"/>
  <c r="TM19" i="20"/>
  <c r="TL20" i="20"/>
  <c r="SU24" i="20"/>
  <c r="ST25" i="20"/>
  <c r="TJ19" i="20"/>
  <c r="TI20" i="20"/>
  <c r="TA22" i="20"/>
  <c r="SZ23" i="20"/>
  <c r="SE30" i="20"/>
  <c r="SF30" i="20" s="1"/>
  <c r="SF29" i="20"/>
  <c r="SL27" i="20"/>
  <c r="SK28" i="20"/>
  <c r="SI28" i="20"/>
  <c r="SH29" i="20"/>
  <c r="SW24" i="20"/>
  <c r="SX23" i="20"/>
  <c r="SR25" i="20"/>
  <c r="SQ26" i="20"/>
  <c r="TC22" i="20"/>
  <c r="TD21" i="20"/>
  <c r="SK29" i="20" l="1"/>
  <c r="SL28" i="20"/>
  <c r="TA23" i="20"/>
  <c r="SZ24" i="20"/>
  <c r="SU25" i="20"/>
  <c r="ST26" i="20"/>
  <c r="TG21" i="20"/>
  <c r="TF22" i="20"/>
  <c r="TD22" i="20"/>
  <c r="TC23" i="20"/>
  <c r="SX24" i="20"/>
  <c r="SW25" i="20"/>
  <c r="SR26" i="20"/>
  <c r="SQ27" i="20"/>
  <c r="SI29" i="20"/>
  <c r="SH30" i="20"/>
  <c r="SI30" i="20" s="1"/>
  <c r="TI21" i="20"/>
  <c r="TJ20" i="20"/>
  <c r="TM20" i="20"/>
  <c r="TL21" i="20"/>
  <c r="SO27" i="20"/>
  <c r="SN28" i="20"/>
  <c r="TM21" i="20" l="1"/>
  <c r="TL22" i="20"/>
  <c r="SX25" i="20"/>
  <c r="SW26" i="20"/>
  <c r="TG22" i="20"/>
  <c r="TF23" i="20"/>
  <c r="TA24" i="20"/>
  <c r="SZ25" i="20"/>
  <c r="SO28" i="20"/>
  <c r="SN29" i="20"/>
  <c r="SQ28" i="20"/>
  <c r="SR27" i="20"/>
  <c r="TD23" i="20"/>
  <c r="TC24" i="20"/>
  <c r="SU26" i="20"/>
  <c r="ST27" i="20"/>
  <c r="TI22" i="20"/>
  <c r="TJ21" i="20"/>
  <c r="SK30" i="20"/>
  <c r="SL30" i="20" s="1"/>
  <c r="SL29" i="20"/>
  <c r="TJ22" i="20" l="1"/>
  <c r="TI23" i="20"/>
  <c r="SU27" i="20"/>
  <c r="ST28" i="20"/>
  <c r="TA25" i="20"/>
  <c r="SZ26" i="20"/>
  <c r="SW27" i="20"/>
  <c r="SX26" i="20"/>
  <c r="SQ29" i="20"/>
  <c r="SR28" i="20"/>
  <c r="TC25" i="20"/>
  <c r="TD24" i="20"/>
  <c r="SO29" i="20"/>
  <c r="SN30" i="20"/>
  <c r="SO30" i="20" s="1"/>
  <c r="TG23" i="20"/>
  <c r="TF24" i="20"/>
  <c r="TM22" i="20"/>
  <c r="TL23" i="20"/>
  <c r="TG24" i="20" l="1"/>
  <c r="TF25" i="20"/>
  <c r="SU28" i="20"/>
  <c r="ST29" i="20"/>
  <c r="TC26" i="20"/>
  <c r="TD25" i="20"/>
  <c r="SW28" i="20"/>
  <c r="SX27" i="20"/>
  <c r="TM23" i="20"/>
  <c r="TL24" i="20"/>
  <c r="TA26" i="20"/>
  <c r="SZ27" i="20"/>
  <c r="TI24" i="20"/>
  <c r="TJ23" i="20"/>
  <c r="SR29" i="20"/>
  <c r="SQ30" i="20"/>
  <c r="SR30" i="20" s="1"/>
  <c r="TA27" i="20" l="1"/>
  <c r="SZ28" i="20"/>
  <c r="SU29" i="20"/>
  <c r="ST30" i="20"/>
  <c r="SU30" i="20" s="1"/>
  <c r="SX28" i="20"/>
  <c r="SW29" i="20"/>
  <c r="TG25" i="20"/>
  <c r="TF26" i="20"/>
  <c r="TM24" i="20"/>
  <c r="TL25" i="20"/>
  <c r="TJ24" i="20"/>
  <c r="TI25" i="20"/>
  <c r="TC27" i="20"/>
  <c r="TD26" i="20"/>
  <c r="TI26" i="20" l="1"/>
  <c r="TJ25" i="20"/>
  <c r="TG26" i="20"/>
  <c r="TF27" i="20"/>
  <c r="TM25" i="20"/>
  <c r="TL26" i="20"/>
  <c r="SX29" i="20"/>
  <c r="SW30" i="20"/>
  <c r="SX30" i="20" s="1"/>
  <c r="TA28" i="20"/>
  <c r="SZ29" i="20"/>
  <c r="TD27" i="20"/>
  <c r="TC28" i="20"/>
  <c r="TD28" i="20" l="1"/>
  <c r="TC29" i="20"/>
  <c r="TG27" i="20"/>
  <c r="TF28" i="20"/>
  <c r="TM26" i="20"/>
  <c r="TL27" i="20"/>
  <c r="TA29" i="20"/>
  <c r="SZ30" i="20"/>
  <c r="TA30" i="20" s="1"/>
  <c r="TJ26" i="20"/>
  <c r="TI27" i="20"/>
  <c r="TG28" i="20" l="1"/>
  <c r="TF29" i="20"/>
  <c r="TJ27" i="20"/>
  <c r="TI28" i="20"/>
  <c r="TM27" i="20"/>
  <c r="TL28" i="20"/>
  <c r="TC30" i="20"/>
  <c r="TD30" i="20" s="1"/>
  <c r="TD29" i="20"/>
  <c r="TI29" i="20" l="1"/>
  <c r="TJ28" i="20"/>
  <c r="TM28" i="20"/>
  <c r="TL29" i="20"/>
  <c r="TG29" i="20"/>
  <c r="TF30" i="20"/>
  <c r="TG30" i="20" s="1"/>
  <c r="TM29" i="20" l="1"/>
  <c r="TL30" i="20"/>
  <c r="TM30" i="20" s="1"/>
  <c r="TI30" i="20"/>
  <c r="TJ30" i="20" s="1"/>
  <c r="TJ29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Rajanderan, Sothilakshmi S SARAWAK-PTW/I/M</author>
  </authors>
  <commentList>
    <comment ref="B3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OH length = 28.4 stds DP
6x stands/hr
4.73 hr</t>
        </r>
      </text>
    </comment>
    <comment ref="B4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from TD to LPWHH = 28.4 stds DP
12x stands/hr
2.37 hr</t>
        </r>
      </text>
    </comment>
    <comment ref="B4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of DP = 37 stds DP
9x stands/hr
4.13 hr</t>
        </r>
      </text>
    </comment>
    <comment ref="B5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-&gt; 90ft/riser jt
38 jts of riser
19 hours</t>
        </r>
      </text>
    </comment>
    <comment ref="B8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TOC @ 7202 ft BMSL
Assume 1000 ft of BHA
6202 ft of DP 
69 stds DP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Rajanderan, Sothilakshmi S SARAWAK-PTW/I/M</author>
  </authors>
  <commentList>
    <comment ref="C3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OH length = 28.4 stds DP
6x stands/hr
4.73 hr</t>
        </r>
      </text>
    </comment>
    <comment ref="C4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from TD to LPWHH = 28.4 stds DP
12x stands/hr
2.37 hr</t>
        </r>
      </text>
    </comment>
    <comment ref="C4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of DP = 37 stds DP
9x stands/hr
4.13 hr</t>
        </r>
      </text>
    </comment>
    <comment ref="C5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-&gt; 90ft/riser jt
38 jts of riser
19 hours</t>
        </r>
      </text>
    </comment>
    <comment ref="C8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TOC @ 7202 ft BMSL
Assume 1000 ft of BHA
6202 ft of DP 
69 stds DP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Rajanderan, Sothilakshmi S SARAWAK-PTW/I/M</author>
  </authors>
  <commentList>
    <comment ref="C39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OH length = 28.4 stds DP
6x stands/hr
</t>
        </r>
      </text>
    </comment>
    <comment ref="C45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2556ft from TD to LPWHH = 28.4 stds DP
12x stands/hr
2.37 hr</t>
        </r>
      </text>
    </comment>
    <comment ref="C47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of DP = 37 stds DP
</t>
        </r>
      </text>
    </comment>
    <comment ref="C58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3344 ft -&gt; 90ft/riser jt
38 jts of riser
</t>
        </r>
      </text>
    </comment>
    <comment ref="C80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Rajanderan, Sothilakshmi S SARAWAK-PTW/I/M:</t>
        </r>
        <r>
          <rPr>
            <sz val="9"/>
            <color indexed="81"/>
            <rFont val="Tahoma"/>
            <family val="2"/>
          </rPr>
          <t xml:space="preserve">
TOC @ 7202 ft BMSL
Assume 1000 ft of BHA
6202 ft of DP 
52 stds DP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tc={267A750A-0FA5-4DB1-951D-796D2BF18439}</author>
    <author>tc={3566BC65-C7D0-4EC6-BEA2-53B1DA0444EC}</author>
    <author>tc={DB40D221-5A3E-442C-A386-9A16E7292E19}</author>
    <author>tc={D3BFD673-3623-4BAE-B839-6B8EDDF09542}</author>
    <author>tc={58BAD9D3-6B04-41E0-9148-DB0DE3D156AB}</author>
    <author>tc={1F672C97-B8CA-41C2-BC40-CFFD4044FFE1}</author>
    <author>tc={0652A527-A675-4AD0-B245-42CADCF315E8}</author>
    <author>tc={796A96B1-2322-451A-BCDD-473C4CE5FA36}</author>
    <author>tc={76BF0126-E2E4-4977-B9E2-994DC99C970B}</author>
    <author>tc={132B67AD-A659-40C3-B7A5-1019CEB810FD}</author>
    <author>tc={6EE83555-E885-4156-9E74-0B2A938B7F6D}</author>
    <author>tc={D4984B1E-3E13-4FAF-999A-445F99E39123}</author>
    <author>tc={2770070F-8C4E-4B4D-88BF-6475D9EA6CAC}</author>
    <author>tc={F0D7B497-C720-480B-9B9B-6A073FC9578B}</author>
    <author>tc={4F43B45F-7688-4999-868F-FA9FC47B381D}</author>
    <author>tc={F43E3AC8-02A7-4D12-BA16-04924A075F7F}</author>
    <author>tc={E4A3A029-F440-4661-8903-D88ADC3AC849}</author>
    <author>tc={6AA7CED1-B41E-4700-8D46-55BDA9F384B3}</author>
    <author>tc={17AAA287-4A72-462B-B933-14B60DE8EB67}</author>
    <author>tc={04E27A37-2CD8-4CDD-9234-9E8259156403}</author>
    <author>tc={56523182-E6FF-4050-AC2B-A335C25A2E92}</author>
    <author>tc={93A50C1E-1471-4019-9899-C4DE78B6F586}</author>
    <author>tc={E9AB0122-C6C1-4867-839E-8E2B8BC56C36}</author>
    <author>tc={8CA1B7E3-D7D0-4987-8485-1D62DF8526C7}</author>
    <author>tc={4D694A89-7866-4F24-AA5E-A1ACE8923E1D}</author>
    <author>tc={3740DD43-FAB7-4998-BDAB-F0A4B45C4D50}</author>
    <author>tc={BF6322D8-042B-4691-8E1E-DD213774346F}</author>
    <author>tc={E5E5AAC2-7A30-46BE-AB77-22D407F43C10}</author>
    <author>tc={F48D2E18-BA5F-43DC-8B41-1FCC10F5C33B}</author>
    <author>tc={431DD7C7-6B51-4A2E-8DA4-C0489B80165F}</author>
    <author>tc={F87D77B4-4385-4F4E-9A77-52EAD0299265}</author>
    <author>tc={2A33684C-136C-4D06-AED9-C942AE17D1B7}</author>
    <author>tc={04834624-005C-436D-B309-6E1CE0D710CD}</author>
    <author>tc={02697890-14A5-411E-B643-C65A8B2E0583}</author>
    <author>tc={A1F5053E-4E44-465D-8AB1-A6C335DA426C}</author>
    <author>tc={3F923C48-6AFE-4152-8AE7-99B5FF227BB3}</author>
    <author>tc={FE3A166B-2B72-4E60-8B57-E6CBD697029E}</author>
    <author>tc={91E4D8EF-79CB-4915-9F55-67A8A20E2C63}</author>
    <author>tc={FDA86D9D-169D-4DA3-B15E-D49F90B62CAC}</author>
    <author>tc={EC0E00C7-07EE-47A3-AAC7-9390D1628677}</author>
    <author>tc={7BCC24EB-88B8-4300-82E0-A9A909161FBF}</author>
    <author>tc={CC11B299-9D40-4A80-8077-4FB36F405D5D}</author>
    <author>tc={35B531BD-4CB7-4867-94B6-0BAF19430107}</author>
    <author>tc={4B9A014C-6507-4832-AE3E-60F86086B477}</author>
    <author>tc={69E1EFCA-49EA-4ED0-AEDC-98F0C75E86E4}</author>
    <author>tc={B4B70B3A-FB6B-476D-B320-F46C5A03E579}</author>
    <author>tc={5114C2E2-8050-443B-8790-01A4D44E5E65}</author>
    <author>tc={A159FDFF-2AA2-4817-857E-02F1E7CCD422}</author>
    <author>tc={B8BB3267-0FFB-474A-9CEF-15F3B3C80FA5}</author>
    <author>tc={EF9C89AF-2532-49ED-8D0A-E4FE1953837B}</author>
    <author>tc={439E017F-B443-421C-9C5F-D4D8F35786E0}</author>
    <author>tc={FDD5243F-6848-4908-95BF-0CD1894689BB}</author>
    <author>tc={5EDE1115-CD44-425C-B06C-293C87048B44}</author>
    <author>tc={770DF14F-8C56-488E-9DE6-F7BD29C47BA9}</author>
    <author>tc={2B085E5B-37A7-4B11-9E40-38B3B83DB764}</author>
    <author>tc={129F56C4-B94C-4A09-BCFA-06995326B771}</author>
    <author>tc={964A9DFC-8324-48FE-A29B-480F454A35A1}</author>
    <author>tc={90A403BF-6335-4098-BCAF-67F735CE49E7}</author>
  </authors>
  <commentList>
    <comment ref="P36" authorId="0" shapeId="0" xr:uid="{267A750A-0FA5-4DB1-951D-796D2BF18439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to R-CSG phase</t>
      </text>
    </comment>
    <comment ref="P81" authorId="1" shapeId="0" xr:uid="{3566BC65-C7D0-4EC6-BEA2-53B1DA0444EC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to R-CSG phase</t>
      </text>
    </comment>
    <comment ref="P113" authorId="2" shapeId="0" xr:uid="{DB40D221-5A3E-442C-A386-9A16E7292E19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to R-CSG phase</t>
      </text>
    </comment>
    <comment ref="P132" authorId="3" shapeId="0" xr:uid="{D3BFD673-3623-4BAE-B839-6B8EDDF0954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to R-CSG phase</t>
      </text>
    </comment>
    <comment ref="P185" authorId="4" shapeId="0" xr:uid="{58BAD9D3-6B04-41E0-9148-DB0DE3D156A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code into D phase
Reply:
    Conventional drilling as base plan. MPD as contingency. D Phase does not have MPDSIR ops code. 
MPDSIR - Install/retrieve bearing assembly or seal sleeve</t>
      </text>
    </comment>
    <comment ref="P261" authorId="5" shapeId="0" xr:uid="{1F672C97-B8CA-41C2-BC40-CFFD4044FFE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SHOE ops code into WBCU</t>
      </text>
    </comment>
    <comment ref="P268" authorId="6" shapeId="0" xr:uid="{0652A527-A675-4AD0-B245-42CADCF315E8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to WBCU phase</t>
      </text>
    </comment>
    <comment ref="P284" authorId="7" shapeId="0" xr:uid="{796A96B1-2322-451A-BCDD-473C4CE5FA36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ops code for Tubing Head Spool Installation
Reply:
    Add THSI to WHE phase</t>
      </text>
    </comment>
    <comment ref="P295" authorId="8" shapeId="0" xr:uid="{76BF0126-E2E4-4977-B9E2-994DC99C970B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</t>
      </text>
    </comment>
    <comment ref="P341" authorId="9" shapeId="0" xr:uid="{132B67AD-A659-40C3-B7A5-1019CEB810FD}">
      <text>
        <t>[Threaded comment]
Your version of Excel allows you to read this threaded comment; however, any edits to it will get removed if the file is opened in a newer version of Excel. Learn more: https://go.microsoft.com/fwlink/?linkid=870924
Comment:
    MUFH - Make up flow head 
add code for this op</t>
      </text>
    </comment>
    <comment ref="P346" authorId="10" shapeId="0" xr:uid="{6EE83555-E885-4156-9E74-0B2A938B7F6D}">
      <text>
        <t>[Threaded comment]
Your version of Excel allows you to read this threaded comment; however, any edits to it will get removed if the file is opened in a newer version of Excel. Learn more: https://go.microsoft.com/fwlink/?linkid=870924
Comment:
    BREAKER code is not in COM-LOW
BREAKER - Pump breaker treatment</t>
      </text>
    </comment>
    <comment ref="P353" authorId="11" shapeId="0" xr:uid="{D4984B1E-3E13-4FAF-999A-445F99E39123}">
      <text>
        <t>[Threaded comment]
Your version of Excel allows you to read this threaded comment; however, any edits to it will get removed if the file is opened in a newer version of Excel. Learn more: https://go.microsoft.com/fwlink/?linkid=870924
Comment:
    No flowcheck code in COM-LOW. 
FLCH - Flowcheck</t>
      </text>
    </comment>
    <comment ref="P390" authorId="12" shapeId="0" xr:uid="{2770070F-8C4E-4B4D-88BF-6475D9EA6C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 unlatch THRA code - to Add 
Reply:
    Add THRA code</t>
      </text>
    </comment>
    <comment ref="P392" authorId="13" shapeId="0" xr:uid="{F0D7B497-C720-480B-9B9B-6A073FC9578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new Lay down ops code
Reply:
    LDFH - Lay down flow head</t>
      </text>
    </comment>
    <comment ref="P418" authorId="14" shapeId="0" xr:uid="{4F43B45F-7688-4999-868F-FA9FC47B381D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 code to be added in
Reply:
    RTR - Running tool retrieval</t>
      </text>
    </comment>
    <comment ref="P441" authorId="15" shapeId="0" xr:uid="{F43E3AC8-02A7-4D12-BA16-04924A075F7F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 code to be added in
Reply:
    RTR - Running tool retrieval</t>
      </text>
    </comment>
    <comment ref="P452" authorId="16" shapeId="0" xr:uid="{E4A3A029-F440-4661-8903-D88ADC3AC849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code</t>
      </text>
    </comment>
    <comment ref="P532" authorId="17" shapeId="0" xr:uid="{6AA7CED1-B41E-4700-8D46-55BDA9F384B3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SHOE ops code into WBCU</t>
      </text>
    </comment>
    <comment ref="P539" authorId="18" shapeId="0" xr:uid="{17AAA287-4A72-462B-B933-14B60DE8EB67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to WBCU phase</t>
      </text>
    </comment>
    <comment ref="P556" authorId="19" shapeId="0" xr:uid="{04E27A37-2CD8-4CDD-9234-9E8259156403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ops code for Tubing Head Spool Installation
Reply:
    Add THSI to WHE phase</t>
      </text>
    </comment>
    <comment ref="P567" authorId="20" shapeId="0" xr:uid="{56523182-E6FF-4050-AC2B-A335C25A2E92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</t>
      </text>
    </comment>
    <comment ref="P639" authorId="21" shapeId="0" xr:uid="{93A50C1E-1471-4019-9899-C4DE78B6F586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new FLTR ops code</t>
      </text>
    </comment>
    <comment ref="P680" authorId="22" shapeId="0" xr:uid="{E9AB0122-C6C1-4867-839E-8E2B8BC56C36}">
      <text>
        <t>[Threaded comment]
Your version of Excel allows you to read this threaded comment; however, any edits to it will get removed if the file is opened in a newer version of Excel. Learn more: https://go.microsoft.com/fwlink/?linkid=870924
Comment:
    no unlatch THRA code - to Add 
Reply:
    Add THRA code</t>
      </text>
    </comment>
    <comment ref="P682" authorId="23" shapeId="0" xr:uid="{8CA1B7E3-D7D0-4987-8485-1D62DF8526C7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new Lay down ops code
Reply:
    LDFH - Lay down flow head</t>
      </text>
    </comment>
    <comment ref="P708" authorId="24" shapeId="0" xr:uid="{4D694A89-7866-4F24-AA5E-A1ACE8923E1D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 code to be added in
Reply:
    RTR - Running tool retrieval</t>
      </text>
    </comment>
    <comment ref="P719" authorId="25" shapeId="0" xr:uid="{3740DD43-FAB7-4998-BDAB-F0A4B45C4D50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to BOP-SSR-MPD phase</t>
      </text>
    </comment>
    <comment ref="P733" authorId="26" shapeId="0" xr:uid="{BF6322D8-042B-4691-8E1E-DD213774346F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RU code</t>
      </text>
    </comment>
    <comment ref="P741" authorId="27" shapeId="0" xr:uid="{E5E5AAC2-7A30-46BE-AB77-22D407F43C10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SKID code</t>
      </text>
    </comment>
    <comment ref="P749" authorId="28" shapeId="0" xr:uid="{F48D2E18-BA5F-43DC-8B41-1FCC10F5C33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code into D phase
Reply:
    Conventional drilling as base plan. MPD as contingency. D Phase does not have MPDSIR ops code. 
MPDSIR - Install/retrieve bearing assembly or seal sleeve</t>
      </text>
    </comment>
    <comment ref="P827" authorId="29" shapeId="0" xr:uid="{431DD7C7-6B51-4A2E-8DA4-C0489B80165F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SHOE ops code into WBCU</t>
      </text>
    </comment>
    <comment ref="P834" authorId="30" shapeId="0" xr:uid="{F87D77B4-4385-4F4E-9A77-52EAD0299265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to WBCU phase</t>
      </text>
    </comment>
    <comment ref="P843" authorId="31" shapeId="0" xr:uid="{2A33684C-136C-4D06-AED9-C942AE17D1B7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RD to LOGCH phase</t>
      </text>
    </comment>
    <comment ref="P852" authorId="32" shapeId="0" xr:uid="{04834624-005C-436D-B309-6E1CE0D710C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DIVJET to PCKR phase</t>
      </text>
    </comment>
    <comment ref="P855" authorId="33" shapeId="0" xr:uid="{02697890-14A5-411E-B643-C65A8B2E0583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 BOP ops code into WHE phase</t>
      </text>
    </comment>
    <comment ref="P862" authorId="34" shapeId="0" xr:uid="{A1F5053E-4E44-465D-8AB1-A6C335DA426C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ops code for Tubing Head Spool Installation
Reply:
    Add THSI to WHE phase</t>
      </text>
    </comment>
    <comment ref="P874" authorId="35" shapeId="0" xr:uid="{3F923C48-6AFE-4152-8AE7-99B5FF227BB3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code into D phase
Reply:
    Conventional drilling as base plan. MPD as contingency. D Phase does not have MPDSIR ops code. 
MPDSIR - Install/retrieve bearing assembly or seal sleeve</t>
      </text>
    </comment>
    <comment ref="P953" authorId="36" shapeId="0" xr:uid="{FE3A166B-2B72-4E60-8B57-E6CBD697029E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SHOE ops code into WBCU</t>
      </text>
    </comment>
    <comment ref="P960" authorId="37" shapeId="0" xr:uid="{91E4D8EF-79CB-4915-9F55-67A8A20E2C63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MPDSIR to WBCU phase</t>
      </text>
    </comment>
    <comment ref="P968" authorId="38" shapeId="0" xr:uid="{FDA86D9D-169D-4DA3-B15E-D49F90B62CAC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RD to LOGCH phase</t>
      </text>
    </comment>
    <comment ref="P977" authorId="39" shapeId="0" xr:uid="{EC0E00C7-07EE-47A3-AAC7-9390D1628677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DIVJET to PCKR phase</t>
      </text>
    </comment>
    <comment ref="P979" authorId="40" shapeId="0" xr:uid="{7BCC24EB-88B8-4300-82E0-A9A909161FBF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 BOP ops code into WHE phase</t>
      </text>
    </comment>
    <comment ref="P986" authorId="41" shapeId="0" xr:uid="{CC11B299-9D40-4A80-8077-4FB36F405D5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ops code for Tubing Head Spool Installation
Reply:
    Add THSI to WHE phase</t>
      </text>
    </comment>
    <comment ref="P997" authorId="42" shapeId="0" xr:uid="{35B531BD-4CB7-4867-94B6-0BAF19430107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</t>
      </text>
    </comment>
    <comment ref="P1046" authorId="43" shapeId="0" xr:uid="{4B9A014C-6507-4832-AE3E-60F86086B477}">
      <text>
        <t>[Threaded comment]
Your version of Excel allows you to read this threaded comment; however, any edits to it will get removed if the file is opened in a newer version of Excel. Learn more: https://go.microsoft.com/fwlink/?linkid=870924
Comment:
    MUFH - Make up flow head 
add code for this op</t>
      </text>
    </comment>
    <comment ref="P1051" authorId="44" shapeId="0" xr:uid="{69E1EFCA-49EA-4ED0-AEDC-98F0C75E86E4}">
      <text>
        <t>[Threaded comment]
Your version of Excel allows you to read this threaded comment; however, any edits to it will get removed if the file is opened in a newer version of Excel. Learn more: https://go.microsoft.com/fwlink/?linkid=870924
Comment:
    BREAKER code is not in COM-LOW
BREAKER - Pump breaker treatment</t>
      </text>
    </comment>
    <comment ref="P1059" authorId="45" shapeId="0" xr:uid="{B4B70B3A-FB6B-476D-B320-F46C5A03E5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 flowcheck code in COM-LOW. 
FLCH - Flowcheck</t>
      </text>
    </comment>
    <comment ref="P1096" authorId="46" shapeId="0" xr:uid="{5114C2E2-8050-443B-8790-01A4D44E5E65}">
      <text>
        <t>[Threaded comment]
Your version of Excel allows you to read this threaded comment; however, any edits to it will get removed if the file is opened in a newer version of Excel. Learn more: https://go.microsoft.com/fwlink/?linkid=870924
Comment:
    no unlatch THRA code - to Add 
Reply:
    Add THRA code</t>
      </text>
    </comment>
    <comment ref="P1098" authorId="47" shapeId="0" xr:uid="{A159FDFF-2AA2-4817-857E-02F1E7CCD42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new Lay down ops code
Reply:
    LDFH - Lay down flow head</t>
      </text>
    </comment>
    <comment ref="P1118" authorId="48" shapeId="0" xr:uid="{B8BB3267-0FFB-474A-9CEF-15F3B3C80FA5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 code to be added in
Reply:
    RTR - Running tool retrieval</t>
      </text>
    </comment>
    <comment ref="P1183" authorId="49" shapeId="0" xr:uid="{EF9C89AF-2532-49ED-8D0A-E4FE1953837B}">
      <text>
        <t>[Threaded comment]
Your version of Excel allows you to read this threaded comment; however, any edits to it will get removed if the file is opened in a newer version of Excel. Learn more: https://go.microsoft.com/fwlink/?linkid=870924
Comment:
    MUFH - Make up flow head 
add code for this op</t>
      </text>
    </comment>
    <comment ref="P1188" authorId="50" shapeId="0" xr:uid="{439E017F-B443-421C-9C5F-D4D8F35786E0}">
      <text>
        <t>[Threaded comment]
Your version of Excel allows you to read this threaded comment; however, any edits to it will get removed if the file is opened in a newer version of Excel. Learn more: https://go.microsoft.com/fwlink/?linkid=870924
Comment:
    BREAKER code is not in COM-LOW
BREAKER - Pump breaker treatment</t>
      </text>
    </comment>
    <comment ref="P1196" authorId="51" shapeId="0" xr:uid="{FDD5243F-6848-4908-95BF-0CD1894689BB}">
      <text>
        <t>[Threaded comment]
Your version of Excel allows you to read this threaded comment; however, any edits to it will get removed if the file is opened in a newer version of Excel. Learn more: https://go.microsoft.com/fwlink/?linkid=870924
Comment:
    No flowcheck code in COM-LOW. 
FLCH - Flowcheck</t>
      </text>
    </comment>
    <comment ref="P1217" authorId="52" shapeId="0" xr:uid="{5EDE1115-CD44-425C-B06C-293C87048B44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THRA code</t>
      </text>
    </comment>
    <comment ref="P1223" authorId="53" shapeId="0" xr:uid="{770DF14F-8C56-488E-9DE6-F7BD29C47BA9}">
      <text>
        <t>[Threaded comment]
Your version of Excel allows you to read this threaded comment; however, any edits to it will get removed if the file is opened in a newer version of Excel. Learn more: https://go.microsoft.com/fwlink/?linkid=870924
Comment:
    MUFH ops code to be added in</t>
      </text>
    </comment>
    <comment ref="P1236" authorId="54" shapeId="0" xr:uid="{2B085E5B-37A7-4B11-9E40-38B3B83DB7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 unlatch THRA code - to Add 
Reply:
    Add THRA code</t>
      </text>
    </comment>
    <comment ref="P1238" authorId="55" shapeId="0" xr:uid="{129F56C4-B94C-4A09-BCFA-06995326B77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new Lay down ops code
Reply:
    LDFH - Lay down flow head</t>
      </text>
    </comment>
    <comment ref="P1246" authorId="56" shapeId="0" xr:uid="{964A9DFC-8324-48FE-A29B-480F454A35A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RU ops code for BOP-SSP-MPD phase</t>
      </text>
    </comment>
    <comment ref="P1271" authorId="57" shapeId="0" xr:uid="{90A403BF-6335-4098-BCAF-67F735CE49E7}">
      <text>
        <t>[Threaded comment]
Your version of Excel allows you to read this threaded comment; however, any edits to it will get removed if the file is opened in a newer version of Excel. Learn more: https://go.microsoft.com/fwlink/?linkid=870924
Comment:
    Running tool retrieval code to be added in
Reply:
    RTR - Running tool retrieval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SARAWAK West-Capella-DS SARAWAK-PTW/I/M</author>
    <author>tc={171264E6-DE2B-4426-A234-5DF35EBC6862}</author>
    <author>tc={FE83C987-FA61-4B59-9477-00144D5C156B}</author>
    <author>tc={7FA7484F-4D0F-4534-AB9B-4E24B5FBC12D}</author>
    <author>tc={DF61473D-5D82-439C-BE0A-8D21FFA1FE35}</author>
    <author>tc={D25F5A72-4E2B-4A70-91D8-4DF89C1965C3}</author>
    <author>tc={CF927063-0A6A-4ED2-82D6-BE60C237F2FF}</author>
    <author>tc={5CB73F84-F0BB-4435-91C4-EB9F0FA3CFE7}</author>
    <author>tc={232CAB35-9040-4A9A-A484-CEF60B2842BC}</author>
    <author>tc={7A126541-4D9A-49C7-AD2F-91B09B00830D}</author>
    <author>tc={C37A3F92-43AB-4575-AB8D-47B7A67CC1FF}</author>
    <author>tc={38363B3B-D40B-4573-A6AF-4DB5D1D75544}</author>
    <author>tc={2B0589A2-11DF-4EA3-822B-B3F055A7FBA4}</author>
    <author>tc={44B6193A-A4E7-4BA3-B83E-8C19D31478FF}</author>
    <author>tc={E5D6C91C-514C-4279-BE2B-04913381F4CB}</author>
    <author>tc={ADCDFF8C-AE4C-4865-8D8E-6C156D51122F}</author>
    <author>tc={D364F2CE-21FE-434B-A713-5531363DB76B}</author>
    <author>tc={1521F4E7-51C1-42A5-9E44-B0C4DF122ED5}</author>
    <author>tc={0EA79E6F-AEF0-448D-BDEA-C9BBADD2D3C8}</author>
    <author>tc={26E51C87-13FA-4EF3-9347-B2FAA4FAB7C9}</author>
    <author>tc={2A099E08-D7C1-41E3-924F-B6D73E048400}</author>
    <author>tc={22729B66-8891-485A-A448-CD750557E90F}</author>
    <author>tc={F2AB7CC6-6E4F-433B-9B39-8288B19C8A5B}</author>
    <author>tc={0AC1F3D1-A927-43AD-A6D4-2854A1BFBEE5}</author>
    <author>tc={DA9F5FC1-54A7-4B68-80DA-DF697FF77469}</author>
    <author>tc={0FBD6EA7-4119-42E9-BC8D-012BD485B7CD}</author>
    <author>tc={5119D013-A596-42DF-8EAA-EDC8C4FF432D}</author>
    <author>tc={2336D9D7-A434-421A-9560-2355745404B3}</author>
    <author>tc={E81FC5E2-FCE2-4125-B001-45BF54689DC5}</author>
    <author>tc={37F16973-7EDB-4C62-9235-0B606594424B}</author>
    <author>tc={F161D4F8-5BBE-4BE8-A108-1BE17AA4D83B}</author>
    <author>tc={EEB2AB94-D7BF-47B2-9977-3177AC4DFFC1}</author>
    <author>tc={390350AB-6A79-4886-A1B0-FBA7DC35C16A}</author>
    <author>tc={0B54683F-B5A0-4A5A-B11C-58E0C67B2389}</author>
    <author>tc={3B583FDA-5D6C-4AAC-9C62-FB59C3887D12}</author>
    <author>tc={29CED97F-2B31-465B-A4A4-7664192A606D}</author>
    <author>tc={659C1AC6-7D2C-41AA-ADBD-20547951FB63}</author>
    <author>tc={CB289F78-CF67-43EF-9F50-0A52D2BDEB67}</author>
    <author>tc={5001BAF5-67F2-4331-8A9A-E56F89E773F0}</author>
    <author>tc={88145BD2-DF25-4611-B3C5-0FC74FB1E81E}</author>
    <author>tc={8C62CE4B-E5C5-4C90-AD99-5C60BEB997F4}</author>
    <author>tc={52A795F0-5C40-4866-A1D4-20208BC3EC2F}</author>
    <author>tc={3E4E9903-5422-47F0-8426-34A02CB849AA}</author>
    <author>tc={9DB0FA1D-348F-4A4A-9FC3-497E70C79F58}</author>
    <author>tc={80490A84-6107-4053-8C10-6772EED80D1E}</author>
    <author>tc={B1C023CE-35D6-4DAF-A718-FDF8C7676D07}</author>
    <author>tc={E691A765-DA12-4E21-BD84-1708E4907B4B}</author>
    <author>tc={DEB6320A-5A68-4004-8544-D8EA660314C5}</author>
    <author>tc={968FB86F-CA3C-49B6-9CD5-D50EA83919BA}</author>
    <author>tc={10CD0674-5FFF-437E-A52D-8F269F834EB9}</author>
    <author>tc={EF93F6C8-E4AE-425C-8434-0FA5ED266B39}</author>
    <author>tc={09A923B7-8E5F-46D0-AEC3-BEDF1AE48575}</author>
    <author>tc={2FBA505E-F6B0-422F-9266-FB7AEACF8341}</author>
    <author>tc={7A8CAAB9-0184-42E1-A7E7-18CB98B5521C}</author>
    <author>tc={C6B2FF87-97D2-45CC-8036-265F385FFCBE}</author>
    <author>tc={89FB066B-C670-48CF-98A9-16A023C5FFA0}</author>
    <author>tc={E0D2F21F-F583-4B75-84C4-DA790A3717FB}</author>
    <author>tc={DAE434CB-8D4A-4B33-8874-79BE08CBC119}</author>
    <author>tc={2B058555-463C-487F-9BFF-8224BC41A54E}</author>
    <author>tc={F66AD8E0-7EE7-4803-A280-5BE736B0FEF7}</author>
    <author>tc={899B8253-76DA-4DC4-BA2C-FD183F3AC3BF}</author>
    <author>tc={67196CF5-0B50-4EB4-98EF-B356344A7F33}</author>
    <author>tc={2A1BA7B9-59E9-4F69-B627-46E368EA00C4}</author>
    <author>tc={255BAAE4-3A32-4830-A1FB-BBC19F011017}</author>
    <author>tc={E3E96FD7-DB94-4DD1-B38C-D612BA14091B}</author>
    <author>tc={96149B72-374E-413C-B5D1-1ECEA018683F}</author>
    <author>tc={A6DF4FB9-C53F-4156-9371-AC7E9E2C0461}</author>
    <author>tc={072AC1C3-7ACF-438B-BF1C-36699D97F64B}</author>
    <author>tc={DBDFE703-0D8B-4C39-82D0-665B4EE1BC6E}</author>
    <author>tc={B52B9E21-0952-4537-A79E-23D3A3BDFCB9}</author>
    <author>tc={F1C90CDF-4066-4B2A-90BB-799E20FBFD4F}</author>
    <author>tc={179F3775-192A-40AB-9AFF-DCD65B4F18F8}</author>
    <author>tc={7BA4C7CB-5A2A-499B-9B8D-1E7AA9C33945}</author>
    <author>tc={C8C8C3DE-DF54-4CE7-934B-90BCC9073A73}</author>
    <author>tc={8ACB9A4D-8E95-4C42-A434-BA9A08337470}</author>
    <author>tc={3EE42158-D494-4B98-947E-031FE7019DB0}</author>
    <author>tc={6D35934C-7B54-4ED5-BF87-EF3D474355DD}</author>
    <author>tc={504AA76C-7584-4FB5-9846-4B6DEBF6E626}</author>
    <author>tc={5FAC98C8-C2C7-49FB-BC4D-ADF1F9EC00EE}</author>
  </authors>
  <commentList>
    <comment ref="QG50" authorId="0" shapeId="0" xr:uid="{79182117-3EFD-4165-90F9-F60CF08AE7D4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4.5" IF Box x 7" 29ppf 80 ksi Vam Top Pin</t>
        </r>
      </text>
    </comment>
    <comment ref="A72" authorId="1" shapeId="0" xr:uid="{171264E6-DE2B-4426-A234-5DF35EBC6862}">
      <text>
        <t>[Threaded comment]
Your version of Excel allows you to read this threaded comment; however, any edits to it will get removed if the file is opened in a newer version of Excel. Learn more: https://go.microsoft.com/fwlink/?linkid=870924
Comment:
    1x Senior Data Analyst
1x Advanced Gas Engineer</t>
      </text>
    </comment>
    <comment ref="D72" authorId="2" shapeId="0" xr:uid="{FE83C987-FA61-4B59-9477-00144D5C156B}">
      <text>
        <t>[Threaded comment]
Your version of Excel allows you to read this threaded comment; however, any edits to it will get removed if the file is opened in a newer version of Excel. Learn more: https://go.microsoft.com/fwlink/?linkid=870924
Comment:
    1x Senior Data Analyst
1x Advanced Gas Engineer</t>
      </text>
    </comment>
    <comment ref="G72" authorId="3" shapeId="0" xr:uid="{7FA7484F-4D0F-4534-AB9B-4E24B5FBC12D}">
      <text>
        <t>[Threaded comment]
Your version of Excel allows you to read this threaded comment; however, any edits to it will get removed if the file is opened in a newer version of Excel. Learn more: https://go.microsoft.com/fwlink/?linkid=870924
Comment:
    1x Senior Data Analyst
1x Advanced Gas Engineer</t>
      </text>
    </comment>
    <comment ref="QV72" authorId="0" shapeId="0" xr:uid="{CBABE75E-5680-4524-873F-27A251905F94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ETA Rig 0900 hr</t>
        </r>
      </text>
    </comment>
    <comment ref="A73" authorId="4" shapeId="0" xr:uid="{DF61473D-5D82-439C-BE0A-8D21FFA1FE3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x installation supervisors 
1 x electrical supervisor 
1 x Rope Access Supervisor L3 
2 x Rope Access cable Puller </t>
      </text>
    </comment>
    <comment ref="D73" authorId="5" shapeId="0" xr:uid="{D25F5A72-4E2B-4A70-91D8-4DF89C1965C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x installation supervisors 
1 x electrical supervisor 
1 x Rope Access Supervisor L3 
2 x Rope Access cable Puller </t>
      </text>
    </comment>
    <comment ref="G73" authorId="6" shapeId="0" xr:uid="{CF927063-0A6A-4ED2-82D6-BE60C237F2F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x installation supervisors 
1 x electrical supervisor 
1 x Rope Access Supervisor L3 
2 x Rope Access cable Puller </t>
      </text>
    </comment>
    <comment ref="J73" authorId="7" shapeId="0" xr:uid="{5CB73F84-F0BB-4435-91C4-EB9F0FA3CFE7}">
      <text>
        <t>[Threaded comment]
Your version of Excel allows you to read this threaded comment; however, any edits to it will get removed if the file is opened in a newer version of Excel. Learn more: https://go.microsoft.com/fwlink/?linkid=870924
Comment:
    Fuad</t>
      </text>
    </comment>
    <comment ref="AE73" authorId="8" shapeId="0" xr:uid="{232CAB35-9040-4A9A-A484-CEF60B2842BC}">
      <text>
        <t>[Threaded comment]
Your version of Excel allows you to read this threaded comment; however, any edits to it will get removed if the file is opened in a newer version of Excel. Learn more: https://go.microsoft.com/fwlink/?linkid=870924
Comment:
    3 MWD + 1 IT
Reply:
    2 MWD +1 IT</t>
      </text>
    </comment>
    <comment ref="AS73" authorId="0" shapeId="0" xr:uid="{4271881E-61A9-429D-B08B-A4D41924F502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James Anthony</t>
        </r>
      </text>
    </comment>
    <comment ref="BW73" authorId="0" shapeId="0" xr:uid="{4E929B41-3255-4E44-B4A8-35AE358AF7CC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James Anthony</t>
        </r>
      </text>
    </comment>
    <comment ref="EZ73" authorId="9" shapeId="0" xr:uid="{7A126541-4D9A-49C7-AD2F-91B09B00830D}">
      <text>
        <t>[Threaded comment]
Your version of Excel allows you to read this threaded comment; however, any edits to it will get removed if the file is opened in a newer version of Excel. Learn more: https://go.microsoft.com/fwlink/?linkid=870924
Comment:
    Amus OUT</t>
      </text>
    </comment>
    <comment ref="GE73" authorId="10" shapeId="0" xr:uid="{C37A3F92-43AB-4575-AB8D-47B7A67CC1FF}">
      <text>
        <t>[Threaded comment]
Your version of Excel allows you to read this threaded comment; however, any edits to it will get removed if the file is opened in a newer version of Excel. Learn more: https://go.microsoft.com/fwlink/?linkid=870924
Comment:
    Adam and Kingi IN</t>
      </text>
    </comment>
    <comment ref="GG73" authorId="11" shapeId="0" xr:uid="{38363B3B-D40B-4573-A6AF-4DB5D1D75544}">
      <text>
        <t>[Threaded comment]
Your version of Excel allows you to read this threaded comment; however, any edits to it will get removed if the file is opened in a newer version of Excel. Learn more: https://go.microsoft.com/fwlink/?linkid=870924
Comment:
    Paul and Pathmaraj OUT</t>
      </text>
    </comment>
    <comment ref="GZ73" authorId="12" shapeId="0" xr:uid="{2B0589A2-11DF-4EA3-822B-B3F055A7FBA4}">
      <text>
        <t>[Threaded comment]
Your version of Excel allows you to read this threaded comment; however, any edits to it will get removed if the file is opened in a newer version of Excel. Learn more: https://go.microsoft.com/fwlink/?linkid=870924
Comment:
    Alex IN</t>
      </text>
    </comment>
    <comment ref="HB73" authorId="13" shapeId="0" xr:uid="{44B6193A-A4E7-4BA3-B83E-8C19D31478FF}">
      <text>
        <t>[Threaded comment]
Your version of Excel allows you to read this threaded comment; however, any edits to it will get removed if the file is opened in a newer version of Excel. Learn more: https://go.microsoft.com/fwlink/?linkid=870924
Comment:
    Aizat &amp; Paul OUT</t>
      </text>
    </comment>
    <comment ref="HI73" authorId="14" shapeId="0" xr:uid="{E5D6C91C-514C-4279-BE2B-04913381F4CB}">
      <text>
        <t>[Threaded comment]
Your version of Excel allows you to read this threaded comment; however, any edits to it will get removed if the file is opened in a newer version of Excel. Learn more: https://go.microsoft.com/fwlink/?linkid=870924
Comment:
    Split 2-2-2 on diff dates (subject to chopper availability)</t>
      </text>
    </comment>
    <comment ref="HN73" authorId="15" shapeId="0" xr:uid="{ADCDFF8C-AE4C-4865-8D8E-6C156D51122F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Sharon</t>
      </text>
    </comment>
    <comment ref="KO73" authorId="0" shapeId="0" xr:uid="{892930FE-A01D-4402-A850-597B30494E0D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Eric Cha</t>
        </r>
      </text>
    </comment>
    <comment ref="KQ73" authorId="0" shapeId="0" xr:uid="{B1C86CF0-9F52-48AE-95E5-EA1F0158BCE2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Shan Yik</t>
        </r>
      </text>
    </comment>
    <comment ref="PB73" authorId="0" shapeId="0" xr:uid="{6E916C57-FC90-4635-99B1-7E5DA9B29752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Nigel Anak Horida</t>
        </r>
      </text>
    </comment>
    <comment ref="PD73" authorId="0" shapeId="0" xr:uid="{E70DA933-8BB8-4723-BD72-571A5D18959C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Tengku Fairuz</t>
        </r>
      </text>
    </comment>
    <comment ref="J74" authorId="16" shapeId="0" xr:uid="{D364F2CE-21FE-434B-A713-5531363DB7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Mag </t>
      </text>
    </comment>
    <comment ref="EX74" authorId="17" shapeId="0" xr:uid="{1521F4E7-51C1-42A5-9E44-B0C4DF122ED5}">
      <text>
        <t>[Threaded comment]
Your version of Excel allows you to read this threaded comment; however, any edits to it will get removed if the file is opened in a newer version of Excel. Learn more: https://go.microsoft.com/fwlink/?linkid=870924
Comment:
    Lim Kar Keng IN</t>
      </text>
    </comment>
    <comment ref="EZ74" authorId="18" shapeId="0" xr:uid="{0EA79E6F-AEF0-448D-BDEA-C9BBADD2D3C8}">
      <text>
        <t>[Threaded comment]
Your version of Excel allows you to read this threaded comment; however, any edits to it will get removed if the file is opened in a newer version of Excel. Learn more: https://go.microsoft.com/fwlink/?linkid=870924
Comment:
    Zul OUT</t>
      </text>
    </comment>
    <comment ref="GA74" authorId="19" shapeId="0" xr:uid="{26E51C87-13FA-4EF3-9347-B2FAA4FAB7C9}">
      <text>
        <t>[Threaded comment]
Your version of Excel allows you to read this threaded comment; however, any edits to it will get removed if the file is opened in a newer version of Excel. Learn more: https://go.microsoft.com/fwlink/?linkid=870924
Comment:
    Eden OUT</t>
      </text>
    </comment>
    <comment ref="GH74" authorId="20" shapeId="0" xr:uid="{2A099E08-D7C1-41E3-924F-B6D73E048400}">
      <text>
        <t>[Threaded comment]
Your version of Excel allows you to read this threaded comment; however, any edits to it will get removed if the file is opened in a newer version of Excel. Learn more: https://go.microsoft.com/fwlink/?linkid=870924
Comment:
    Mohd Rashidi</t>
      </text>
    </comment>
    <comment ref="GQ74" authorId="21" shapeId="0" xr:uid="{22729B66-8891-485A-A448-CD750557E90F}">
      <text>
        <t>[Threaded comment]
Your version of Excel allows you to read this threaded comment; however, any edits to it will get removed if the file is opened in a newer version of Excel. Learn more: https://go.microsoft.com/fwlink/?linkid=870924
Comment:
    Shattia &amp; Jess IN</t>
      </text>
    </comment>
    <comment ref="GS74" authorId="22" shapeId="0" xr:uid="{F2AB7CC6-6E4F-433B-9B39-8288B19C8A5B}">
      <text>
        <t>[Threaded comment]
Your version of Excel allows you to read this threaded comment; however, any edits to it will get removed if the file is opened in a newer version of Excel. Learn more: https://go.microsoft.com/fwlink/?linkid=870924
Comment:
    Josh &amp; Ekho OUT</t>
      </text>
    </comment>
    <comment ref="GT74" authorId="23" shapeId="0" xr:uid="{0AC1F3D1-A927-43AD-A6D4-2854A1BFBEE5}">
      <text>
        <t>[Threaded comment]
Your version of Excel allows you to read this threaded comment; however, any edits to it will get removed if the file is opened in a newer version of Excel. Learn more: https://go.microsoft.com/fwlink/?linkid=870924
Comment:
    Gani IN</t>
      </text>
    </comment>
    <comment ref="GV74" authorId="24" shapeId="0" xr:uid="{DA9F5FC1-54A7-4B68-80DA-DF697FF77469}">
      <text>
        <t>[Threaded comment]
Your version of Excel allows you to read this threaded comment; however, any edits to it will get removed if the file is opened in a newer version of Excel. Learn more: https://go.microsoft.com/fwlink/?linkid=870924
Comment:
    Suhaimi OUT</t>
      </text>
    </comment>
    <comment ref="HO74" authorId="25" shapeId="0" xr:uid="{0FBD6EA7-4119-42E9-BC8D-012BD485B7CD}">
      <text>
        <t>[Threaded comment]
Your version of Excel allows you to read this threaded comment; however, any edits to it will get removed if the file is opened in a newer version of Excel. Learn more: https://go.microsoft.com/fwlink/?linkid=870924
Comment:
    Split 2-2-2 on diff dates (subject to chopper availability)</t>
      </text>
    </comment>
    <comment ref="HV74" authorId="26" shapeId="0" xr:uid="{5119D013-A596-42DF-8EAA-EDC8C4FF432D}">
      <text>
        <t>[Threaded comment]
Your version of Excel allows you to read this threaded comment; however, any edits to it will get removed if the file is opened in a newer version of Excel. Learn more: https://go.microsoft.com/fwlink/?linkid=870924
Comment:
    Check with Balvinder on his availability to do helideck inspection</t>
      </text>
    </comment>
    <comment ref="KO74" authorId="0" shapeId="0" xr:uid="{0917D571-5E20-41C8-9CC3-27C1A9203EA6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Bergeron, Kirk  &amp;  Abdullah, Mohamed Jeffery</t>
        </r>
      </text>
    </comment>
    <comment ref="KQ74" authorId="0" shapeId="0" xr:uid="{7DAD9536-C2F5-4A97-9950-B99068A90E21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Perdana, Ikhsan Ikhtiar</t>
        </r>
      </text>
    </comment>
    <comment ref="PK74" authorId="0" shapeId="0" xr:uid="{D55458F7-539B-465B-8139-28B34F043D13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Alan &amp; Anthony</t>
        </r>
      </text>
    </comment>
    <comment ref="PM74" authorId="0" shapeId="0" xr:uid="{EF89CE44-5A8F-48CE-B225-B19ECAC9DA39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Enrique</t>
        </r>
      </text>
    </comment>
    <comment ref="J75" authorId="27" shapeId="0" xr:uid="{2336D9D7-A434-421A-9560-2355745404B3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Sharon</t>
      </text>
    </comment>
    <comment ref="EX75" authorId="28" shapeId="0" xr:uid="{E81FC5E2-FCE2-4125-B001-45BF54689DC5}">
      <text>
        <t>[Threaded comment]
Your version of Excel allows you to read this threaded comment; however, any edits to it will get removed if the file is opened in a newer version of Excel. Learn more: https://go.microsoft.com/fwlink/?linkid=870924
Comment:
    Stave &amp; Romie IN</t>
      </text>
    </comment>
    <comment ref="EZ75" authorId="29" shapeId="0" xr:uid="{37F16973-7EDB-4C62-9235-0B606594424B}">
      <text>
        <t>[Threaded comment]
Your version of Excel allows you to read this threaded comment; however, any edits to it will get removed if the file is opened in a newer version of Excel. Learn more: https://go.microsoft.com/fwlink/?linkid=870924
Comment:
    Fuaz &amp; Jakan OUT</t>
      </text>
    </comment>
    <comment ref="FJ75" authorId="30" shapeId="0" xr:uid="{F161D4F8-5BBE-4BE8-A108-1BE17AA4D83B}">
      <text>
        <t>[Threaded comment]
Your version of Excel allows you to read this threaded comment; however, any edits to it will get removed if the file is opened in a newer version of Excel. Learn more: https://go.microsoft.com/fwlink/?linkid=870924
Comment:
    Leng Chang</t>
      </text>
    </comment>
    <comment ref="FL75" authorId="31" shapeId="0" xr:uid="{EEB2AB94-D7BF-47B2-9977-3177AC4DFFC1}">
      <text>
        <t>[Threaded comment]
Your version of Excel allows you to read this threaded comment; however, any edits to it will get removed if the file is opened in a newer version of Excel. Learn more: https://go.microsoft.com/fwlink/?linkid=870924
Comment:
    Rahmat OUT</t>
      </text>
    </comment>
    <comment ref="FM75" authorId="32" shapeId="0" xr:uid="{390350AB-6A79-4886-A1B0-FBA7DC35C16A}">
      <text>
        <t>[Threaded comment]
Your version of Excel allows you to read this threaded comment; however, any edits to it will get removed if the file is opened in a newer version of Excel. Learn more: https://go.microsoft.com/fwlink/?linkid=870924
Comment:
    Jennifer IN</t>
      </text>
    </comment>
    <comment ref="FO75" authorId="33" shapeId="0" xr:uid="{0B54683F-B5A0-4A5A-B11C-58E0C67B2389}">
      <text>
        <t>[Threaded comment]
Your version of Excel allows you to read this threaded comment; however, any edits to it will get removed if the file is opened in a newer version of Excel. Learn more: https://go.microsoft.com/fwlink/?linkid=870924
Comment:
    Nu'aim OUT</t>
      </text>
    </comment>
    <comment ref="FS75" authorId="34" shapeId="0" xr:uid="{3B583FDA-5D6C-4AAC-9C62-FB59C3887D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Norman IN</t>
      </text>
    </comment>
    <comment ref="FY75" authorId="35" shapeId="0" xr:uid="{29CED97F-2B31-465B-A4A4-7664192A606D}">
      <text>
        <t>[Threaded comment]
Your version of Excel allows you to read this threaded comment; however, any edits to it will get removed if the file is opened in a newer version of Excel. Learn more: https://go.microsoft.com/fwlink/?linkid=870924
Comment:
    Ronny IN</t>
      </text>
    </comment>
    <comment ref="GA75" authorId="36" shapeId="0" xr:uid="{659C1AC6-7D2C-41AA-ADBD-20547951FB63}">
      <text>
        <t>[Threaded comment]
Your version of Excel allows you to read this threaded comment; however, any edits to it will get removed if the file is opened in a newer version of Excel. Learn more: https://go.microsoft.com/fwlink/?linkid=870924
Comment:
    Jumat OUT</t>
      </text>
    </comment>
    <comment ref="GE75" authorId="37" shapeId="0" xr:uid="{CB289F78-CF67-43EF-9F50-0A52D2BDEB67}">
      <text>
        <t>[Threaded comment]
Your version of Excel allows you to read this threaded comment; however, any edits to it will get removed if the file is opened in a newer version of Excel. Learn more: https://go.microsoft.com/fwlink/?linkid=870924
Comment:
    Nash IN</t>
      </text>
    </comment>
    <comment ref="GG75" authorId="38" shapeId="0" xr:uid="{5001BAF5-67F2-4331-8A9A-E56F89E773F0}">
      <text>
        <t>[Threaded comment]
Your version of Excel allows you to read this threaded comment; however, any edits to it will get removed if the file is opened in a newer version of Excel. Learn more: https://go.microsoft.com/fwlink/?linkid=870924
Comment:
    Faiz OUT</t>
      </text>
    </comment>
    <comment ref="GQ75" authorId="39" shapeId="0" xr:uid="{88145BD2-DF25-4611-B3C5-0FC74FB1E81E}">
      <text>
        <t>[Threaded comment]
Your version of Excel allows you to read this threaded comment; however, any edits to it will get removed if the file is opened in a newer version of Excel. Learn more: https://go.microsoft.com/fwlink/?linkid=870924
Comment:
    Hisham IN</t>
      </text>
    </comment>
    <comment ref="GS75" authorId="40" shapeId="0" xr:uid="{8C62CE4B-E5C5-4C90-AD99-5C60BEB997F4}">
      <text>
        <t>[Threaded comment]
Your version of Excel allows you to read this threaded comment; however, any edits to it will get removed if the file is opened in a newer version of Excel. Learn more: https://go.microsoft.com/fwlink/?linkid=870924
Comment:
    Stave OUT</t>
      </text>
    </comment>
    <comment ref="HU75" authorId="41" shapeId="0" xr:uid="{52A795F0-5C40-4866-A1D4-20208BC3EC2F}">
      <text>
        <t>[Threaded comment]
Your version of Excel allows you to read this threaded comment; however, any edits to it will get removed if the file is opened in a newer version of Excel. Learn more: https://go.microsoft.com/fwlink/?linkid=870924
Comment:
    Morris IN</t>
      </text>
    </comment>
    <comment ref="HW75" authorId="42" shapeId="0" xr:uid="{3E4E9903-5422-47F0-8426-34A02CB849AA}">
      <text>
        <t>[Threaded comment]
Your version of Excel allows you to read this threaded comment; however, any edits to it will get removed if the file is opened in a newer version of Excel. Learn more: https://go.microsoft.com/fwlink/?linkid=870924
Comment:
    Jettery OUT</t>
      </text>
    </comment>
    <comment ref="J76" authorId="43" shapeId="0" xr:uid="{9DB0FA1D-348F-4A4A-9FC3-497E70C79F58}">
      <text>
        <t>[Threaded comment]
Your version of Excel allows you to read this threaded comment; however, any edits to it will get removed if the file is opened in a newer version of Excel. Learn more: https://go.microsoft.com/fwlink/?linkid=870924
Comment:
    Kuben</t>
      </text>
    </comment>
    <comment ref="EX76" authorId="44" shapeId="0" xr:uid="{80490A84-6107-4053-8C10-6772EED80D1E}">
      <text>
        <t>[Threaded comment]
Your version of Excel allows you to read this threaded comment; however, any edits to it will get removed if the file is opened in a newer version of Excel. Learn more: https://go.microsoft.com/fwlink/?linkid=870924
Comment:
    Amy and Anwar IN</t>
      </text>
    </comment>
    <comment ref="FM76" authorId="45" shapeId="0" xr:uid="{B1C023CE-35D6-4DAF-A718-FDF8C7676D07}">
      <text>
        <t>[Threaded comment]
Your version of Excel allows you to read this threaded comment; however, any edits to it will get removed if the file is opened in a newer version of Excel. Learn more: https://go.microsoft.com/fwlink/?linkid=870924
Comment:
    Jettery &amp; Alister IN</t>
      </text>
    </comment>
    <comment ref="FR76" authorId="46" shapeId="0" xr:uid="{E691A765-DA12-4E21-BD84-1708E4907B4B}">
      <text>
        <t>[Threaded comment]
Your version of Excel allows you to read this threaded comment; however, any edits to it will get removed if the file is opened in a newer version of Excel. Learn more: https://go.microsoft.com/fwlink/?linkid=870924
Comment:
    Hisham &amp; Gani OUT</t>
      </text>
    </comment>
    <comment ref="FV76" authorId="47" shapeId="0" xr:uid="{DEB6320A-5A68-4004-8544-D8EA66031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Noramin</t>
      </text>
    </comment>
    <comment ref="GG76" authorId="48" shapeId="0" xr:uid="{968FB86F-CA3C-49B6-9CD5-D50EA83919BA}">
      <text>
        <t>[Threaded comment]
Your version of Excel allows you to read this threaded comment; however, any edits to it will get removed if the file is opened in a newer version of Excel. Learn more: https://go.microsoft.com/fwlink/?linkid=870924
Comment:
    Moris OUT</t>
      </text>
    </comment>
    <comment ref="GZ76" authorId="49" shapeId="0" xr:uid="{10CD0674-5FFF-437E-A52D-8F269F834EB9}">
      <text>
        <t>[Threaded comment]
Your version of Excel allows you to read this threaded comment; however, any edits to it will get removed if the file is opened in a newer version of Excel. Learn more: https://go.microsoft.com/fwlink/?linkid=870924
Comment:
    Afiq</t>
      </text>
    </comment>
    <comment ref="HB76" authorId="50" shapeId="0" xr:uid="{EF93F6C8-E4AE-425C-8434-0FA5ED266B39}">
      <text>
        <t>[Threaded comment]
Your version of Excel allows you to read this threaded comment; however, any edits to it will get removed if the file is opened in a newer version of Excel. Learn more: https://go.microsoft.com/fwlink/?linkid=870924
Comment:
    Kai</t>
      </text>
    </comment>
    <comment ref="EX77" authorId="51" shapeId="0" xr:uid="{09A923B7-8E5F-46D0-AEC3-BEDF1AE48575}">
      <text>
        <t>[Threaded comment]
Your version of Excel allows you to read this threaded comment; however, any edits to it will get removed if the file is opened in a newer version of Excel. Learn more: https://go.microsoft.com/fwlink/?linkid=870924
Comment:
    Malaysia IN</t>
      </text>
    </comment>
    <comment ref="FM77" authorId="52" shapeId="0" xr:uid="{2FBA505E-F6B0-422F-9266-FB7AEACF8341}">
      <text>
        <t>[Threaded comment]
Your version of Excel allows you to read this threaded comment; however, any edits to it will get removed if the file is opened in a newer version of Excel. Learn more: https://go.microsoft.com/fwlink/?linkid=870924
Comment:
    Jamil</t>
      </text>
    </comment>
    <comment ref="FO77" authorId="53" shapeId="0" xr:uid="{7A8CAAB9-0184-42E1-A7E7-18CB98B5521C}">
      <text>
        <t>[Threaded comment]
Your version of Excel allows you to read this threaded comment; however, any edits to it will get removed if the file is opened in a newer version of Excel. Learn more: https://go.microsoft.com/fwlink/?linkid=870924
Comment:
    Heroyld OUT</t>
      </text>
    </comment>
    <comment ref="FP77" authorId="54" shapeId="0" xr:uid="{C6B2FF87-97D2-45CC-8036-265F385FFCBE}">
      <text>
        <t>[Threaded comment]
Your version of Excel allows you to read this threaded comment; however, any edits to it will get removed if the file is opened in a newer version of Excel. Learn more: https://go.microsoft.com/fwlink/?linkid=870924
Comment:
    Felbert &amp; Rayner IN</t>
      </text>
    </comment>
    <comment ref="FR77" authorId="55" shapeId="0" xr:uid="{89FB066B-C670-48CF-98A9-16A023C5FFA0}">
      <text>
        <t>[Threaded comment]
Your version of Excel allows you to read this threaded comment; however, any edits to it will get removed if the file is opened in a newer version of Excel. Learn more: https://go.microsoft.com/fwlink/?linkid=870924
Comment:
    Benny &amp; Alex OUT</t>
      </text>
    </comment>
    <comment ref="FV77" authorId="56" shapeId="0" xr:uid="{E0D2F21F-F583-4B75-84C4-DA790A3717FB}">
      <text>
        <t>[Threaded comment]
Your version of Excel allows you to read this threaded comment; however, any edits to it will get removed if the file is opened in a newer version of Excel. Learn more: https://go.microsoft.com/fwlink/?linkid=870924
Comment:
    Fahrudin, Tananun, Abu Samah</t>
      </text>
    </comment>
    <comment ref="GT77" authorId="57" shapeId="0" xr:uid="{DAE434CB-8D4A-4B33-8874-79BE08CBC119}">
      <text>
        <t>[Threaded comment]
Your version of Excel allows you to read this threaded comment; however, any edits to it will get removed if the file is opened in a newer version of Excel. Learn more: https://go.microsoft.com/fwlink/?linkid=870924
Comment:
    Split 2-2-2 on diff dates, if possible (subject to chopper availability)</t>
      </text>
    </comment>
    <comment ref="HU77" authorId="58" shapeId="0" xr:uid="{2B058555-463C-487F-9BFF-8224BC41A54E}">
      <text>
        <t>[Threaded comment]
Your version of Excel allows you to read this threaded comment; however, any edits to it will get removed if the file is opened in a newer version of Excel. Learn more: https://go.microsoft.com/fwlink/?linkid=870924
Comment:
    Amzari IN</t>
      </text>
    </comment>
    <comment ref="HW77" authorId="59" shapeId="0" xr:uid="{F66AD8E0-7EE7-4803-A280-5BE736B0FEF7}">
      <text>
        <t>[Threaded comment]
Your version of Excel allows you to read this threaded comment; however, any edits to it will get removed if the file is opened in a newer version of Excel. Learn more: https://go.microsoft.com/fwlink/?linkid=870924
Comment:
    Zul OUT</t>
      </text>
    </comment>
    <comment ref="PB77" authorId="0" shapeId="0" xr:uid="{0BE4EFA4-0F7B-47F2-8F69-3C56E7F5D3F7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3x pax man up for 163</t>
        </r>
      </text>
    </comment>
    <comment ref="PZ77" authorId="0" shapeId="0" xr:uid="{4483E794-0B0A-49E2-B75D-71E6A16FB527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Badrul
</t>
        </r>
      </text>
    </comment>
    <comment ref="QI77" authorId="0" shapeId="0" xr:uid="{081ECC75-2777-4F0E-88F9-33BD21B03E46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Faris</t>
        </r>
      </text>
    </comment>
    <comment ref="QK77" authorId="0" shapeId="0" xr:uid="{608EDF07-B7BA-4493-8D51-72A221FDE020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Deelen
Dwyane</t>
        </r>
      </text>
    </comment>
    <comment ref="EZ78" authorId="60" shapeId="0" xr:uid="{899B8253-76DA-4DC4-BA2C-FD183F3AC3BF}">
      <text>
        <t>[Threaded comment]
Your version of Excel allows you to read this threaded comment; however, any edits to it will get removed if the file is opened in a newer version of Excel. Learn more: https://go.microsoft.com/fwlink/?linkid=870924
Comment:
    Wan OUT</t>
      </text>
    </comment>
    <comment ref="FR78" authorId="61" shapeId="0" xr:uid="{67196CF5-0B50-4EB4-98EF-B356344A7F33}">
      <text>
        <t>[Threaded comment]
Your version of Excel allows you to read this threaded comment; however, any edits to it will get removed if the file is opened in a newer version of Excel. Learn more: https://go.microsoft.com/fwlink/?linkid=870924
Comment:
    Yahya</t>
      </text>
    </comment>
    <comment ref="FY78" authorId="62" shapeId="0" xr:uid="{2A1BA7B9-59E9-4F69-B627-46E368EA00C4}">
      <text>
        <t>[Threaded comment]
Your version of Excel allows you to read this threaded comment; however, any edits to it will get removed if the file is opened in a newer version of Excel. Learn more: https://go.microsoft.com/fwlink/?linkid=870924
Comment:
    Fuaz IN</t>
      </text>
    </comment>
    <comment ref="GA78" authorId="63" shapeId="0" xr:uid="{255BAAE4-3A32-4830-A1FB-BBC19F011017}">
      <text>
        <t>[Threaded comment]
Your version of Excel allows you to read this threaded comment; however, any edits to it will get removed if the file is opened in a newer version of Excel. Learn more: https://go.microsoft.com/fwlink/?linkid=870924
Comment:
    Morris OUT</t>
      </text>
    </comment>
    <comment ref="GK78" authorId="64" shapeId="0" xr:uid="{E3E96FD7-DB94-4DD1-B38C-D612BA14091B}">
      <text>
        <t>[Threaded comment]
Your version of Excel allows you to read this threaded comment; however, any edits to it will get removed if the file is opened in a newer version of Excel. Learn more: https://go.microsoft.com/fwlink/?linkid=870924
Comment:
    Sergey</t>
      </text>
    </comment>
    <comment ref="PP78" authorId="0" shapeId="0" xr:uid="{05109D3C-69D5-4709-8429-E3DB7064D2DD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Saffuwan Bin Erpan</t>
        </r>
      </text>
    </comment>
    <comment ref="AS79" authorId="65" shapeId="0" xr:uid="{96149B72-374E-413C-B5D1-1ECEA018683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MWD + 1 IT</t>
      </text>
    </comment>
    <comment ref="BW79" authorId="66" shapeId="0" xr:uid="{A6DF4FB9-C53F-4156-9371-AC7E9E2C046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MWD + 1 IT</t>
      </text>
    </comment>
    <comment ref="FS79" authorId="67" shapeId="0" xr:uid="{072AC1C3-7ACF-438B-BF1C-36699D97F64B}">
      <text>
        <t>[Threaded comment]
Your version of Excel allows you to read this threaded comment; however, any edits to it will get removed if the file is opened in a newer version of Excel. Learn more: https://go.microsoft.com/fwlink/?linkid=870924
Comment:
    Yuhanis</t>
      </text>
    </comment>
    <comment ref="FV79" authorId="68" shapeId="0" xr:uid="{DBDFE703-0D8B-4C39-82D0-665B4EE1BC6E}">
      <text>
        <t>[Threaded comment]
Your version of Excel allows you to read this threaded comment; however, any edits to it will get removed if the file is opened in a newer version of Excel. Learn more: https://go.microsoft.com/fwlink/?linkid=870924
Comment:
    Saravan</t>
      </text>
    </comment>
    <comment ref="FY79" authorId="69" shapeId="0" xr:uid="{B52B9E21-0952-4537-A79E-23D3A3BDFCB9}">
      <text>
        <t>[Threaded comment]
Your version of Excel allows you to read this threaded comment; however, any edits to it will get removed if the file is opened in a newer version of Excel. Learn more: https://go.microsoft.com/fwlink/?linkid=870924
Comment:
    Mazwan IN</t>
      </text>
    </comment>
    <comment ref="GU79" authorId="70" shapeId="0" xr:uid="{F1C90CDF-4066-4B2A-90BB-799E20FBFD4F}">
      <text>
        <t>[Threaded comment]
Your version of Excel allows you to read this threaded comment; however, any edits to it will get removed if the file is opened in a newer version of Excel. Learn more: https://go.microsoft.com/fwlink/?linkid=870924
Comment:
    Check his/her demob dates when he/she comes onboard</t>
      </text>
    </comment>
    <comment ref="OU79" authorId="0" shapeId="0" xr:uid="{6B33A6AD-A963-4DE0-86F8-A8ECDA9B3D82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Anthony</t>
        </r>
      </text>
    </comment>
    <comment ref="PK79" authorId="0" shapeId="0" xr:uid="{C975DABE-F081-416D-BFBA-8C318E73F504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Aaron</t>
        </r>
      </text>
    </comment>
    <comment ref="PM79" authorId="0" shapeId="0" xr:uid="{1E3D3BD1-60DD-4490-A859-24E7D8347C65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Badrul
</t>
        </r>
      </text>
    </comment>
    <comment ref="PT79" authorId="0" shapeId="0" xr:uid="{A0A581B8-FDB9-4D67-A005-98A68A0C128E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Ramona Gondipon</t>
        </r>
      </text>
    </comment>
    <comment ref="QB79" authorId="0" shapeId="0" xr:uid="{13A2E6C6-8BDF-4107-87FB-AE5BA0E22703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Anupam</t>
        </r>
      </text>
    </comment>
    <comment ref="RF79" authorId="0" shapeId="0" xr:uid="{3123C52C-08F5-49F7-95D6-F7C0D7507E6E}">
      <text>
        <r>
          <rPr>
            <b/>
            <sz val="9"/>
            <color indexed="81"/>
            <rFont val="Tahoma"/>
            <family val="2"/>
          </rPr>
          <t>SARAWAK West-Capella-DS SARAWAK-PTW/I/M:</t>
        </r>
        <r>
          <rPr>
            <sz val="9"/>
            <color indexed="81"/>
            <rFont val="Tahoma"/>
            <family val="2"/>
          </rPr>
          <t xml:space="preserve">
Ramona Gondipon</t>
        </r>
      </text>
    </comment>
    <comment ref="FS80" authorId="71" shapeId="0" xr:uid="{179F3775-192A-40AB-9AFF-DCD65B4F18F8}">
      <text>
        <t>[Threaded comment]
Your version of Excel allows you to read this threaded comment; however, any edits to it will get removed if the file is opened in a newer version of Excel. Learn more: https://go.microsoft.com/fwlink/?linkid=870924
Comment:
    Zaman IN</t>
      </text>
    </comment>
    <comment ref="FU80" authorId="72" shapeId="0" xr:uid="{7BA4C7CB-5A2A-499B-9B8D-1E7AA9C33945}">
      <text>
        <t>[Threaded comment]
Your version of Excel allows you to read this threaded comment; however, any edits to it will get removed if the file is opened in a newer version of Excel. Learn more: https://go.microsoft.com/fwlink/?linkid=870924
Comment:
    Afiq OUT</t>
      </text>
    </comment>
    <comment ref="FY80" authorId="73" shapeId="0" xr:uid="{C8C8C3DE-DF54-4CE7-934B-90BCC9073A73}">
      <text>
        <t>[Threaded comment]
Your version of Excel allows you to read this threaded comment; however, any edits to it will get removed if the file is opened in a newer version of Excel. Learn more: https://go.microsoft.com/fwlink/?linkid=870924
Comment:
    Raymond</t>
      </text>
    </comment>
    <comment ref="GV80" authorId="74" shapeId="0" xr:uid="{8ACB9A4D-8E95-4C42-A434-BA9A08337470}">
      <text>
        <t>[Threaded comment]
Your version of Excel allows you to read this threaded comment; however, any edits to it will get removed if the file is opened in a newer version of Excel. Learn more: https://go.microsoft.com/fwlink/?linkid=870924
Comment:
    Kerry</t>
      </text>
    </comment>
    <comment ref="FS81" authorId="75" shapeId="0" xr:uid="{3EE42158-D494-4B98-947E-031FE7019DB0}">
      <text>
        <t>[Threaded comment]
Your version of Excel allows you to read this threaded comment; however, any edits to it will get removed if the file is opened in a newer version of Excel. Learn more: https://go.microsoft.com/fwlink/?linkid=870924
Comment:
    Zul IN</t>
      </text>
    </comment>
    <comment ref="FU81" authorId="76" shapeId="0" xr:uid="{6D35934C-7B54-4ED5-BF87-EF3D474355DD}">
      <text>
        <t>[Threaded comment]
Your version of Excel allows you to read this threaded comment; however, any edits to it will get removed if the file is opened in a newer version of Excel. Learn more: https://go.microsoft.com/fwlink/?linkid=870924
Comment:
    Amzari OUT</t>
      </text>
    </comment>
    <comment ref="FY81" authorId="77" shapeId="0" xr:uid="{504AA76C-7584-4FB5-9846-4B6DEBF6E626}">
      <text>
        <t>[Threaded comment]
Your version of Excel allows you to read this threaded comment; however, any edits to it will get removed if the file is opened in a newer version of Excel. Learn more: https://go.microsoft.com/fwlink/?linkid=870924
Comment:
    Shahrum</t>
      </text>
    </comment>
    <comment ref="AS82" authorId="78" shapeId="0" xr:uid="{5FAC98C8-C2C7-49FB-BC4D-ADF1F9EC00EE}">
      <text>
        <t>[Threaded comment]
Your version of Excel allows you to read this threaded comment; however, any edits to it will get removed if the file is opened in a newer version of Excel. Learn more: https://go.microsoft.com/fwlink/?linkid=870924
Comment:
    50 pax Maersk + 50 pax 3Cmetal</t>
      </text>
    </comment>
  </commentList>
</comments>
</file>

<file path=xl/sharedStrings.xml><?xml version="1.0" encoding="utf-8"?>
<sst xmlns="http://schemas.openxmlformats.org/spreadsheetml/2006/main" count="10567" uniqueCount="1780">
  <si>
    <t>NPT%</t>
  </si>
  <si>
    <t>GEMILANG-1 WELL OPERATIONS BREAKDOWN</t>
  </si>
  <si>
    <t>Base Time 
(With NPT)</t>
  </si>
  <si>
    <t>Remarks</t>
  </si>
  <si>
    <t>TECOP Contingency%</t>
  </si>
  <si>
    <t>Rig Move</t>
  </si>
  <si>
    <t>Time Base Component%</t>
  </si>
  <si>
    <t>Move rig to Gemilang-1 500m zone.</t>
  </si>
  <si>
    <t>Blackout Test.</t>
  </si>
  <si>
    <t>Prepare to spud</t>
  </si>
  <si>
    <t>Change rig heading.</t>
  </si>
  <si>
    <r>
      <t xml:space="preserve">Seabed survey, deploy beacons, mark spud location.
</t>
    </r>
    <r>
      <rPr>
        <sz val="10"/>
        <color rgb="FF0000FF"/>
        <rFont val="Tahoma"/>
        <family val="2"/>
      </rPr>
      <t/>
    </r>
  </si>
  <si>
    <t>Offload Equipment off supply vessels</t>
  </si>
  <si>
    <t>Offload DKD from vessel. Prior to rig move.</t>
  </si>
  <si>
    <t>RIH &amp; Jet 36" Conductor</t>
  </si>
  <si>
    <t>RU jetpipe handling equipment.</t>
  </si>
  <si>
    <t>Handling equipment should be made up on rig move</t>
  </si>
  <si>
    <t>PU &amp; MU jetpipe with LP WH.</t>
  </si>
  <si>
    <t>4 x joints of 36" Conductor for primary set.</t>
  </si>
  <si>
    <t>Suspend 36” jetpipe at rig floor with FMC split hang off plate (using DAT to PU).</t>
  </si>
  <si>
    <t>RD jetpipe handling gear &amp; RU BHA handling equipment. RU false rotary table.</t>
  </si>
  <si>
    <t>Run 24” BHA &amp; FMC DAT.</t>
  </si>
  <si>
    <t>Engage DAT with jetpipe with 6” stick out.</t>
  </si>
  <si>
    <r>
      <t>RIH to moon-pool and Install bulleyes &amp; SOV's (incl. RD 36" handling equiptment)</t>
    </r>
    <r>
      <rPr>
        <sz val="10"/>
        <color rgb="FF0000FF"/>
        <rFont val="Tahoma"/>
        <family val="2"/>
      </rPr>
      <t/>
    </r>
  </si>
  <si>
    <t>RIH jetpipe/BHA assy on DP.</t>
  </si>
  <si>
    <t>Assumed 8x stands per hour RIH speed. WD = 3355ft BMSL.</t>
  </si>
  <si>
    <t>Re-position rig and confirm spud location.</t>
  </si>
  <si>
    <t>Jet-in conductors to depth (260 ft / 45 ft/hr ~ 6 hours)</t>
  </si>
  <si>
    <r>
      <t>Sweep hole with hi-vis pill. Conduct slump test</t>
    </r>
    <r>
      <rPr>
        <sz val="10"/>
        <color rgb="FF0000FF"/>
        <rFont val="Tahoma"/>
        <family val="2"/>
      </rPr>
      <t/>
    </r>
  </si>
  <si>
    <t>Drill 24" Hole Section</t>
  </si>
  <si>
    <t>Burn rate based on OP17 guidance mid-WD rig rates, logistics, escalation &amp; inflation factors</t>
  </si>
  <si>
    <t>RT</t>
  </si>
  <si>
    <t>mln Usd/day</t>
  </si>
  <si>
    <t>Make up 24" BHA</t>
  </si>
  <si>
    <t>Drill 24" Hole with SW to 4470ft TVDBDF. Swap to DKD from 4470ft to section TD @ 5983ft TVDBDF.</t>
  </si>
  <si>
    <t>24" Open Hole Length = 2316 ft MD
Assumed 150 ft/hr ROP.</t>
  </si>
  <si>
    <t>Circulate clean.</t>
  </si>
  <si>
    <t>Pump out of hole - Displace to PAD mud.</t>
  </si>
  <si>
    <t>Assumed 6x stands per hour.</t>
  </si>
  <si>
    <t>Engage DAT. Wellhead cleanup</t>
  </si>
  <si>
    <t>POOH to ~150ft above Wellhead. Move off location.</t>
  </si>
  <si>
    <t>Hang-off BHA in BOP cart (Aft Cart) and Skid Aft.</t>
  </si>
  <si>
    <t>Run &amp; Cement 20" Surface Casing</t>
  </si>
  <si>
    <t>MOD</t>
  </si>
  <si>
    <t>RU 20" casing handling equipment.</t>
  </si>
  <si>
    <t>MU shoejoint to first joint &amp; test float.</t>
  </si>
  <si>
    <t>Run 20" casing.</t>
  </si>
  <si>
    <t>Assumed 8x joints per hour. Total = 64 joints</t>
  </si>
  <si>
    <t>Hang-off 20” casing at RT. RD handling gear. RU false rotary.</t>
  </si>
  <si>
    <t>Run 5-7/8" DP as inner-string.</t>
  </si>
  <si>
    <t>Assumed 12x stands per hour. 37x stands required.</t>
  </si>
  <si>
    <t>Casing 1 joint= 40ft</t>
  </si>
  <si>
    <t>MU WH assy to DP and casing. Install hoses. Replace bushings. RD casing gear.</t>
  </si>
  <si>
    <t>DP 1 joint=30ft; 1stand=90ft</t>
  </si>
  <si>
    <t>Run casing on 5-7/8" DP. ROV assist entry 20” casing into well.</t>
  </si>
  <si>
    <t>Assumed 12x stands per hour.</t>
  </si>
  <si>
    <r>
      <t xml:space="preserve">Continue RIH casing in openhole to TD.
</t>
    </r>
    <r>
      <rPr>
        <sz val="10"/>
        <color rgb="FF0000FF"/>
        <rFont val="Tahoma"/>
        <family val="2"/>
      </rPr>
      <t/>
    </r>
  </si>
  <si>
    <t>Circulate prior to landing.</t>
  </si>
  <si>
    <t>MU cement stand. Land csg in LP Hsg. Check bulls eyes. Circ pre-job.</t>
  </si>
  <si>
    <t>Activate FMC Rigid-Lock w/ ROV. RU and test cement lines.</t>
  </si>
  <si>
    <r>
      <rPr>
        <b/>
        <sz val="10"/>
        <rFont val="Tahoma"/>
        <family val="2"/>
      </rPr>
      <t xml:space="preserve">Cement 20" Casing: </t>
    </r>
    <r>
      <rPr>
        <sz val="10"/>
        <rFont val="Tahoma"/>
        <family val="2"/>
      </rPr>
      <t>Mix &amp; pump cement down the inner string. Displace cement w/ 60ft cement inside 20” shoe.</t>
    </r>
  </si>
  <si>
    <t>Release WH running tool. PU string. Drop wiper ball and flush drillstring.</t>
  </si>
  <si>
    <t>Release and POOH with 20" landing string / inner string to 100ft above the LPWHH.</t>
  </si>
  <si>
    <t>Hang off in Xmas Tree CART (Fwd Cart)</t>
  </si>
  <si>
    <t>POOH with 5-7/8" DP and RB 24" BHA.</t>
  </si>
  <si>
    <t>Assumed 9x stands per hour.</t>
  </si>
  <si>
    <t>Rack back 24" BHA</t>
  </si>
  <si>
    <t>POOH and rack back 20" landing / inner string.</t>
  </si>
  <si>
    <t>Break out 20" cement stand</t>
  </si>
  <si>
    <t xml:space="preserve">Load cement head and make up / rack back </t>
  </si>
  <si>
    <t>Run &amp; land BOP/marine riser, test connector</t>
  </si>
  <si>
    <t>RD Top Drive Pipe Handler &amp; Drilling bails. RU Riser RT &amp; Spider.</t>
  </si>
  <si>
    <t>Move BOP from port stowage to BOP Cart.</t>
  </si>
  <si>
    <t>Skid BOP forward along rig centre to main rotary centre.</t>
  </si>
  <si>
    <t>PU &amp; MU lower stress joint &amp; ERA Beacon.</t>
  </si>
  <si>
    <t>P/T kill and choke lines.</t>
  </si>
  <si>
    <t>MU Riser. Run BOP &amp; Riser to PU Slick Jt. Depth.</t>
  </si>
  <si>
    <t>Assumed 2x riser joints per hour RIH speed. WD = 3344 ft BMSL.</t>
  </si>
  <si>
    <t>Install slip joint</t>
  </si>
  <si>
    <t>Install landing joint.</t>
  </si>
  <si>
    <t>P/T Kill &amp; Choke lines.</t>
  </si>
  <si>
    <t>Install goosenecks, MUX lines and hot line.</t>
  </si>
  <si>
    <t>Mate slip tension ring and land slip joint in tension ring.</t>
  </si>
  <si>
    <t>Distribute loading between DATs and drawworks.</t>
  </si>
  <si>
    <t>Move rig in from safe handling zone.</t>
  </si>
  <si>
    <t>Land BOP on 18-3/4" wellhead. Latch connector. Perform overpull test.</t>
  </si>
  <si>
    <t>Distribute DAT loading from drawworks. Pressure test connector.</t>
  </si>
  <si>
    <t>Unlatch slip joint. Telescope out and LD landing joint.</t>
  </si>
  <si>
    <t>Install Manaro cart on rig floor. Spot Diverter &amp; RT on Manaro cart.</t>
  </si>
  <si>
    <t>PU Diverter on RT. MU to inner barrel &amp; Land in Hsg. Overpull &amp; function test.</t>
  </si>
  <si>
    <t>LD Diverter RT and spider.</t>
  </si>
  <si>
    <t>RD BOP &amp; Riser handling equipment. RU Drilling bails &amp; pipe handler.</t>
  </si>
  <si>
    <t>PU &amp; Run BOP test tool.</t>
  </si>
  <si>
    <t>Circulate Clean.</t>
  </si>
  <si>
    <t>Test BOP.</t>
  </si>
  <si>
    <t>POOH BOP test tool.</t>
  </si>
  <si>
    <t>Pressure test IBOPs and rotary hose to valve 12.</t>
  </si>
  <si>
    <t>Drill 17-1/2" Hole Section</t>
  </si>
  <si>
    <t xml:space="preserve">TECOP </t>
  </si>
  <si>
    <t>Make up 17-1/2" BHA</t>
  </si>
  <si>
    <t>Run 17-1/2" BHA from carousel.</t>
  </si>
  <si>
    <t>RIH on 5-7/8" DP to 150 ft above TOC.</t>
  </si>
  <si>
    <t>Assumed 10x stands per hour.</t>
  </si>
  <si>
    <t>BOP test against 1x test RAM.</t>
  </si>
  <si>
    <t>Wash down last stand and tag cement.</t>
  </si>
  <si>
    <t>Well control drills.</t>
  </si>
  <si>
    <t>Drill cement in shoetrack whilst simultaneously displacing to SBM.</t>
  </si>
  <si>
    <t>Drill out 20" casing shoetrack &amp; 15ft new formation.</t>
  </si>
  <si>
    <t>Circulate and condition mud.</t>
  </si>
  <si>
    <t>Perform LOT / SCR's.</t>
  </si>
  <si>
    <r>
      <t>Drill 17-1/2" hole to section TD @ 7352ft</t>
    </r>
    <r>
      <rPr>
        <sz val="10"/>
        <color rgb="FF0000FF"/>
        <rFont val="Tahoma"/>
        <family val="2"/>
      </rPr>
      <t/>
    </r>
  </si>
  <si>
    <t>17-1/2" Open Hole Length = 1452 ft MD
Assumed 60 ft/hr ROP.</t>
  </si>
  <si>
    <t>Flow Check at TD. Circulate hole clean.</t>
  </si>
  <si>
    <t>Pump OOH to 20" Casing shoe.</t>
  </si>
  <si>
    <t>Flow Check at 20" Casing shoe.</t>
  </si>
  <si>
    <t>POOH and retrieve NBP</t>
  </si>
  <si>
    <t>Lay down 17-1/2" BHA and download MWD</t>
  </si>
  <si>
    <t>Run &amp; cement 14" Casing</t>
  </si>
  <si>
    <t>CSO</t>
  </si>
  <si>
    <t>RU casing running equipment</t>
  </si>
  <si>
    <t>RU to run 14" Casing.</t>
  </si>
  <si>
    <t>MU shoetrack and test floats</t>
  </si>
  <si>
    <t>RIH w/ Casing.</t>
  </si>
  <si>
    <t>Assumed 6x joints per hour. Total joints = 101</t>
  </si>
  <si>
    <r>
      <t>MU 14" Casing hanger.</t>
    </r>
    <r>
      <rPr>
        <sz val="10"/>
        <color rgb="FF0000FF"/>
        <rFont val="Tahoma"/>
        <family val="2"/>
      </rPr>
      <t/>
    </r>
  </si>
  <si>
    <t>Change out handling equipment</t>
  </si>
  <si>
    <t>RIH w/ Casing on DP.</t>
  </si>
  <si>
    <t>Make up 20" cement stand</t>
  </si>
  <si>
    <t>PU Cement Head w/ landing stand. RU &amp; Test Lines. Circulate.</t>
  </si>
  <si>
    <t>Land casing in WH. Washdown.</t>
  </si>
  <si>
    <t>Pump Cement Train and displace</t>
  </si>
  <si>
    <t>P/T casing to 3,000psi. Set, and pressure test seal assembly.</t>
  </si>
  <si>
    <t>Green cement pressure test</t>
  </si>
  <si>
    <r>
      <t>Release RT &amp; POOH.</t>
    </r>
    <r>
      <rPr>
        <sz val="10"/>
        <color rgb="FF0000FF"/>
        <rFont val="Tahoma"/>
        <family val="2"/>
      </rPr>
      <t/>
    </r>
  </si>
  <si>
    <t>BOP Blind Shear Ram Test Trip with Pipe Rams Test.</t>
  </si>
  <si>
    <t>BSR test with FMC SLT</t>
  </si>
  <si>
    <t>Break out and lay down cement head</t>
  </si>
  <si>
    <t>Break out 14" Casing cement stand</t>
  </si>
  <si>
    <t>Drill 12-1/4" Hole Section</t>
  </si>
  <si>
    <t xml:space="preserve">Make up 12-1/4" drilling BHA </t>
  </si>
  <si>
    <t>Run 12-1/4" BHA</t>
  </si>
  <si>
    <t>Drill cement in shoetrack.</t>
  </si>
  <si>
    <t>Drill 15ft new formation.</t>
  </si>
  <si>
    <t>Perform LOT.</t>
  </si>
  <si>
    <t>Displace to 11.9 ppg SBM and condition mud.</t>
  </si>
  <si>
    <t>Take SCRs. Perform fingerprint and flowback tests.</t>
  </si>
  <si>
    <r>
      <t>Drill 12-1/4" hole to section TD @ 9765 ft</t>
    </r>
    <r>
      <rPr>
        <sz val="10"/>
        <color rgb="FF0000FF"/>
        <rFont val="Tahoma"/>
        <family val="2"/>
      </rPr>
      <t/>
    </r>
  </si>
  <si>
    <t>12-1/4" Open Hole Length = 2413 ft MD
Assumed 60 ft/hr ROP net - Includes time to take Stethoscope points.</t>
  </si>
  <si>
    <t>Pump OOH to 14" Casing shoe.</t>
  </si>
  <si>
    <t>Flow Check at 14" Casing shoe.</t>
  </si>
  <si>
    <t>POOH 12-1/4" BHA to surface. Retrieve 14" casing hanger wear bushing.</t>
  </si>
  <si>
    <t>Retrieve 14" casing hanger wear bushing.
Assumed 10x stands per hour.</t>
  </si>
  <si>
    <t>Lay down 12-1/4" BHA and download MWD</t>
  </si>
  <si>
    <t>12-1/4" Open Hole Logging (Dry Hole &amp; Success Case)</t>
  </si>
  <si>
    <t>MDT Wireline #1 - Rig Up</t>
  </si>
  <si>
    <t>MDT Wireline #1 - RIH</t>
  </si>
  <si>
    <t>MDT Wireline #1 - Time Equilibration at Casing Shoe</t>
  </si>
  <si>
    <t>MDT Wireline #1 - Correlate for Pressures</t>
  </si>
  <si>
    <t>MDT Wireline #1  - Pressures</t>
  </si>
  <si>
    <t>MDT Wireline #1 - Samples</t>
  </si>
  <si>
    <t>MDT Wireline #1 - POOH</t>
  </si>
  <si>
    <t>MDT Wireline #1 - Rig Down</t>
  </si>
  <si>
    <t>MSCT Wireline #2 - Rig Up</t>
  </si>
  <si>
    <t>MSCT Wireline #2 - RIH</t>
  </si>
  <si>
    <t>MSCT Wireline #2 - Correlation</t>
  </si>
  <si>
    <t>MSCT Wireline #2 - Sample Acquisition</t>
  </si>
  <si>
    <t>MSCT Wireline #2 - POOH</t>
  </si>
  <si>
    <t>MSCT Wireline #2 - Rig Down &amp; Secure Samples</t>
  </si>
  <si>
    <t>Run &amp; cement 9-5/8" Liner</t>
  </si>
  <si>
    <t>RU to run 9-5/8" liner</t>
  </si>
  <si>
    <t>MU shoetrack and test floats.</t>
  </si>
  <si>
    <t>RIH w/ Casing</t>
  </si>
  <si>
    <t>Assume 5 jts/hr</t>
  </si>
  <si>
    <t>PU &amp; MU 9-5/8" casing hanger</t>
  </si>
  <si>
    <t>Rack back running tool.</t>
  </si>
  <si>
    <t>Rig down casing handling equipment</t>
  </si>
  <si>
    <t>Lay out running tool.</t>
  </si>
  <si>
    <t>Drill 8-1/2" Hole Section</t>
  </si>
  <si>
    <t>Make up 8-1/2" drilling BHA</t>
  </si>
  <si>
    <t>Run 8-1/2" BHA</t>
  </si>
  <si>
    <t>Displace to 12.5 ppg SBM and condition mud.</t>
  </si>
  <si>
    <r>
      <t>Drill 8-1/2" hole to Maximum TD @ 11640 ft</t>
    </r>
    <r>
      <rPr>
        <sz val="10"/>
        <color rgb="FF0000FF"/>
        <rFont val="Tahoma"/>
        <family val="2"/>
      </rPr>
      <t/>
    </r>
  </si>
  <si>
    <t>8-1/2" Open Hole Length = 1875 ft MD
Assumed 35 ft/hr ROP net - Includes time to take Stethoscope points.
Includes additional time to stage MWD/LWD components for HT.
Includes additional time to increase mud weight.</t>
  </si>
  <si>
    <t>Pump OOH to 9-5/8" Casing shoe.</t>
  </si>
  <si>
    <t>Flow Check at 9-5/8" Casing shoe.</t>
  </si>
  <si>
    <t>POOH 8-1/2" BHA to surface.</t>
  </si>
  <si>
    <t>Lay down 8-1/2" BHA and download MWD</t>
  </si>
  <si>
    <t>8-1/2" Open Hole Logging (Success Case TD)</t>
  </si>
  <si>
    <t>Checkshot Wireline #3 - Rig up</t>
  </si>
  <si>
    <t>Checkshot Wireline #3 - RIH</t>
  </si>
  <si>
    <t>Checkshot Wireline #3 - Perform Check-shot run</t>
  </si>
  <si>
    <t>Checkshot Wireline #3 - POOH</t>
  </si>
  <si>
    <t>Checkshot Wireline #3 - Rig Down</t>
  </si>
  <si>
    <t>Plug &amp; Abandon (8-1/2" Hole Section - Success Case TD)</t>
  </si>
  <si>
    <t>RU 3-1/2" cement stinger handling equipment.</t>
  </si>
  <si>
    <t>MU 3-1/2"  VAM TOP sacrifical cement stinger w/ HDS.</t>
  </si>
  <si>
    <t>RD 3-1/2" handling equipment and RU 4" DP handling equipment.</t>
  </si>
  <si>
    <t>RIH with 4" drill pipe ~1,000 ft.</t>
  </si>
  <si>
    <t>RD 4" handling equipment and RU 5-7/8" DP handling equipment.</t>
  </si>
  <si>
    <t>RIH with cement stinger on 5-7/8" drill pipe to TD.</t>
  </si>
  <si>
    <t>Mix and pump cement plug#1 - 2000ft.</t>
  </si>
  <si>
    <t>Pump down plug &amp; wiper for HDS.</t>
  </si>
  <si>
    <t>Pressure up tp 2,500psi to disconnect HDS.</t>
  </si>
  <si>
    <t>Mix and pump cement plug#2 - 500ft.</t>
  </si>
  <si>
    <t>Drop 7" foam ball</t>
  </si>
  <si>
    <t>Circulate clean and WOC. Pull out of hole &amp; rack back 5-7/8" drill pipe. PU &amp; RIH with 9-5/8" RTTS packer on 5-7/8" DP.</t>
  </si>
  <si>
    <t>Drop 7" foam ball.
4" drill pipe tail pipe made-up below 9-5/8" RTTS packer.</t>
  </si>
  <si>
    <t>Tag TOC with 10kips and pressure test to 1,000 psi in LOT mode.</t>
  </si>
  <si>
    <t>Space-out and set 9-5/8" RTTS.</t>
  </si>
  <si>
    <t>Pressure test to 1,000 psi in LOT mode. Bleed off pressure.</t>
  </si>
  <si>
    <t>Displace string to seawater. Inflow test with seawater.</t>
  </si>
  <si>
    <t>Un-set 9-5/8" RTTS packer.</t>
  </si>
  <si>
    <t>Circulate and displace well to inhibited seawater.</t>
  </si>
  <si>
    <t>Pump OOH and spot weighted Hi-Vis pill to planned bottom of Plug#3</t>
  </si>
  <si>
    <t>Mix and pump cement plug#3 - 600ft Plug inside 9-5/8" Casing</t>
  </si>
  <si>
    <t>Circulate clean and WOC.</t>
  </si>
  <si>
    <t>RIH &amp; tag TOC with 10kips and pressure test to 1,000 psi in LOT mode.</t>
  </si>
  <si>
    <t>POOH to ~1,000ft beneath WH.</t>
  </si>
  <si>
    <t>Spot Weighted Hi-vis pill.</t>
  </si>
  <si>
    <t>Mix and pump cement plug#4 - 250ft.</t>
  </si>
  <si>
    <t>POOH with 5-7/8" drill pipe.</t>
  </si>
  <si>
    <t>L/D 9-5/8" RTTS packer.</t>
  </si>
  <si>
    <t>Change handling equipment.</t>
  </si>
  <si>
    <t>RB 4" drill pipe</t>
  </si>
  <si>
    <t>Recover BOP</t>
  </si>
  <si>
    <t>RD DP handling equipment. RU spider. PU Diverter RT.</t>
  </si>
  <si>
    <t>RD diverter. Move Manaro cart from rig floor to SB sponson.</t>
  </si>
  <si>
    <t>RD Diverter RT. RU Riser RT. PU landing joint.</t>
  </si>
  <si>
    <t>Close and latch slip joint. Unlatch BOP.</t>
  </si>
  <si>
    <t>Separate tension ring. RD MUX / hotline / goosenecks. L/D landing jt &amp; slip jt.</t>
  </si>
  <si>
    <t xml:space="preserve">POOH riser at 2 joints per hour. </t>
  </si>
  <si>
    <t>BOP through splash zone to cart. Stow and transport aft.</t>
  </si>
  <si>
    <t xml:space="preserve">Install debris cap. </t>
  </si>
  <si>
    <t>Rig Move (500m Away from Well Centre)</t>
  </si>
  <si>
    <t xml:space="preserve">Seabed survey and recover 8 x acoustic beacons. </t>
  </si>
  <si>
    <t>6 hours operations. Can be done offline during BOP recovery</t>
  </si>
  <si>
    <t>Move rig 500 m off location</t>
  </si>
  <si>
    <t>TIME ESTIMATE (DAYS)</t>
  </si>
  <si>
    <t>Real Term Cost</t>
  </si>
  <si>
    <t>MOD 2018</t>
  </si>
  <si>
    <t>Trouble Free Time</t>
  </si>
  <si>
    <t xml:space="preserve">Base Time </t>
  </si>
  <si>
    <t>RT Base Cost (Mln USD)</t>
  </si>
  <si>
    <t>TECOP (Mln USD)</t>
  </si>
  <si>
    <t>RT Total Cost</t>
  </si>
  <si>
    <t>MOD Base Cost (Mln USD)</t>
  </si>
  <si>
    <t>MOD Total Cost</t>
  </si>
  <si>
    <t>Success Case TD - Drilling Total Days (incl. ALL Logging- 12-1/4" and 8-1/2" Hole Sections)</t>
  </si>
  <si>
    <t>Dry Hole Case TD - Drilling Total Days (incl. Logging Pink &amp; Kamunsu- 12-1/4" Hole Section)</t>
  </si>
  <si>
    <t>Dry Hole Case TD - Drilling Total Days (no logging)</t>
  </si>
  <si>
    <r>
      <t xml:space="preserve">Scenario: </t>
    </r>
    <r>
      <rPr>
        <b/>
        <sz val="10"/>
        <color theme="0" tint="-0.499984740745262"/>
        <rFont val="Arial Narrow"/>
        <family val="2"/>
      </rPr>
      <t>Dry Hole Case - 8-1/2" Hole Section TD</t>
    </r>
  </si>
  <si>
    <t>Operations Phase</t>
  </si>
  <si>
    <t>Base Time [Includes 10% NPT]
(Days)</t>
  </si>
  <si>
    <t>Total Well Time [AFE] (Days) :</t>
  </si>
  <si>
    <r>
      <t xml:space="preserve">Scenario: </t>
    </r>
    <r>
      <rPr>
        <b/>
        <sz val="10"/>
        <color theme="0" tint="-0.499984740745262"/>
        <rFont val="Arial Narrow"/>
        <family val="2"/>
      </rPr>
      <t>Success Case - 8-1/2" Hole Section TD. Includes intermediate success case wireline logging in 12-1/4" and 8-1/2" success case wireline logging.</t>
    </r>
  </si>
  <si>
    <t>Total Well Time (Days) :</t>
  </si>
  <si>
    <t>Auxiliary RT
Offline</t>
  </si>
  <si>
    <t>Main RT
Online</t>
  </si>
  <si>
    <t>Base Time</t>
  </si>
  <si>
    <t>ROP 24" = 150fph, 17-1/2" = 80fph</t>
  </si>
  <si>
    <t>17-1/2" Open Hole Length = 1452 ft MD
Assumed 80 ft/hr ROP.</t>
  </si>
  <si>
    <t xml:space="preserve">RB 17-1/2" BHA.  </t>
  </si>
  <si>
    <t>Make up 12-1/4" drilling BHA and rack back in carousel</t>
  </si>
  <si>
    <t>Run 12-1/4" BHA from carousel.</t>
  </si>
  <si>
    <r>
      <t>Drill 12-1/4" hole to section TD @ 13,162 ft</t>
    </r>
    <r>
      <rPr>
        <sz val="10"/>
        <color rgb="FF0000FF"/>
        <rFont val="Tahoma"/>
        <family val="2"/>
      </rPr>
      <t/>
    </r>
  </si>
  <si>
    <t xml:space="preserve">RB 12-1/4" BHA. </t>
  </si>
  <si>
    <t>Pick up and rack back 66 joints of 9-5/8" Liner</t>
  </si>
  <si>
    <t>Assumed 7.5x joints per hour.</t>
  </si>
  <si>
    <t>Make up 8-1/2" drilling BHA and rack back in carousel</t>
  </si>
  <si>
    <t>Run 8-1/2" BHA from carousel.</t>
  </si>
  <si>
    <t>8-1/2" Open Hole Length = 1875 ft MD
Assumed 40 ft/hr ROP net - Includes time to take Stethoscope points.
Includes additional time to increase mud weight.</t>
  </si>
  <si>
    <t>Break out 9-5/8" Liner cement stand</t>
  </si>
  <si>
    <t>Pick up and rack back ±69 joints of 3-1/2" VAM TOP tubing</t>
  </si>
  <si>
    <t>Assumed 7.5 joints per hour.</t>
  </si>
  <si>
    <t>Offline Activities</t>
  </si>
  <si>
    <t>ROP = 20" (150fph), 17-1/2" (80fph), 12-1/4" (60fph), 8-1/2" (40fph)</t>
  </si>
  <si>
    <t>Dry Hole Days (for Benchmarking)</t>
  </si>
  <si>
    <t>Dry Hole days</t>
  </si>
  <si>
    <t>MD (ft)</t>
  </si>
  <si>
    <t>OH Length</t>
  </si>
  <si>
    <t>Top of wellhead</t>
  </si>
  <si>
    <t>Mudline/Water Depth</t>
  </si>
  <si>
    <t>36" shoe</t>
  </si>
  <si>
    <t>20" shoe</t>
  </si>
  <si>
    <t>14" shoe</t>
  </si>
  <si>
    <t>9-5/8" TOL</t>
  </si>
  <si>
    <t>9-5/8" liner shoe</t>
  </si>
  <si>
    <t>8-1/2" OH</t>
  </si>
  <si>
    <t>Section</t>
  </si>
  <si>
    <t>Drilling ROP (fph)</t>
  </si>
  <si>
    <t>Tripping in  (fph)</t>
  </si>
  <si>
    <t>Open Hole BROOH  (fph)</t>
  </si>
  <si>
    <t>Cased Hole POOH (fph)</t>
  </si>
  <si>
    <t>Casing tripping (fph)</t>
  </si>
  <si>
    <t>Casing running in open hole (fph)</t>
  </si>
  <si>
    <t>Tripping liner on DP (fph)</t>
  </si>
  <si>
    <t>GK-2 ROP</t>
  </si>
  <si>
    <t>Conductor</t>
  </si>
  <si>
    <t>Riser / BOP</t>
  </si>
  <si>
    <t>24"</t>
  </si>
  <si>
    <t>17-1/2"</t>
  </si>
  <si>
    <t>12-1/4"</t>
  </si>
  <si>
    <t>8-1/2"</t>
  </si>
  <si>
    <t>Base Cost</t>
  </si>
  <si>
    <t>Cost with contingency</t>
  </si>
  <si>
    <t>14 days BOP PT not possible because it is during 8-1/2" drilling time</t>
  </si>
  <si>
    <t>Assumed 3x riser joints per hour RIH speed. WD = 3344 ft BMSL.</t>
  </si>
  <si>
    <r>
      <t xml:space="preserve">POOH </t>
    </r>
    <r>
      <rPr>
        <strike/>
        <sz val="10"/>
        <rFont val="Tahoma"/>
        <family val="2"/>
      </rPr>
      <t>and retrieve NBP</t>
    </r>
  </si>
  <si>
    <t>Assumed 2x stands per hour. Total joints = 101</t>
  </si>
  <si>
    <t>RIH w/ liner</t>
  </si>
  <si>
    <t>PU &amp; MU 9-5/8" liner hanger</t>
  </si>
  <si>
    <t>RIH w/ liner on DP.</t>
  </si>
  <si>
    <t>8-1/2" Open Hole Length = 1875 ft MD
Assumed 40 ft/hr ROP net - Includes time to take Stethoscope points.</t>
  </si>
  <si>
    <t>MU 3-1/2"  VAM TOP cement stinger.</t>
  </si>
  <si>
    <t>1000ft cement stinger. Assumed 6x stands per hour.</t>
  </si>
  <si>
    <t>RD 3-1/2" handling equipment and RU 5-7/8" DP handling equipment.</t>
  </si>
  <si>
    <t>RIH with cement stinger on 5-7/8" drill pipe to 10180ft.</t>
  </si>
  <si>
    <t>Pump Hivis Pill #1</t>
  </si>
  <si>
    <t>50ft pill from 10136ft-10186ft</t>
  </si>
  <si>
    <t>Pull out cement stinger to 10136ft</t>
  </si>
  <si>
    <t>Mix and pump cement plug#1 - 670ft.</t>
  </si>
  <si>
    <t>POOH to 7400ft. WOC. Tag TOC with 10kips and pressure test.</t>
  </si>
  <si>
    <t>Pump Hivis Pill #2</t>
  </si>
  <si>
    <t>Pull out cement stinger to 7250ft</t>
  </si>
  <si>
    <t>POOH to 6800ft. WOC. Tag TOC with 10kips and pressure test.</t>
  </si>
  <si>
    <t>Circulate and displace well to mud.</t>
  </si>
  <si>
    <t>Pull out cement stinger to 4200ft.</t>
  </si>
  <si>
    <t>Pump Hivis Pill #3</t>
  </si>
  <si>
    <t>Pull out cement stinger to 4000ft</t>
  </si>
  <si>
    <t>Mix and pump cement plug#3 - 500ft.</t>
  </si>
  <si>
    <t>POOH to 3580ft. Circulate clean and WOC. Tag TOC with 10kips.</t>
  </si>
  <si>
    <t>RB 3-1/2" cement stinger</t>
  </si>
  <si>
    <t>Dry Hole</t>
  </si>
  <si>
    <t>Success Case</t>
  </si>
  <si>
    <t>DDPTF</t>
  </si>
  <si>
    <t>WCPF</t>
  </si>
  <si>
    <t>DCPF</t>
  </si>
  <si>
    <t>with formula</t>
  </si>
  <si>
    <t>no formula, can be editted</t>
  </si>
  <si>
    <t>Sequence</t>
  </si>
  <si>
    <t>Start Time</t>
  </si>
  <si>
    <t>Well Name</t>
  </si>
  <si>
    <t>Phase Code</t>
  </si>
  <si>
    <t>Phase</t>
  </si>
  <si>
    <t>GK WELL OPERATIONS LOOKAHEAD</t>
  </si>
  <si>
    <t>DWOP</t>
  </si>
  <si>
    <t>DSV plan</t>
  </si>
  <si>
    <t>Actual 
Time</t>
  </si>
  <si>
    <t>Start depth</t>
  </si>
  <si>
    <t>End Depth</t>
  </si>
  <si>
    <t>KPI TQ</t>
  </si>
  <si>
    <t>Remarks/ Aux Floor Activity</t>
  </si>
  <si>
    <t>Operations Code</t>
  </si>
  <si>
    <t>Days to THD</t>
  </si>
  <si>
    <t>Load out in Singapore</t>
  </si>
  <si>
    <t>3 days Loadout for eq and personnel, OVID close out</t>
  </si>
  <si>
    <t>RIG</t>
  </si>
  <si>
    <t>MOB</t>
  </si>
  <si>
    <t>Sail to Labuan  (DP trials en route)</t>
  </si>
  <si>
    <t>Perform annual DP trials en route. 112.56 hours allocated in AFE for this move.  Now allocated to BWM after batch is complete</t>
  </si>
  <si>
    <t>TRA</t>
  </si>
  <si>
    <t>Equipment and personnel loadout in Labuan</t>
  </si>
  <si>
    <t xml:space="preserve">Loadout location TBC. Plan for Labuan as base case. </t>
  </si>
  <si>
    <t>Sail from Labuan to KK Port</t>
  </si>
  <si>
    <t>Do Pre-spud, HSSE induction during sail</t>
  </si>
  <si>
    <t>KK for port clearance</t>
  </si>
  <si>
    <t xml:space="preserve">TBC. Currently 5 days for port clearance in KK. 
HGIS to perform sun shot calibration (good weather conditions is required). Required to calibrated systems heading/ gyro on the ship. Approx 2 hrs + 1 hr  = 3 hrs for operations. </t>
  </si>
  <si>
    <t>Sail from KK to GK location</t>
  </si>
  <si>
    <t xml:space="preserve">Opp to pick up pipe in Labuan/KK. Depends on sail speed, COG during sail. 
</t>
  </si>
  <si>
    <t>GK-W526C</t>
  </si>
  <si>
    <t>Move in 500m. Well positioning</t>
  </si>
  <si>
    <t>Move rig to GK-W526C well centre, well positioning, deploy 8x transponders</t>
  </si>
  <si>
    <t>Perform USBL verification and spin test - do when we arrive location. Approx ___ how many hours.</t>
  </si>
  <si>
    <t>RIH and Jet 36" Conductor</t>
  </si>
  <si>
    <t>PJSM. R/U 36" conductor handling equipment.</t>
  </si>
  <si>
    <t>Offline while rig moving</t>
  </si>
  <si>
    <t>JET</t>
  </si>
  <si>
    <t>RU</t>
  </si>
  <si>
    <t>P/U and RIH 36" jetting joint, 36" conductor int joints and LP WHH c/w extension joint.</t>
  </si>
  <si>
    <t>Deploy Sparse LBL and marker buoys offline</t>
  </si>
  <si>
    <t>CSG</t>
  </si>
  <si>
    <t>Suspend 36" conductor at rig floor with FMC split hang off plate (using DAT to P/U)</t>
  </si>
  <si>
    <t>R/D 36" conductor handling equipment. R/U DP handling equipment &amp; false rotary table</t>
  </si>
  <si>
    <t>RD</t>
  </si>
  <si>
    <t xml:space="preserve">RIH 24" Jetting BHA. </t>
  </si>
  <si>
    <t>BHADMU</t>
  </si>
  <si>
    <t>P/U and M/U DAT stand to conductor with 6" bit stick out. Lower string. Re-instate master bushing.</t>
  </si>
  <si>
    <t>Install bullseye and SOVs at moonpool</t>
  </si>
  <si>
    <t xml:space="preserve">RIH 36" conductor on DP to seabed. </t>
  </si>
  <si>
    <t>RIH</t>
  </si>
  <si>
    <t>Fill pipe, confirm bullseye, move rig, tag seabed</t>
  </si>
  <si>
    <t>Jet 36" conductor below seabed to planned setting depth. Sweep hole with Hi-vis as required.</t>
  </si>
  <si>
    <t>DRJET</t>
  </si>
  <si>
    <t>Check bullseyes.  Confirm stickup.  PJSM for drilling</t>
  </si>
  <si>
    <t>ROV</t>
  </si>
  <si>
    <t>Release DAT. ROV to check subsidence</t>
  </si>
  <si>
    <t>RD kpi</t>
  </si>
  <si>
    <t>Drill 24" hole</t>
  </si>
  <si>
    <t>Vertical Drill ahead 24" hole with SW.</t>
  </si>
  <si>
    <t>270 ft. Avg ROP KPI: 200 ft/h. Lookahead: 150 ft/h</t>
  </si>
  <si>
    <t>D</t>
  </si>
  <si>
    <t>DRMM</t>
  </si>
  <si>
    <t>Directional drill ahead 24" hole with SW to 2x stands above Top Supra Lingan.</t>
  </si>
  <si>
    <t>931 ft. Avg ROP KPI: 200 ft/h. Lookahead: 150 ft/h</t>
  </si>
  <si>
    <t>Directional drill ahead 24" hole with DKD mud to section TD.</t>
  </si>
  <si>
    <t>1,582 ft. Avg ROP KPI: 200 ft/h. Lookahead: 150 ft/h</t>
  </si>
  <si>
    <t>Pump Hi-vis and circulate hole clean</t>
  </si>
  <si>
    <t>CIRC</t>
  </si>
  <si>
    <t>Displace well with PAD mud while BROOH to seabed</t>
  </si>
  <si>
    <t>480fph</t>
  </si>
  <si>
    <t>DISP</t>
  </si>
  <si>
    <t>Engage DAT. Wellhead clean up. POOH above wellhead.</t>
  </si>
  <si>
    <t>POOH</t>
  </si>
  <si>
    <t>Run &amp; Cement 20x18-5/8" Surface Casing</t>
  </si>
  <si>
    <t>Position rig and stab 20x18-5/8" casing into wellhead</t>
  </si>
  <si>
    <t>R-CSG</t>
  </si>
  <si>
    <t>SKID</t>
  </si>
  <si>
    <t>Circulate drill string / casing void (1 string volume + 200 bbl). Stab 20"x18-5/8" casing into wellhead.</t>
  </si>
  <si>
    <t>Continue to RIH 20" x 18-5/8" casing on DP.</t>
  </si>
  <si>
    <t xml:space="preserve">Assume 8 stands/h landing string </t>
  </si>
  <si>
    <t>RIHLS</t>
  </si>
  <si>
    <t>M/U cement stand. Wash down and land onto LP WHH. Confirm lock in/ pull test.</t>
  </si>
  <si>
    <t>CEMMU</t>
  </si>
  <si>
    <t>Break circulation. Perform step rate test. Circulate.</t>
  </si>
  <si>
    <t>Offline: ROV to activate FMC rigid lock.</t>
  </si>
  <si>
    <t>PJSM. Perform 20"x18-5/8" casing cement job (~ 100 ft of cement inside casing)</t>
  </si>
  <si>
    <t>C-CSG</t>
  </si>
  <si>
    <t>CEM</t>
  </si>
  <si>
    <t>Set RLSA via ROV hot stab method.</t>
  </si>
  <si>
    <t>Release WHRT. B/O and R/B cement head assy.</t>
  </si>
  <si>
    <t>CEMLO</t>
  </si>
  <si>
    <t>POOH WHRT to surface.</t>
  </si>
  <si>
    <t>POOHLS</t>
  </si>
  <si>
    <t>GK-W721C</t>
  </si>
  <si>
    <t>Move rig to GK-W721C well centre, well positioning</t>
  </si>
  <si>
    <t>Travel speed 1 knot. Offline: handled BHA. Service DAT. M/U spacer</t>
  </si>
  <si>
    <t>219 ft. Avg ROP KPI: 200 ft/ h. Lookahead: 150 ft/h</t>
  </si>
  <si>
    <t>969 ft. Avg ROP KPI: 200 ft/ h. Lookahead: 150 ft/h</t>
  </si>
  <si>
    <t>1,461 ft. Avg ROP KPI: 200 ft/ h. Lookahead: 150 ft/h</t>
  </si>
  <si>
    <t>Assuming 8 stand/ hr landing string</t>
  </si>
  <si>
    <t>BoD: 193 min from spacer to end displacement. +0.5 hr for misc</t>
  </si>
  <si>
    <t>GK-P528C</t>
  </si>
  <si>
    <t>Move rig to GK-P528C well centre, well positioning</t>
  </si>
  <si>
    <t>Offline: Prepare DKD for 24" top hole drilling</t>
  </si>
  <si>
    <t>Release of DAT tool took additional  2 hours.</t>
  </si>
  <si>
    <t>Avg ROP KPI: 200 ft/hr. Lookahead: 150 ft/hr.</t>
  </si>
  <si>
    <t>7388 - 4051 - 130 = 3207 ft. 8 stands/hr.</t>
  </si>
  <si>
    <t>BoD: 211 min from spacer to end displacement. +0.5 hr for misc</t>
  </si>
  <si>
    <t>4051 ft. 8 stands/hr.</t>
  </si>
  <si>
    <t>GK-P527B</t>
  </si>
  <si>
    <t>Move rig to GK-P527B well centre, well positioning, deploy 8x transponders</t>
  </si>
  <si>
    <t>Transponder deployment offline / during start. Move rig from DC-C to DC-B</t>
  </si>
  <si>
    <t>Change out SFDAT/ spacer sub</t>
  </si>
  <si>
    <t>Opportunity: Offline running conductor? MOC for running conductor below rotary?</t>
  </si>
  <si>
    <t>offline</t>
  </si>
  <si>
    <t>Offline: Prepare PAD for 24" top hole drilling</t>
  </si>
  <si>
    <t>~250 ft. Avg ROP KPI: 200 ft/hr. Lookahead: 150 ft/hr.</t>
  </si>
  <si>
    <t>~800 ft. Avg ROP KPI: 200 ft/hr. Lookahead: 150 ft/hr.</t>
  </si>
  <si>
    <t>~900 ft. Avg ROP KPI: 200 ft/hr. Lookahead: 150 ft/hr.</t>
  </si>
  <si>
    <t>Displace well with PAD mud while pumping OOH to seabed</t>
  </si>
  <si>
    <t>Pump OOH speed = 6 std/hr</t>
  </si>
  <si>
    <t>Trip casing on landing string. Speed = 8 std/hr</t>
  </si>
  <si>
    <t>Currently plan for Thixo cement job</t>
  </si>
  <si>
    <t>Run &amp; land BOP/marine riser</t>
  </si>
  <si>
    <t>BOP-SSR-MPD</t>
  </si>
  <si>
    <t>RD elevators, bails, knuckle links, torque wrench, hydratong tracks and kelly hose</t>
  </si>
  <si>
    <t xml:space="preserve">RU 1000t bails and BX 5 elevators.  RU riser spider. Install work platforms. Fn test riser dogs. Brake test drawworks </t>
  </si>
  <si>
    <t>Make up and rack back 40ft pup and first joint riser (splash double)</t>
  </si>
  <si>
    <t>DM</t>
  </si>
  <si>
    <t>Remove bridge. Move BOP from port inspection bay to BOP transporter, remove lift cap.</t>
  </si>
  <si>
    <t>BOPPREP</t>
  </si>
  <si>
    <t>Skid BOP to main well rotary centre.</t>
  </si>
  <si>
    <t>Pre-deployment checks.</t>
  </si>
  <si>
    <t>Splash BOP, Run double Pressure test C&amp;K boost and conduits</t>
  </si>
  <si>
    <t>BOPRUN</t>
  </si>
  <si>
    <t xml:space="preserve">Run Riser </t>
  </si>
  <si>
    <t>3 joints/ hr for slick riser. 4 joints / hr for floatation joint.</t>
  </si>
  <si>
    <t xml:space="preserve">Confirm deck count. Install saddle to riser skate for pup joint. RIH pup joint. </t>
  </si>
  <si>
    <t>Pressure test riser connector</t>
  </si>
  <si>
    <t>PRE</t>
  </si>
  <si>
    <t xml:space="preserve">Move rig to well center </t>
  </si>
  <si>
    <t>Land BOP and Latch connector. Perform overpull test.</t>
  </si>
  <si>
    <t>BOPLAND</t>
  </si>
  <si>
    <t>Perform EDS</t>
  </si>
  <si>
    <t>SAF</t>
  </si>
  <si>
    <t xml:space="preserve">Perform riser recoil test. </t>
  </si>
  <si>
    <t>Move rig to safe handling location</t>
  </si>
  <si>
    <t xml:space="preserve">Remove telescopic joint and risers. </t>
  </si>
  <si>
    <t>BOPMPD</t>
  </si>
  <si>
    <t xml:space="preserve">P/U and M/U MPD joint </t>
  </si>
  <si>
    <t xml:space="preserve">Install test plugs and pressure test MPD IRJ C/K/B and conduit lines, reposition joint  </t>
  </si>
  <si>
    <t xml:space="preserve">P/U 6" Gooseneck#1 pre-make up with 6" Co-Flex hose and install Flow Spool. </t>
  </si>
  <si>
    <t>P/U 6" Gooseneck#2 pre-make up with 6" Co-Flex hose and installed Flow Spool.</t>
  </si>
  <si>
    <t>Install Hydraulic Umbilical Stab plate to DSIT, Function test Flow spool valves</t>
  </si>
  <si>
    <t>Pressure test Flow spool valves, Meanwhile rig down Riser running tool, run 1 stand DP across DSIT and function test DSIT, Rack stand and pick up Riser RT</t>
  </si>
  <si>
    <t>Lower and land MPD joint in spider, install umbilical clamps, pay out on DSIT umbilical reel</t>
  </si>
  <si>
    <t>PU &amp; MU Termination / Keel joint, Meanwhile install RCD stab plate</t>
  </si>
  <si>
    <t>Lower Termination Joint, R/U and install 2" Bleed-off Line gooseneck</t>
  </si>
  <si>
    <t>Pressure test x 2 against RCD piper valves V1, V2. Function test RCD latch</t>
  </si>
  <si>
    <t>Lower Termination joint / Keel joint installing umbilical clamps until landed in spider</t>
  </si>
  <si>
    <t>Pick up and MU slip joint to riser string, position same in moon pool for installing BOP goosenecks</t>
  </si>
  <si>
    <t>RU MUX / hotline / goosenecks/choke kill and booster stabs</t>
  </si>
  <si>
    <t>C+KPT</t>
  </si>
  <si>
    <t>Lower Riser string and install MPD, Mux and hotline clamps. Land in spider</t>
  </si>
  <si>
    <t>Pick up and make Landing joint</t>
  </si>
  <si>
    <t>Lower riser string, engage slip joint load ring into MRT tensioner ring, continue to lower string</t>
  </si>
  <si>
    <t>Install MPD storm loop support bracket to slip joint, pay out MPD umbilicals and connect to storm loop bracket</t>
  </si>
  <si>
    <t xml:space="preserve">Pressure test </t>
  </si>
  <si>
    <t>Unlock slip joint. Stroke out inner barrel, L/D landing joint.</t>
  </si>
  <si>
    <t>Install diverter, function test.</t>
  </si>
  <si>
    <t>DIV</t>
  </si>
  <si>
    <t>LD Diverter RT, Rig down riser handling equipment.</t>
  </si>
  <si>
    <t>RU Drilling pipe handling equipment, (Install knuckles bails elevators. kelly hose &amp; Torque wrench)</t>
  </si>
  <si>
    <t>Drill 17.5" Hole</t>
  </si>
  <si>
    <t>Rig maintenance/ Service TDS/ Slip and Cut</t>
  </si>
  <si>
    <t>RMN</t>
  </si>
  <si>
    <t>RIH 17.5" AutoTrak BHA with WBRT insert and HWDP.</t>
  </si>
  <si>
    <t>M/U PSRT. RIH to RCD depth. Install PS. POOH PSRT and R/B.</t>
  </si>
  <si>
    <t>MPDSIR</t>
  </si>
  <si>
    <t>RIH 17.5" AutoTrak BHA to wellhead. Install NBP Insert.</t>
  </si>
  <si>
    <t>RIH 17.5" AutoTrak BHA on 6-5/8" DP to 200 ft above TOC inside casing.</t>
  </si>
  <si>
    <t>16 stds/ hr</t>
  </si>
  <si>
    <t>Perform well control (trip and pit) drills</t>
  </si>
  <si>
    <t>Wash down, break seals, and tag TOC.</t>
  </si>
  <si>
    <t>WIH</t>
  </si>
  <si>
    <t>Drill out cement/ shoetrack to 10 ft above shoe while displacing to SBM.  Take SCR's.</t>
  </si>
  <si>
    <t>SHOE</t>
  </si>
  <si>
    <t>Drill remaining shoetrack and 15 ft new formation.</t>
  </si>
  <si>
    <t>Circulate BU to above BOPs</t>
  </si>
  <si>
    <t>Perform FIT/ LOT</t>
  </si>
  <si>
    <t>FITLOT</t>
  </si>
  <si>
    <t>Drill 17.5" hole to section TD</t>
  </si>
  <si>
    <t>DRRSS</t>
  </si>
  <si>
    <t xml:space="preserve">Circulate hole clean. Rack back stand after every BU. </t>
  </si>
  <si>
    <r>
      <t xml:space="preserve">Flow check well on trip tank. PS30s. Slug. </t>
    </r>
    <r>
      <rPr>
        <sz val="10"/>
        <color rgb="FFFF0000"/>
        <rFont val="Calibri"/>
        <family val="2"/>
        <scheme val="minor"/>
      </rPr>
      <t>Drift</t>
    </r>
  </si>
  <si>
    <t>FLCH</t>
  </si>
  <si>
    <t>POOH 17.5" AutoTrak 17.5" BHA into 18-5/8" casing shoe.</t>
  </si>
  <si>
    <t>5 stands / hr</t>
  </si>
  <si>
    <t xml:space="preserve">Flow check well on trip tank.  </t>
  </si>
  <si>
    <t>POOH 17.5" AutoTrak BHA racking DP to 1,000 ft. O/P to retrieve NBP at wellhead depth</t>
  </si>
  <si>
    <t>10 stands / hr</t>
  </si>
  <si>
    <t xml:space="preserve">PS30's out, bushings in. M/U PSRT and RIH to RCD depth. Retrieve PS and POOH. R/B PSRT. </t>
  </si>
  <si>
    <t xml:space="preserve">POOH HWDP and 17.5" AutoTrak BHA.  Rack back with aux assistance. </t>
  </si>
  <si>
    <t>Run and Cement 13-5/8" Production Casing</t>
  </si>
  <si>
    <t>Performed DROPS inspection</t>
  </si>
  <si>
    <t>R/U 13-5/8" casing handling equipment</t>
  </si>
  <si>
    <t xml:space="preserve">PJSM. P/U and RIH 13-5/8" casing shoe track. </t>
  </si>
  <si>
    <t>Test floats offline</t>
  </si>
  <si>
    <t>STMU</t>
  </si>
  <si>
    <t>RIH 13-5/8" casing in stands</t>
  </si>
  <si>
    <t>cased hole</t>
  </si>
  <si>
    <t>R/D 13-5/8" BX3, install BX4.  M/U casing hanger assy</t>
  </si>
  <si>
    <t>HNGR</t>
  </si>
  <si>
    <t>Change out to PS30. Rig down 14-100.</t>
  </si>
  <si>
    <t xml:space="preserve">RIH 13-5/8" casing in Open Hole. </t>
  </si>
  <si>
    <t xml:space="preserve">M/U cement head assy.  </t>
  </si>
  <si>
    <t>AUX: R/B 12-1/4" BHA</t>
  </si>
  <si>
    <t>Wash down and land out 13 5/8" casing hanger.</t>
  </si>
  <si>
    <t>Perform step rate test. Circulate while holding PJSM</t>
  </si>
  <si>
    <t>Perfom cement job</t>
  </si>
  <si>
    <r>
      <t xml:space="preserve">At bump,  P/T casing to </t>
    </r>
    <r>
      <rPr>
        <b/>
        <sz val="10"/>
        <rFont val="Calibri"/>
        <family val="2"/>
        <scheme val="minor"/>
      </rPr>
      <t>4,000 psi</t>
    </r>
    <r>
      <rPr>
        <sz val="10"/>
        <rFont val="Calibri"/>
        <family val="2"/>
        <scheme val="minor"/>
      </rPr>
      <t>.  Check for back flow</t>
    </r>
  </si>
  <si>
    <t>Set and p/test seal assy.</t>
  </si>
  <si>
    <t>SEAL</t>
  </si>
  <si>
    <t xml:space="preserve">B/O and rack back cement head </t>
  </si>
  <si>
    <t xml:space="preserve">AUX:  L/D Blackhawk cement head. </t>
  </si>
  <si>
    <t xml:space="preserve">Slug. POOH and rack back STT.  </t>
  </si>
  <si>
    <t>Drill 12-1/4" Hole</t>
  </si>
  <si>
    <t>RIH 12-1/4" AutoTrak BHA.</t>
  </si>
  <si>
    <t>D-MPD</t>
  </si>
  <si>
    <t>Install RCD protective sleeve.</t>
  </si>
  <si>
    <t>RIH 12-1/4" AutoTrak BHA to 1 stand above expected TOC.</t>
  </si>
  <si>
    <t xml:space="preserve">AUX: R/B 9-5/8" liner. GK-P527B 1,859 ft = 46 jts to R/B. Reserve 14 hours for R/U and R/B. </t>
  </si>
  <si>
    <t>Displace well to even 10.3 ppg mud</t>
  </si>
  <si>
    <t>Opportunity for offline</t>
  </si>
  <si>
    <t>Perform MPD finger printing  &amp; training</t>
  </si>
  <si>
    <t>Opportunity: Steps optimisation. Current plan for MPD as contingency</t>
  </si>
  <si>
    <t>MPDFP</t>
  </si>
  <si>
    <t>Strip and choke drill</t>
  </si>
  <si>
    <t>Drill out shoe plugs and float collar</t>
  </si>
  <si>
    <t xml:space="preserve">Drill out cement, shoe,  rathole and 15 ft of new formation </t>
  </si>
  <si>
    <t>AUX: Done 9-5/8" liner R/B</t>
  </si>
  <si>
    <t>Circulate hole to above BOPs.</t>
  </si>
  <si>
    <t>Perform LOT. SCR</t>
  </si>
  <si>
    <t>Drill 12-1/4" hole to section TD</t>
  </si>
  <si>
    <t>Circulate hole clean.</t>
  </si>
  <si>
    <t>Pull back one stand. Borehole strengthening squeeze. RIH.</t>
  </si>
  <si>
    <t>WBS</t>
  </si>
  <si>
    <t>Circulate hole clean. (strip LCM) Rack stand per BU</t>
  </si>
  <si>
    <t>Flow check well at TD</t>
  </si>
  <si>
    <t xml:space="preserve">BROOH to 13-5/8" casing shoe. </t>
  </si>
  <si>
    <t>15min/std</t>
  </si>
  <si>
    <t>REAM</t>
  </si>
  <si>
    <t>Flow Check at 13-5/8" Casing shoe. PS30s. Pump slug. Drop drift</t>
  </si>
  <si>
    <t>POOH BHA racking DP to 1000 ft. PS30's out, bushings in.</t>
  </si>
  <si>
    <t xml:space="preserve">POOH HWDP and BHA.  Rack back with aux assistance. </t>
  </si>
  <si>
    <t>Run &amp; Cement 9-5/8" Liner</t>
  </si>
  <si>
    <t>R-LNR</t>
  </si>
  <si>
    <t xml:space="preserve">M/U shoetrack with Bakerlock. </t>
  </si>
  <si>
    <t>Autofill floats</t>
  </si>
  <si>
    <t>RIH w/ liner.</t>
  </si>
  <si>
    <t>7 stds/ hr TQ kpi</t>
  </si>
  <si>
    <t>LNR</t>
  </si>
  <si>
    <t>Change out to BX5 elevator. P/U &amp; M/U 9-5/8" liner hanger.</t>
  </si>
  <si>
    <t>Change out PS30's. Rig down 14-100</t>
  </si>
  <si>
    <t xml:space="preserve">Cont. RIH 9-5/8" liner on DP to TD </t>
  </si>
  <si>
    <t>11 stds/ hr</t>
  </si>
  <si>
    <t>PU and M/U Cement stand.</t>
  </si>
  <si>
    <t>Wash down and space out liner hanger. Convert autofill floats</t>
  </si>
  <si>
    <t>Drop ball to set liner hanger. Perform step rate test. PJSM for cementing</t>
  </si>
  <si>
    <t>LNRSET</t>
  </si>
  <si>
    <t>Perform cement job</t>
  </si>
  <si>
    <t>C-LNR</t>
  </si>
  <si>
    <t>Rig down back up line. Set and test liner top packer.</t>
  </si>
  <si>
    <t>Release RT. R/B cement stand.</t>
  </si>
  <si>
    <t>Circulate bottoms up</t>
  </si>
  <si>
    <t>Flow check well. Pump slug</t>
  </si>
  <si>
    <t>POOH liner RT to surface. R/B RT</t>
  </si>
  <si>
    <t>14 stds / hr DP POOH TQ KPI</t>
  </si>
  <si>
    <t>Wellbore cleanout,  Displacement</t>
  </si>
  <si>
    <t>M/U and RIH WBCO BHA</t>
  </si>
  <si>
    <t>WBCU</t>
  </si>
  <si>
    <t>BHAMU</t>
  </si>
  <si>
    <t>RIH 9-5/8" cleanout/ scraper BHA to HHC packet depth (8,551 ft)</t>
  </si>
  <si>
    <t>Scrape HHC packer setting depth (40ft up, 40ft down)</t>
  </si>
  <si>
    <t>no need rotation, just scrape on elevator</t>
  </si>
  <si>
    <t>RIH 9-5/8" cleanout/ scraper BHA to VCH packet depth (8,719 ft)</t>
  </si>
  <si>
    <t>Scrape VCH packer setting depth (40ft up, 40ft down)</t>
  </si>
  <si>
    <t>RIH 9-5/8" cleanout/ scraper BHA to 1 stand above expected TOC.</t>
  </si>
  <si>
    <t>@8970ft</t>
  </si>
  <si>
    <t>Washed down last stand to tag TOC.</t>
  </si>
  <si>
    <t>shoe @ 9,063ft</t>
  </si>
  <si>
    <t>Drill out landing collar</t>
  </si>
  <si>
    <t>landing collar ~5ft</t>
  </si>
  <si>
    <t xml:space="preserve">Circulate clean </t>
  </si>
  <si>
    <t>SCPK</t>
  </si>
  <si>
    <t>Displace booster line</t>
  </si>
  <si>
    <t>Pump cocktail train and displace to SW</t>
  </si>
  <si>
    <t>PILL</t>
  </si>
  <si>
    <t>Inflow test on choke line</t>
  </si>
  <si>
    <t>Opportunity: Omit inflow test and replace with positive test</t>
  </si>
  <si>
    <t>IFLO</t>
  </si>
  <si>
    <t>Flush choke line to brine from kill line.  Open BOP's</t>
  </si>
  <si>
    <t xml:space="preserve">POOH BHA racking DP to 2,000 ft. </t>
  </si>
  <si>
    <t>14 stds/ hr</t>
  </si>
  <si>
    <t>M/U PSRT and RIH to RCD depth. Retrieve PS and POOH. R/B PSRT.</t>
  </si>
  <si>
    <t>POOH and rack setting tool.</t>
  </si>
  <si>
    <t>Run temporary suspension plugs</t>
  </si>
  <si>
    <t>P/U and M/U suspension packer</t>
  </si>
  <si>
    <t>Aux: Handle BHA ~ 5 hours? Do here or later?  See below</t>
  </si>
  <si>
    <t>PCKR</t>
  </si>
  <si>
    <t>RIH suspension packer on DP to setting depth</t>
  </si>
  <si>
    <t>Assumption: 8 std/hr</t>
  </si>
  <si>
    <t xml:space="preserve">Fill string, Set suspension packer. P/test , release </t>
  </si>
  <si>
    <t>PKRSET</t>
  </si>
  <si>
    <t>Circulate riser to seawater.  Slug pipe</t>
  </si>
  <si>
    <t>AUX: Rig up THD rigging on aux well. Deploy THD to 150ft above HPWHH, ROV to peform checks on THD at 300ft below MSL</t>
  </si>
  <si>
    <t>POOH and L/D suspension packer RT.</t>
  </si>
  <si>
    <t>Pressure test packer from above (BSR's closed)</t>
  </si>
  <si>
    <t>Opportunity for 0.75h: offline</t>
  </si>
  <si>
    <t>Install Tubing Head Spool</t>
  </si>
  <si>
    <t>C/O DP handing equipment</t>
  </si>
  <si>
    <t>WHE</t>
  </si>
  <si>
    <t>P/U and run the BOP Assistant BLAT tool</t>
  </si>
  <si>
    <t xml:space="preserve">Transfer weight from Tensioners to drawworks. </t>
  </si>
  <si>
    <t>Unlatch BOP from HPWHH</t>
  </si>
  <si>
    <t>BOPUNL</t>
  </si>
  <si>
    <t xml:space="preserve">P/U BOP 30ft off HPWHH. </t>
  </si>
  <si>
    <t>Assumption of using BLAT tool to pick BOP 30 ft above.</t>
  </si>
  <si>
    <t>BOPPULL</t>
  </si>
  <si>
    <t>Move rig to allign aux floor centre to HPWHH</t>
  </si>
  <si>
    <t>Assumption: Run THD on aux floot to 150 ft above HPWHH</t>
  </si>
  <si>
    <t>ROV removes BOP VX gasket and clean HPWHH VX profile</t>
  </si>
  <si>
    <t>THD Captures HPWHH and ROV orientate THD on HPWHH</t>
  </si>
  <si>
    <t>ROV verify VX Pins and inspect VX gasket</t>
  </si>
  <si>
    <t>Land THD on HPWHH</t>
  </si>
  <si>
    <t xml:space="preserve">Set down THD weight and ROV confims heading </t>
  </si>
  <si>
    <t>THSI</t>
  </si>
  <si>
    <t>Check THD Landout Indicator</t>
  </si>
  <si>
    <t>and unlock MRT</t>
  </si>
  <si>
    <t>Lock THD Connector and perform backseal test</t>
  </si>
  <si>
    <t>Remove installation aids/tooling</t>
  </si>
  <si>
    <t>ROV take photos and videos</t>
  </si>
  <si>
    <t xml:space="preserve">ROV performs as left configuration/survey of THD and install debris cap </t>
  </si>
  <si>
    <t>Metrology assumption to be done offline - SURF to confirm</t>
  </si>
  <si>
    <t>Install VX gasket on THD</t>
  </si>
  <si>
    <t>Move rig to allign BOP to THD</t>
  </si>
  <si>
    <t>Land and latch BOP onto THD</t>
  </si>
  <si>
    <t xml:space="preserve">Perform overpull test and put LMRP in 50 klbs tension. </t>
  </si>
  <si>
    <t>Perform connector pressure test. To 4,000 psi</t>
  </si>
  <si>
    <t xml:space="preserve">AUX: POOH DP ~ 15 stands/hr = 2.5 hours. </t>
  </si>
  <si>
    <t>Transfer weight from drawworks to tensioners</t>
  </si>
  <si>
    <t xml:space="preserve">Disengage BLAT and POOH. </t>
  </si>
  <si>
    <t>RTR</t>
  </si>
  <si>
    <t>Retrieve temporary suspension plugs</t>
  </si>
  <si>
    <t>P/U and M/U suspension packer RT.</t>
  </si>
  <si>
    <t>Time assumption base on previous GK2 performance</t>
  </si>
  <si>
    <t>Opt: Metrology deployment via Aux floor</t>
  </si>
  <si>
    <t>Displace riser to brine</t>
  </si>
  <si>
    <r>
      <t xml:space="preserve">Opportunity: Offline brine displacement thru BOP?. </t>
    </r>
    <r>
      <rPr>
        <sz val="9"/>
        <color rgb="FFFF0000"/>
        <rFont val="Calibri"/>
        <family val="2"/>
        <scheme val="minor"/>
      </rPr>
      <t>Aux: Handle BHA ~ 6 hours</t>
    </r>
  </si>
  <si>
    <t>RIH to top of suspension packer</t>
  </si>
  <si>
    <t>14 stds / hr</t>
  </si>
  <si>
    <t>POOH DP</t>
  </si>
  <si>
    <t>Engage suspension packer. Equalize pressure.</t>
  </si>
  <si>
    <t>PKRUSET</t>
  </si>
  <si>
    <t>R/U UCON basket</t>
  </si>
  <si>
    <t>Deflate packer</t>
  </si>
  <si>
    <t>AUX: Start of Metrology scope with DP</t>
  </si>
  <si>
    <t>RIH UCON w/ DP</t>
  </si>
  <si>
    <t>Install PS-30 slips.</t>
  </si>
  <si>
    <t>Land UCON on seabed</t>
  </si>
  <si>
    <t>Function test BOP</t>
  </si>
  <si>
    <t>BOPFT</t>
  </si>
  <si>
    <t>hours</t>
  </si>
  <si>
    <t>POOH.  L/D packer with RT on aux side</t>
  </si>
  <si>
    <t xml:space="preserve">Aux floor: Place DP on slips temporarily and use Hydraracker to R/B Suspension Packer. L/D packer after metrology. </t>
  </si>
  <si>
    <t>Displace to DIF. Drill 8-1/2" Hole</t>
  </si>
  <si>
    <t>Slip and cut</t>
  </si>
  <si>
    <t xml:space="preserve">Offline: Pressure test connector/casing/shoetrack to 4,000 psi </t>
  </si>
  <si>
    <t>SC</t>
  </si>
  <si>
    <t>Service TDS, DROPS inspection</t>
  </si>
  <si>
    <t>M/U and RIH 8 1/2" AutoTrak BHA on HWDP.</t>
  </si>
  <si>
    <t xml:space="preserve">RIH 8-1/2" AutoTrak BHA on  5" DP </t>
  </si>
  <si>
    <t>Running of tapered string. Opportunity: Derrick/DP management</t>
  </si>
  <si>
    <t>RIH 8-1/2" AutoTrak BHA on 6-5/8" DP to 1 stand above expected TOC.</t>
  </si>
  <si>
    <t xml:space="preserve">AUX: Completion tubular R/B starts. </t>
  </si>
  <si>
    <t>Wash down string and tag TOC.</t>
  </si>
  <si>
    <t>Displace choke and kill lines</t>
  </si>
  <si>
    <t>to do offline</t>
  </si>
  <si>
    <t>Displace to RDIF while drilling out remaining cement, shoe, rathole and 15 ft of new formation.</t>
  </si>
  <si>
    <t xml:space="preserve">Aux: R/B 3-1/2" washpipes. ~To R/B 15 stands. 5-1/2" tbg for P527B = 34 stands to R/B. = 1 day </t>
  </si>
  <si>
    <t>Drill 8-1/2" horizontal hole to well TD.</t>
  </si>
  <si>
    <t>Perform step rate test</t>
  </si>
  <si>
    <t xml:space="preserve">Circulate and backream hole clean. RB stand every BU. </t>
  </si>
  <si>
    <t>Utilising Jetstream</t>
  </si>
  <si>
    <r>
      <t xml:space="preserve">Perform OH FIT. </t>
    </r>
    <r>
      <rPr>
        <sz val="11"/>
        <color rgb="FFFF0000"/>
        <rFont val="Calibri"/>
        <family val="2"/>
        <scheme val="minor"/>
      </rPr>
      <t>Flow check well.</t>
    </r>
  </si>
  <si>
    <t>Opportunity: Omit OH FIT if drilling ECD &gt; OHGP ECD requirement</t>
  </si>
  <si>
    <t>RIH 8-1/2" AutoTrak BHA - simulate screen run</t>
  </si>
  <si>
    <t>Opportunity: Omit simulate sreen run by performing "mini check trip"</t>
  </si>
  <si>
    <t>CWT</t>
  </si>
  <si>
    <t>Displace to brine &amp; POOH</t>
  </si>
  <si>
    <t xml:space="preserve"> Displace open hole to SF-DIF.</t>
  </si>
  <si>
    <t xml:space="preserve">Pump OOH 8-1/2" AutoTrak BHA 300ft into 9-5/8" casing shoe. </t>
  </si>
  <si>
    <t>Pump OOH assumption: 4-5 std/hr. Opportunity: "Mini check trip"</t>
  </si>
  <si>
    <t>PUOH</t>
  </si>
  <si>
    <t>Activate Jetstream with RFID tags</t>
  </si>
  <si>
    <t>Circulate casing clean with DIF</t>
  </si>
  <si>
    <t>2x BU</t>
  </si>
  <si>
    <t>Deactivate Jetstream with RFID tags</t>
  </si>
  <si>
    <t>Displace C and K lines to brine</t>
  </si>
  <si>
    <t>Meanwhile displace surface lines and trip tank with seawater</t>
  </si>
  <si>
    <t>Circulate casing and riser to brine.</t>
  </si>
  <si>
    <t>Meanwhile, installed PS-30.</t>
  </si>
  <si>
    <t xml:space="preserve">Flow check well. Install PS-30's. Pump slug. Drop 3.5" drift. </t>
  </si>
  <si>
    <t xml:space="preserve">POOH and rack 6 5/8" DP </t>
  </si>
  <si>
    <t>Remove PS-30 slips. Install master bushings. Changed out to 5" DP handling equipment.</t>
  </si>
  <si>
    <t>POOH and rack 5" DP.</t>
  </si>
  <si>
    <t xml:space="preserve">POOH HWDP and 8-1/2" BHA.  Rack back with aux assistance. </t>
  </si>
  <si>
    <t>Run Lower Completion</t>
  </si>
  <si>
    <t>PJSM. RU to run SAS</t>
  </si>
  <si>
    <t>COM-LOW</t>
  </si>
  <si>
    <t>MU SAS screens in stands,  swell packers,  5 pups  (2 x 2 swellables).</t>
  </si>
  <si>
    <t xml:space="preserve">TQ = 2.3 stands / hour, 1 stand = 120 ft. </t>
  </si>
  <si>
    <t>LCMU</t>
  </si>
  <si>
    <t>Make up FS-2 FCLV assembly</t>
  </si>
  <si>
    <t>R/D tubing handling equipment. R/U 3-1/2" wash pipe handling equipment.</t>
  </si>
  <si>
    <t xml:space="preserve">RIH wash pipe string </t>
  </si>
  <si>
    <t>TQ = 3.6 stands / hour, 1 stand = 120 ft.</t>
  </si>
  <si>
    <t>WPMU</t>
  </si>
  <si>
    <t>Tag, space out with pups</t>
  </si>
  <si>
    <t xml:space="preserve">MU GP packer. </t>
  </si>
  <si>
    <t>PKRMU</t>
  </si>
  <si>
    <t>RIH on 5-7/8" DP.</t>
  </si>
  <si>
    <t>TQ = 2.3 stands / hour, 1 stand = 135 ft.</t>
  </si>
  <si>
    <t>RIH on 6-5/8" DP.</t>
  </si>
  <si>
    <t xml:space="preserve">Circulate, take PU/SO </t>
  </si>
  <si>
    <t xml:space="preserve">RIH on DP in open hole. </t>
  </si>
  <si>
    <t>TQ = 2.3 stands / hour, 1 stand = 120 ft.</t>
  </si>
  <si>
    <t>M/U SES stand, Tag TD. PU off bottom, take index line.</t>
  </si>
  <si>
    <t>Ball above top TIW</t>
  </si>
  <si>
    <t>MUFH</t>
  </si>
  <si>
    <t>Pressure test cement line to 6000 psi for 10 min</t>
  </si>
  <si>
    <t>Displace OH to filtered brine</t>
  </si>
  <si>
    <t>Drop ball.  Pump down with cement unit</t>
  </si>
  <si>
    <t>Set packer with cement unit. Test packer to 4000 psi 15 mins. Pull test packer.</t>
  </si>
  <si>
    <t>Mix N-flow breaker</t>
  </si>
  <si>
    <t>BREAKER</t>
  </si>
  <si>
    <t xml:space="preserve">Spot breaker through washpipe. </t>
  </si>
  <si>
    <t xml:space="preserve">Rack SES stand. POOH 5 7/8" DP and shift close FS2. </t>
  </si>
  <si>
    <t>TQ = 16 stands / hour, 1 stand = 135 ft.</t>
  </si>
  <si>
    <t>PT FS2</t>
  </si>
  <si>
    <t>FLDC</t>
  </si>
  <si>
    <t>Circulate well clean with sea water (up choke and kill lines)</t>
  </si>
  <si>
    <t>Displace well to packer fluid (brine, O2 scav, biocide).  Open annular</t>
  </si>
  <si>
    <t xml:space="preserve">Displace C, K, B and riser to brine.  </t>
  </si>
  <si>
    <t>Flow check, slug pipe</t>
  </si>
  <si>
    <t xml:space="preserve">POOH 5-7/8" and 6-5/8" DP to setting tool. </t>
  </si>
  <si>
    <t xml:space="preserve">Rig up TRS for washpipe break/up. </t>
  </si>
  <si>
    <t>Rack  washpipe and service tools</t>
  </si>
  <si>
    <t>Install Upper Completion</t>
  </si>
  <si>
    <t>Pick up WBRT BHA and RIH</t>
  </si>
  <si>
    <t>COM-UPP</t>
  </si>
  <si>
    <t>Wash down, latch WB,  circulate through AAV port and release WB</t>
  </si>
  <si>
    <t>WBJET</t>
  </si>
  <si>
    <t>POH 2 stands, Jet THD seal area</t>
  </si>
  <si>
    <t>POOH, rack WB stand and jet sub assy</t>
  </si>
  <si>
    <t>R/U Weatherford tubing running Eqpt. and Welldynamics PDHG Eqpt.</t>
  </si>
  <si>
    <t xml:space="preserve">P/U completion assemblies + terminate TEC line at PDG. </t>
  </si>
  <si>
    <t>TBGI</t>
  </si>
  <si>
    <t>Change RCS-500 slips</t>
  </si>
  <si>
    <t xml:space="preserve">RIH with completion Tubing </t>
  </si>
  <si>
    <t>TQ = 4.3 stands / hour, 1 stand = 120 ft.</t>
  </si>
  <si>
    <t xml:space="preserve">P/U SCSSSV + terminate control line. </t>
  </si>
  <si>
    <t>1900 below</t>
  </si>
  <si>
    <t>OCCI</t>
  </si>
  <si>
    <t>RIH with completion Tubing</t>
  </si>
  <si>
    <t>Change elevator inserts, remove RCS-500 slips, install master bushings</t>
  </si>
  <si>
    <t>Run 5.5" sub assemblies and spacer singles</t>
  </si>
  <si>
    <t>M/U tubing hanger</t>
  </si>
  <si>
    <t>THMU</t>
  </si>
  <si>
    <t>Terminate control lines Test same. Land TH on C-plate. Continue test. B/O handling assy.</t>
  </si>
  <si>
    <t>R/D 5-1/2" tubing handling equipment. R/U hang off plate</t>
  </si>
  <si>
    <t>M/U THRA and test</t>
  </si>
  <si>
    <t>THRA</t>
  </si>
  <si>
    <t>Rig up sliding table</t>
  </si>
  <si>
    <t>RIH landing string DP.  Make up clamps every 2nd joint.</t>
  </si>
  <si>
    <t>TQ = 2.7 stands / hour, 1 stand = 135 ft.</t>
  </si>
  <si>
    <t>R/D autoclamp</t>
  </si>
  <si>
    <t>P/U and M/U SES</t>
  </si>
  <si>
    <t>Safety meeting for landing out and Perform drift off drill</t>
  </si>
  <si>
    <t>Rig down Weatherford power tong and sliding table</t>
  </si>
  <si>
    <t>Offline:  Perform pre-checks for landout</t>
  </si>
  <si>
    <t>Stroke closed LSOTJ and land tubing hanger</t>
  </si>
  <si>
    <t>THLAND</t>
  </si>
  <si>
    <t>Test tubing hanger seal to 2000 psi.  Lock  tubing hanger. Take overpull.  Test tubing hanger seal to 5000 psi</t>
  </si>
  <si>
    <t>Offline:  Close LPR's.  Flush surface lines to flow head - allow air to evacuate from landing joint</t>
  </si>
  <si>
    <t>Pressure test surface lines</t>
  </si>
  <si>
    <t>Inflow Test SCSSV - low</t>
  </si>
  <si>
    <t>Set HHC production packer and test from below</t>
  </si>
  <si>
    <t xml:space="preserve">Inflow Test SCSSV high </t>
  </si>
  <si>
    <t>Inflow Test SCSSV  low</t>
  </si>
  <si>
    <t>Line up to choke line.  PJSM and walk line</t>
  </si>
  <si>
    <t>Pressure test above packer (annulus)</t>
  </si>
  <si>
    <t xml:space="preserve">Inflow test AAV </t>
  </si>
  <si>
    <t>Pressure test AAV (300 and 1000 psi)</t>
  </si>
  <si>
    <t>Unlatch THRA</t>
  </si>
  <si>
    <t xml:space="preserve">R/d sliding table </t>
  </si>
  <si>
    <t xml:space="preserve">PU and removes SES </t>
  </si>
  <si>
    <t>LDFH</t>
  </si>
  <si>
    <t>POOH landing string to surface</t>
  </si>
  <si>
    <t>TQ = 3.4 stands / hour, 1 stand = 135 ft.</t>
  </si>
  <si>
    <t>Lay down THRA.  Storm loop in umbilical</t>
  </si>
  <si>
    <t>Pull marine riser/MPD</t>
  </si>
  <si>
    <t>Time taken based on previous GK2 campaign</t>
  </si>
  <si>
    <t>BOP-SSP-MPD</t>
  </si>
  <si>
    <t xml:space="preserve">Install diverter pulling too. Pull diverter. Lay down on skate. </t>
  </si>
  <si>
    <t>RD Diverter RT. RU Riser RT. PU landing joint. Close and latch slip joint.</t>
  </si>
  <si>
    <t>Unlatch BOP.  Move 30ft off THD</t>
  </si>
  <si>
    <t>Meanwhile ROV cleans gasket profile and installs TA cap</t>
  </si>
  <si>
    <t xml:space="preserve">RD MPD storm loops.   </t>
  </si>
  <si>
    <t>M/W ROV Ondeck for tooling installation and configuration - for XT scope.</t>
  </si>
  <si>
    <t>Latch tension ring in diverter housing.   Lay down landing joint.</t>
  </si>
  <si>
    <t>ballast rig to latch tension ring</t>
  </si>
  <si>
    <t>RD MUX / hotline / goosenecks/choke kill and booster stabs.  Lay down slip joint</t>
  </si>
  <si>
    <t>RD flow spool goosenecks,  RCD bleed line gooseneck, RCD and DSIT stab plate.  MPD Flow spool goosenecks.  L/D Termination/keel joint</t>
  </si>
  <si>
    <t>RD flow spool actuator valves from MPD joint.  Lay down MPD joint.</t>
  </si>
  <si>
    <r>
      <t>POOH</t>
    </r>
    <r>
      <rPr>
        <sz val="11"/>
        <color rgb="FFFF0000"/>
        <rFont val="Calibri"/>
        <family val="2"/>
        <scheme val="minor"/>
      </rPr>
      <t xml:space="preserve"> 6 riser joints and pup join</t>
    </r>
    <r>
      <rPr>
        <sz val="11"/>
        <rFont val="Calibri"/>
        <family val="2"/>
        <scheme val="minor"/>
      </rPr>
      <t xml:space="preserve">t,  hang off for move </t>
    </r>
  </si>
  <si>
    <t>are we allowed to pull riser joints at well centre</t>
  </si>
  <si>
    <t>Install Xmas Tree</t>
  </si>
  <si>
    <t>Move rig to align aux floor centre to THD</t>
  </si>
  <si>
    <t>XT</t>
  </si>
  <si>
    <t>ROV removes BOP VX gasket and clean THD VX profile</t>
  </si>
  <si>
    <t>XTP</t>
  </si>
  <si>
    <t xml:space="preserve">ROV inspect THD and components </t>
  </si>
  <si>
    <t xml:space="preserve">ROV inspect top of TH and clean accordingly </t>
  </si>
  <si>
    <t xml:space="preserve">ROV to confirm AAV is closed </t>
  </si>
  <si>
    <t xml:space="preserve">ROV removes VX Upper bore protector </t>
  </si>
  <si>
    <t xml:space="preserve">ROV removes THD inboard cap </t>
  </si>
  <si>
    <t>ROV cleans 5.5 MC inboard profile</t>
  </si>
  <si>
    <t xml:space="preserve">ROV installs 5.5 MC gasket on inboard hub </t>
  </si>
  <si>
    <t>ROV inspects XT prior to landing</t>
  </si>
  <si>
    <t xml:space="preserve">XT captures THD and ROV orientates XT to THD </t>
  </si>
  <si>
    <t xml:space="preserve">Land XT on THD and Confirm landout indicator </t>
  </si>
  <si>
    <t>XTI</t>
  </si>
  <si>
    <t>Unlock and retrieve MTRT (P/U 90ft)</t>
  </si>
  <si>
    <t xml:space="preserve">ROV locks XT to THD </t>
  </si>
  <si>
    <t>ROV performs Back seal test on connector</t>
  </si>
  <si>
    <t xml:space="preserve">ROV locks flowline connector </t>
  </si>
  <si>
    <t xml:space="preserve">m/w retrieve MTRT + drill string to surface </t>
  </si>
  <si>
    <t xml:space="preserve">ROV performs flowline connector test </t>
  </si>
  <si>
    <t xml:space="preserve">ROV locates to THD outboard hub and perform U-loop pressure test </t>
  </si>
  <si>
    <t xml:space="preserve">ROV installs XT cap </t>
  </si>
  <si>
    <t>XTCI</t>
  </si>
  <si>
    <t xml:space="preserve">ROV performs annulus test </t>
  </si>
  <si>
    <t>ROV performs XT cap test</t>
  </si>
  <si>
    <t>ROV performs valves and hotstabs configuration</t>
  </si>
  <si>
    <t>ROV removes TLOT</t>
  </si>
  <si>
    <t>Retrieve all transponders from DC-B</t>
  </si>
  <si>
    <t>8 units</t>
  </si>
  <si>
    <t xml:space="preserve">Move rig to GK-P528C </t>
  </si>
  <si>
    <t xml:space="preserve">Install riser joints. </t>
  </si>
  <si>
    <t>P test CKB Riser connector</t>
  </si>
  <si>
    <t>MU slip joint to riser string, position it in moon pool for installing BOP goosenecks</t>
  </si>
  <si>
    <t>P/T Kill &amp; Choke lines, booster line.</t>
  </si>
  <si>
    <t>Pick up and make up Landing joint</t>
  </si>
  <si>
    <t>Perform connector pressure test to 4,000 psi</t>
  </si>
  <si>
    <t>WHPT</t>
  </si>
  <si>
    <t>Adjust MRT for correct Overpull tension. Unlock slip joint. Stroke out inner barrel, L/D landing joint.</t>
  </si>
  <si>
    <t>R/D RRT. Install diverter. L/D diverter RT.</t>
  </si>
  <si>
    <t>Rig down riser handling equipment.</t>
  </si>
  <si>
    <t>7388 - 300 - 4037 = 3051 ft. KPI: 16 std/hr. Lookahead: 15.6 std/hr.</t>
  </si>
  <si>
    <t>Function test BOPs and PODs</t>
  </si>
  <si>
    <t>Displace spacers. Activate Jetstream.</t>
  </si>
  <si>
    <t>TQ KPI 166</t>
  </si>
  <si>
    <t>BROOH AutoTrak BHA into 18-5/8" casing shoe. Deactivate JetStream.</t>
  </si>
  <si>
    <t>Assume 12 ft/min and 3 mins/connection = 14 mins/stand. +0.5 for activation</t>
  </si>
  <si>
    <t>Flow check. PS30s. Slug. Drift</t>
  </si>
  <si>
    <t>7388 - 4037 = 3351 ft. KPI: 16 std/hr. Lookahead: 15.6 std/hr. + 0.25 hr</t>
  </si>
  <si>
    <t>TQ KPI 6.1 stands an hour</t>
  </si>
  <si>
    <t>4037 - 130 = 3907 ft. KPI: 9.4 stand/hr. Lookahead: 9.2 stand/hr.</t>
  </si>
  <si>
    <t>BoD: 204 min from spacer to end displacement. +0.5 hr for misc</t>
  </si>
  <si>
    <t>16 stands/hr</t>
  </si>
  <si>
    <t>Displace string to SOBM</t>
  </si>
  <si>
    <t>Displace well to SOBM</t>
  </si>
  <si>
    <t>kpi 100 ft/hr</t>
  </si>
  <si>
    <t>13163 - 9100 = 4063 ft. Assume 12 ft/min and 3 mins/connection = 14 mins/stand.</t>
  </si>
  <si>
    <t>4050 - 260 - 1000 = 2790 ft. KPI / Lookahead: 14 std/hr. + 0.25 hr</t>
  </si>
  <si>
    <t>7 stds/ hr</t>
  </si>
  <si>
    <t>BoD: 182 min from spacer to end displacement. +0.5 hr for misc</t>
  </si>
  <si>
    <t>Slug. POOH liner RT to surface. R/B setting tool.</t>
  </si>
  <si>
    <t>RIH 9-5/8" cleanout/ scraper BHA to HHC packer depth (12,657 ft)</t>
  </si>
  <si>
    <t>RIH 9-5/8" cleanout/ scraper BHA to VCH packet depth (12,820 ft)</t>
  </si>
  <si>
    <t>@</t>
  </si>
  <si>
    <t>shoe @ 13,159 ft</t>
  </si>
  <si>
    <t>P/U and M/U suspension packer.</t>
  </si>
  <si>
    <t>RIH suspension packer on DP to setting depth.</t>
  </si>
  <si>
    <t>Fill string, set suspension packer. P/test, release.</t>
  </si>
  <si>
    <t>Pressure test packer from above.</t>
  </si>
  <si>
    <t>Displaced riser to seawater.</t>
  </si>
  <si>
    <t>RIH BOP jet sub. Jet BOPs clean. POOH.</t>
  </si>
  <si>
    <t>BOPJET</t>
  </si>
  <si>
    <t>C/O DP handing equipment.</t>
  </si>
  <si>
    <t>P/U and run the BOP Assistant BLAT tool.</t>
  </si>
  <si>
    <t xml:space="preserve">Transfer weight from tensioners to drawworks. </t>
  </si>
  <si>
    <t>Unlatch BOP from HPWHH.</t>
  </si>
  <si>
    <t>metrology</t>
  </si>
  <si>
    <t xml:space="preserve">Perform connector pressure test. </t>
  </si>
  <si>
    <t>Done offline</t>
  </si>
  <si>
    <t>Offline ROV: Metrology of jumpers</t>
  </si>
  <si>
    <t xml:space="preserve"> M/U PSRT. RIH to RCD depth. Install PS. POOH PSRT and R/B.</t>
  </si>
  <si>
    <t>6500 - 1000 = 5500 ft. Assuming 1000 ft BHA. KPI: 16 std/hr. Lookahead: 14.4 std/hr. + 0.5 hr</t>
  </si>
  <si>
    <t>Perform BOP test on 5" DP  (300/ 5,000 psi 5/ 5 min)</t>
  </si>
  <si>
    <t>BOPPT</t>
  </si>
  <si>
    <t>13158 - 50 - 130 - 6500 = 6478 ft. KPI: 16 std/hr. Lookahead: 14.4 std/hr.</t>
  </si>
  <si>
    <t>13916 - 13158 + 300 = 1058 ft. Assume 12 ft/min and 3 mins/connection = 14 mins/stand.</t>
  </si>
  <si>
    <t>13158 - 300 - 6500 = 6358 ft. KPI: 14 std/hr. Lookahead: 12.6 std/hr. + 0.5 hr</t>
  </si>
  <si>
    <t>6500 - 1000 = 5500 ft. KPI: 14 std/hr. Lookahead: 12.6 std/hr.</t>
  </si>
  <si>
    <t>+0.25 clean and clear rig floor</t>
  </si>
  <si>
    <t>PJSM. RU to run Shunted screen</t>
  </si>
  <si>
    <t>COM-SAND</t>
  </si>
  <si>
    <t>MU SAS screens with shunt tubes.</t>
  </si>
  <si>
    <t xml:space="preserve">TQ = 3 joints / hour, 1 joint = 38 ft. </t>
  </si>
  <si>
    <t>Change handling gear. Make up FS-2 FLCV assembly. Change handling gear</t>
  </si>
  <si>
    <t>MU GP packer and two gauge mandrels. Install swivel master</t>
  </si>
  <si>
    <t>RIH on  5 7/8"  DP</t>
  </si>
  <si>
    <t>RIH on  6 5/8"  DP</t>
  </si>
  <si>
    <t>Function test BOP's</t>
  </si>
  <si>
    <t xml:space="preserve">Held PJSM. RIH on DP in open hole. M/U TDS on first single and wash down every stand  </t>
  </si>
  <si>
    <t xml:space="preserve">M/U SES stand.  Tag bottom.  Pick up.   Make up TDS </t>
  </si>
  <si>
    <t>Flush and pressure test cement line to 6000 psi for 10 min</t>
  </si>
  <si>
    <t xml:space="preserve">Displace OH to filtered brine </t>
  </si>
  <si>
    <t>commence rig up of gravel pack mainfold</t>
  </si>
  <si>
    <t>PJSM.  Drop ball.  Pump down with cement unit</t>
  </si>
  <si>
    <t>Set packer with cement unit. Test packer to 3700 psi 15 mins. Shear ROC rupture disc.  Open annular.</t>
  </si>
  <si>
    <t xml:space="preserve">Locate WD, PS and RP positions. </t>
  </si>
  <si>
    <t>Pump 700 bbl at 7 bbl/min.  Meanwhile rig up chiksans</t>
  </si>
  <si>
    <t>Rig up gravel pack manifold and chiksans</t>
  </si>
  <si>
    <t xml:space="preserve">PJSM. </t>
  </si>
  <si>
    <t>Flush lines.  Pressure test GP lines.  Flush lines.  Pressure test reverse manifold line.</t>
  </si>
  <si>
    <t>Step rate test in reversing position</t>
  </si>
  <si>
    <t>Screen out drills</t>
  </si>
  <si>
    <t>Step rate test in GP position</t>
  </si>
  <si>
    <t xml:space="preserve">Perform OHGP </t>
  </si>
  <si>
    <t>GPPL</t>
  </si>
  <si>
    <t>Screen out and reverse circulate excess gravel</t>
  </si>
  <si>
    <t>Plan 700 bbl at 5 bpm, actual 7.5 bottoms up (2600 bbl).  Rate limited to 6 bbl/min to avoid losses</t>
  </si>
  <si>
    <t>Close and test MCS sleeve</t>
  </si>
  <si>
    <t>Partially rig down chiksans, install cement hose and test.</t>
  </si>
  <si>
    <t>Drop ball and circulate down to convert service tool</t>
  </si>
  <si>
    <t>Pumped potato and soap pill - very effective.  Commenced N flow prep</t>
  </si>
  <si>
    <t>Mix N-flow breaker - 80 bbl.</t>
  </si>
  <si>
    <t>Mostly offline</t>
  </si>
  <si>
    <t xml:space="preserve">Hold PJSM. Spot breaker through washpipe. </t>
  </si>
  <si>
    <t>5 bpm in tubing,  2 bpm in open hole</t>
  </si>
  <si>
    <t>Flow check, rack SES stand. Remove cement hose</t>
  </si>
  <si>
    <t xml:space="preserve">POOH 5-7/8" DP to shift close FS2. </t>
  </si>
  <si>
    <t>Shift closed FS2 FLCV</t>
  </si>
  <si>
    <t>P/ test against FS2 FLCV &amp; packer.  Leave UA closed</t>
  </si>
  <si>
    <t>Filter brine</t>
  </si>
  <si>
    <t>ILT: Inadequate brine supplied to rig for this well.</t>
  </si>
  <si>
    <t>FLTR</t>
  </si>
  <si>
    <t>POOH 6 5/8" and 5-7/8" DP</t>
  </si>
  <si>
    <t>Install master bushings.  Lay down swivel master, gauge carriers, swivel master</t>
  </si>
  <si>
    <t>Rig up for washpipe</t>
  </si>
  <si>
    <t>Rack back washpipe and service tools</t>
  </si>
  <si>
    <t>KLT: 0.5h to spot HES basket on rig floor (clamps and hand tools)</t>
  </si>
  <si>
    <t>1500 below</t>
  </si>
  <si>
    <t>Terminate control lines</t>
  </si>
  <si>
    <t>RIH landing string.  Make up clamps every 2nd joint.</t>
  </si>
  <si>
    <t>R/D autoclamp.</t>
  </si>
  <si>
    <t>PU SES</t>
  </si>
  <si>
    <t xml:space="preserve">POOH 6 riser joints and pup joint,  hang off for move </t>
  </si>
  <si>
    <t>Sail speed at 0.3 kn</t>
  </si>
  <si>
    <t>Move rig to W526 SHZ</t>
  </si>
  <si>
    <t>Test outer valves offline</t>
  </si>
  <si>
    <t>Wellhead depth: 4,010 ft. w/ 15.6 std/h. KPI: 16</t>
  </si>
  <si>
    <t>flush and test choke line offline</t>
  </si>
  <si>
    <t>Drill 17.5" hole (build section)</t>
  </si>
  <si>
    <t>Drill 17.5" hole (tangent section)</t>
  </si>
  <si>
    <t>~96 ft shoetrack</t>
  </si>
  <si>
    <t>Need to check BOD</t>
  </si>
  <si>
    <r>
      <t xml:space="preserve">Pump 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Weighted Brine - rig</t>
    </r>
  </si>
  <si>
    <r>
      <t xml:space="preserve">Pump 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MCS spacer - rig.  </t>
    </r>
  </si>
  <si>
    <r>
      <t xml:space="preserve">Pump 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cement to displace line volume - Drop dart - pump cement - BH</t>
    </r>
  </si>
  <si>
    <t xml:space="preserve">Drop dart. Rig displace cement.  </t>
  </si>
  <si>
    <t>13-5/8" shoe = 9,788 ft @ 14 stands/h + 0.5 h</t>
  </si>
  <si>
    <t xml:space="preserve">TOL = 9,588 ft, 9-5/8" shoe = 12,871 ft. @ 6.8 triples/h. KPI: 7.3 </t>
  </si>
  <si>
    <t xml:space="preserve">BROOH to 13-5/8" Casing shoe. </t>
  </si>
  <si>
    <t>10.6 std/hr. KPI: 11.2 std/h</t>
  </si>
  <si>
    <t>Meanwhile hold pre-job meeting</t>
  </si>
  <si>
    <t>Meanwhile pressure test lines.  Install backup line.  Check rotation</t>
  </si>
  <si>
    <r>
      <t>Pump spacers (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base oil, 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SOBM, and 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bbl MCS at 5 bpm). Drop bottom dart</t>
    </r>
  </si>
  <si>
    <t>Pump cement. Drop top dart.</t>
  </si>
  <si>
    <r>
      <t xml:space="preserve">Displace at </t>
    </r>
    <r>
      <rPr>
        <b/>
        <sz val="10"/>
        <rFont val="Calibri"/>
        <family val="2"/>
        <scheme val="minor"/>
      </rPr>
      <t xml:space="preserve">x </t>
    </r>
    <r>
      <rPr>
        <sz val="10"/>
        <rFont val="Calibri"/>
        <family val="2"/>
        <scheme val="minor"/>
      </rPr>
      <t>bpm (</t>
    </r>
    <r>
      <rPr>
        <b/>
        <sz val="10"/>
        <rFont val="Calibri"/>
        <family val="2"/>
        <scheme val="minor"/>
      </rPr>
      <t>x</t>
    </r>
    <r>
      <rPr>
        <sz val="10"/>
        <rFont val="Calibri"/>
        <family val="2"/>
        <scheme val="minor"/>
      </rPr>
      <t xml:space="preserve"> bpm to bump)</t>
    </r>
  </si>
  <si>
    <t>RIH 9-5/8" cleanout/ scraper BHA to HHC packer depth (12,340 ft)</t>
  </si>
  <si>
    <t>RIH 9-5/8" cleanout/ scraper BHA to VCH packet depth (12,507 ft)</t>
  </si>
  <si>
    <t>shoe @ 12,871ft</t>
  </si>
  <si>
    <t>Pressure test casing with BSR to 1500 psi for 5 mins</t>
  </si>
  <si>
    <t>offline if possible</t>
  </si>
  <si>
    <t>CBL Logging</t>
  </si>
  <si>
    <t>Clean/Clear RF PJSM</t>
  </si>
  <si>
    <t>LOGCH</t>
  </si>
  <si>
    <t>EP</t>
  </si>
  <si>
    <t>R/U wireline logging sheeves</t>
  </si>
  <si>
    <t>M/U and RIH CBL logging tools. Surface test</t>
  </si>
  <si>
    <t>RIH CBL logging tools to TOC. Perform correlation pass.</t>
  </si>
  <si>
    <t>DEPCOR</t>
  </si>
  <si>
    <t>Log 9-5/8" liner and 13-5/8" casing</t>
  </si>
  <si>
    <t>CBL</t>
  </si>
  <si>
    <t>POOH and L/D CBL logging tools</t>
  </si>
  <si>
    <t>R/D wireline logging sheeves</t>
  </si>
  <si>
    <t>Pressure test packer from above</t>
  </si>
  <si>
    <t>Displaced riser to seawater</t>
  </si>
  <si>
    <t>RIH BOP jet sub.  Jet BOPs clean. POOH</t>
  </si>
  <si>
    <t>Jet diverter</t>
  </si>
  <si>
    <t>DIVJET</t>
  </si>
  <si>
    <t>Cant be perform to avoid closing BSR - test with annular prior POOH suspension packer</t>
  </si>
  <si>
    <t>BOPPRP</t>
  </si>
  <si>
    <t>ROV performs as left configuration/survey of THD and install TA cap</t>
  </si>
  <si>
    <t>TA cap only for W526C</t>
  </si>
  <si>
    <t xml:space="preserve">Move rig to GK-W721C   </t>
  </si>
  <si>
    <t>Drop Driftcatcher drift</t>
  </si>
  <si>
    <t>shoe at 6,890 ft. w/ 15.6 std/h. KPI: 16. + 0.25h</t>
  </si>
  <si>
    <t>~96 ft</t>
  </si>
  <si>
    <t>5.3 triple/hr. KPI: 6.1</t>
  </si>
  <si>
    <t>9.2 std/hr. KPI: 9.4</t>
  </si>
  <si>
    <t>Pressure test cement line while circulating</t>
  </si>
  <si>
    <t>BoD: 59 min</t>
  </si>
  <si>
    <t>BoD: 10 min</t>
  </si>
  <si>
    <t>BoD: 52 min + 0.5 hr for misc</t>
  </si>
  <si>
    <t>BoD: 77 min</t>
  </si>
  <si>
    <t>16 stds /hr</t>
  </si>
  <si>
    <t>shoetrack: ~96 ft.</t>
  </si>
  <si>
    <t>Both chokes</t>
  </si>
  <si>
    <t>tested MWD</t>
  </si>
  <si>
    <t>choke line only</t>
  </si>
  <si>
    <t>Avg ROP KPI: 130 ft/ h. Lookahead: 100 ft/h</t>
  </si>
  <si>
    <t>Pump down choke line, not string.  Same line up as LOT</t>
  </si>
  <si>
    <t xml:space="preserve">No RCD Protective sleeve retrieval required as 9-5/8" can pass through. </t>
  </si>
  <si>
    <t>Incl. C/O PS30 for rotary bushings (15 min). w/ 14 std/h. KPI: 14. + 0.25</t>
  </si>
  <si>
    <t>~183 ft</t>
  </si>
  <si>
    <t>6.8 triple/hr. KPI: 7.3</t>
  </si>
  <si>
    <t>10.6 std/hr. KPI: 11.2</t>
  </si>
  <si>
    <t>meanwhile hold pre-job meeting</t>
  </si>
  <si>
    <t>meanwhile pressure test lines.  Install backup line.  Check rotation. BoD: 75 min</t>
  </si>
  <si>
    <t>BoD: 86 min + 0.5 hr for misc</t>
  </si>
  <si>
    <t>BoD: 175 min</t>
  </si>
  <si>
    <t>RIH 9-5/8" cleanout/ scraper BHA to HHC packer depth (12,203 ft)</t>
  </si>
  <si>
    <t>RIH 9-5/8" cleanout/ scraper BHA to VCH packet depth (12,366 ft)</t>
  </si>
  <si>
    <t>shoe @ 12,698ft</t>
  </si>
  <si>
    <t>Log 9-5/8" liner</t>
  </si>
  <si>
    <t>Displace riser to seawater</t>
  </si>
  <si>
    <t>1hr KLT: PS30 slips</t>
  </si>
  <si>
    <t xml:space="preserve">offline:  Pressure test connector/casing/shoetrack to 4000 psi </t>
  </si>
  <si>
    <t>Pressure test wellhead connector to 4,000 psi</t>
  </si>
  <si>
    <t>Offline: C/O pipe handler, saver sub. Service TDS.</t>
  </si>
  <si>
    <t>BHA ~980 - 1,000 ft</t>
  </si>
  <si>
    <t>total 5,400 ft of 5" DP. w/ 14.4 std/h. KPI: 16. +0.25 h for Jetstream</t>
  </si>
  <si>
    <t>shoe:12,698 ft. shoetrack: 143 ft. w/ 14.4 std/h. KPI: 16</t>
  </si>
  <si>
    <t>kpi TQ 100, including connection reaming and slip</t>
  </si>
  <si>
    <t>shoe:12,698 ft. w/ 12.6 stand/h. KPI:14 stand/h</t>
  </si>
  <si>
    <t>w/ 12.6 stand/h. KPI:14 stand/h +0.5h</t>
  </si>
  <si>
    <t xml:space="preserve">RIH on DP in open hole to 10085ft. </t>
  </si>
  <si>
    <t xml:space="preserve">M/U SES stand.  </t>
  </si>
  <si>
    <t>Set packer with cement unit. Test packer to 3700 psi 15 mins. Pull test packer.</t>
  </si>
  <si>
    <t>3 bpm in tubing,  2 bpm in open hole</t>
  </si>
  <si>
    <t xml:space="preserve">Rack SES stand. POOH 6-5/8" DP </t>
  </si>
  <si>
    <t>Flush and pressure test surface line / test against FS2 FLCV &amp; packer. Function BOP's, Leave UA closed</t>
  </si>
  <si>
    <t>POOH 6-5/8" and 5-1/2" DP to setting tool.</t>
  </si>
  <si>
    <t xml:space="preserve">R/D autoclamp. </t>
  </si>
  <si>
    <t>Move rig to W526C</t>
  </si>
  <si>
    <t>only 2 stands HWDP.  Includes nukes</t>
  </si>
  <si>
    <t>CMC maintenance</t>
  </si>
  <si>
    <t>Meanwhile  Displaced C&amp;K</t>
  </si>
  <si>
    <t>Wash down with displacement pill</t>
  </si>
  <si>
    <t>800fph</t>
  </si>
  <si>
    <t>0.25h: Clean and clear rig floor</t>
  </si>
  <si>
    <t>RIH on 6-5/8" DP to shoe</t>
  </si>
  <si>
    <t>Mix N-flow breaker - 120 bbl.</t>
  </si>
  <si>
    <t>Rack SES stand. POOH.</t>
  </si>
  <si>
    <t>POOH to setting tool.</t>
  </si>
  <si>
    <t>Maintence on hydraracker and drawworks</t>
  </si>
  <si>
    <t xml:space="preserve">P/U completion assemblies </t>
  </si>
  <si>
    <t>Remove mster bushings, install RCS-500 slips</t>
  </si>
  <si>
    <t xml:space="preserve">Terminate TEC line at PDG and test. </t>
  </si>
  <si>
    <t xml:space="preserve">P/U SCSSSV + terminate control line and pressure test. </t>
  </si>
  <si>
    <t>rig up autoclamp push arm</t>
  </si>
  <si>
    <t>Remove autoclamp push arm.  Run one 5.5" spacer single</t>
  </si>
  <si>
    <t xml:space="preserve">Change elevator inserts, </t>
  </si>
  <si>
    <t>M/U tubing hanger,  remove RCS-500 slips, install master bushings</t>
  </si>
  <si>
    <t>Terminate control lines and pressure test</t>
  </si>
  <si>
    <t>Rig down hang off plate.  Check injector connection</t>
  </si>
  <si>
    <t xml:space="preserve">Rig up sliding table. </t>
  </si>
  <si>
    <t>Made up first stand and rigged up autoclamp</t>
  </si>
  <si>
    <t>RIH landing string .  Make up clamps every 2nd joint. Drift off drill.</t>
  </si>
  <si>
    <t xml:space="preserve">Held drift off drill.  Made up landing single. </t>
  </si>
  <si>
    <t>M/U SES stand with cement hose.</t>
  </si>
  <si>
    <t>R/D push arm,  Weatherford power tong and sliding table</t>
  </si>
  <si>
    <t>Meanwhile complete land out check list</t>
  </si>
  <si>
    <t>Stroke closed LOSTJ and land tubing hanger</t>
  </si>
  <si>
    <t>Test tubing hanger seal to 2000 psi.  Lock tubing hanger. Take overpull.  Test tubing hanger seal to 7500 psi</t>
  </si>
  <si>
    <t>Line up to choke line.  PJSM and walk line.</t>
  </si>
  <si>
    <t>Lay down SES</t>
  </si>
  <si>
    <t>Lay down THRA.</t>
  </si>
  <si>
    <t>Start laying down landing string</t>
  </si>
  <si>
    <t>Lay down SLB umbilical sheave and two Hall sheaves from the derrick beams.  Beam clamps remain in place.</t>
  </si>
  <si>
    <t xml:space="preserve">Only one rope access tech availlable, so job less efficiient </t>
  </si>
  <si>
    <t xml:space="preserve">Lay down TDS hose with Sperry T-piece </t>
  </si>
  <si>
    <t>Displace riser to seawater pumping down CKB. Offline</t>
  </si>
  <si>
    <t>Rig down reels from spooler bridge</t>
  </si>
  <si>
    <t>Remove strengthening frame from spooler bridge</t>
  </si>
  <si>
    <t xml:space="preserve">Install diverter pulling tool. Pull diverter. Lay down on skate. </t>
  </si>
  <si>
    <t>Unlatch BOP.  Move to SHZ</t>
  </si>
  <si>
    <t>Offline:   188 seabed survey, install trash cap</t>
  </si>
  <si>
    <t>Latch tension ring in diverter housing.</t>
  </si>
  <si>
    <t>Lay down landing joint.  Service slip joint</t>
  </si>
  <si>
    <t xml:space="preserve">RD choke kill booster and rigid conduit goosenecks.  L/D slip joint.  </t>
  </si>
  <si>
    <t>RD MUX / hotline / goosenecks/choke kill and booster stabs. L/D termination/keel joint</t>
  </si>
  <si>
    <t>POOH riser pup joint</t>
  </si>
  <si>
    <t xml:space="preserve">POOH riser at 4 joints per hour. </t>
  </si>
  <si>
    <t>Offline:  163 recovers eight transponders.  Aux side commence pulling co-flex hoses</t>
  </si>
  <si>
    <t>Remove bridges  BOP through splash zone to cart.  Remove double.  Hang in blocks. Skid BOP aft.  Move BOP to starboard set back area.</t>
  </si>
  <si>
    <t>BOPCART</t>
  </si>
  <si>
    <t xml:space="preserve">Install bridge.  Lay down riser double.  </t>
  </si>
  <si>
    <t>Demob equipment</t>
  </si>
  <si>
    <t>Recover coflex hoses, meanwhile recover transponders</t>
  </si>
  <si>
    <t>11 coflex hoses (CCCKB, FL AA,BB, RCD A B)</t>
  </si>
  <si>
    <t>RMO</t>
  </si>
  <si>
    <t xml:space="preserve">Move BOP to port test stump. </t>
  </si>
  <si>
    <t>Recover transponders 188</t>
  </si>
  <si>
    <t>8x</t>
  </si>
  <si>
    <t>Clean waste tank</t>
  </si>
  <si>
    <t>Waste Holding and brine tanks in progress.  Bulk silos under inspection and final cleaning</t>
  </si>
  <si>
    <t>Lay down BHA and jars</t>
  </si>
  <si>
    <t>Complete</t>
  </si>
  <si>
    <t>Lay down washpipe 14 stands</t>
  </si>
  <si>
    <t>Lay down 7" landing string - 31 stands</t>
  </si>
  <si>
    <t>Lay down 6-5/8" drillpipe -  64 stands</t>
  </si>
  <si>
    <t>Lay down wearbushing assy</t>
  </si>
  <si>
    <t>Lay down 5-7/8" HWDP</t>
  </si>
  <si>
    <t>Lay down  5" drillpipe</t>
  </si>
  <si>
    <t>Remove strengthening frame from decks</t>
  </si>
  <si>
    <t>Rig down Exlog</t>
  </si>
  <si>
    <t>Rig down Sperry</t>
  </si>
  <si>
    <t>Rig down Baker Atlas Wireline unit, explosive bunkers.</t>
  </si>
  <si>
    <t>Sum of DSV plan</t>
  </si>
  <si>
    <t>Column Labels</t>
  </si>
  <si>
    <t>Row Labels</t>
  </si>
  <si>
    <t>(blank)</t>
  </si>
  <si>
    <t>Grand Total</t>
  </si>
  <si>
    <t>3 days Loadout</t>
  </si>
  <si>
    <t xml:space="preserve">Sail to Labuan  </t>
  </si>
  <si>
    <t>112.56 hours allocated in AFE for this move.  Now allocated to BWM after batch is complete</t>
  </si>
  <si>
    <t xml:space="preserve">Opp to pick up pipe in Labuan/KK. Depends on sail speed, COG during sail. </t>
  </si>
  <si>
    <t>Min of Start Time</t>
  </si>
  <si>
    <t>Vessel in  Labuan</t>
  </si>
  <si>
    <t>SK Perfect</t>
  </si>
  <si>
    <t>SK Prime</t>
  </si>
  <si>
    <t>AT303</t>
  </si>
  <si>
    <t>arrives 6pm</t>
  </si>
  <si>
    <t>Pit cleaning</t>
  </si>
  <si>
    <t>DWN loan</t>
  </si>
  <si>
    <t>Brilliance</t>
  </si>
  <si>
    <t>Singapore Loadout</t>
  </si>
  <si>
    <t>MV Loadout in Singapore</t>
  </si>
  <si>
    <t>Vessel Loadout Labuan</t>
  </si>
  <si>
    <t>Vessel Loadout</t>
  </si>
  <si>
    <t>Singapore Mob / Rig Sail</t>
  </si>
  <si>
    <t>SK Perfect ON HIRE</t>
  </si>
  <si>
    <t>SK Prime ON HIRE</t>
  </si>
  <si>
    <t>Posh Jaeger</t>
  </si>
  <si>
    <t>MPD - IRJ (with upper &amp; lower XO's)</t>
  </si>
  <si>
    <t>P2</t>
  </si>
  <si>
    <t>16 ppg</t>
  </si>
  <si>
    <t>BH Fluid - DKD Mud (4,000 bbl)</t>
  </si>
  <si>
    <t>P1</t>
  </si>
  <si>
    <t>BH Fluids - 24" HS Chemicals (Remainder)</t>
  </si>
  <si>
    <t>200 MT</t>
  </si>
  <si>
    <t>Thixo Cement</t>
  </si>
  <si>
    <t>BH Cementing - Top Hole Cementing Chem + Foamballs</t>
  </si>
  <si>
    <t>TFMC SURF - 1.0 Shipping Skids for fit test</t>
  </si>
  <si>
    <t>P3</t>
  </si>
  <si>
    <t>Geoservices - 10ft Transport Container</t>
  </si>
  <si>
    <t xml:space="preserve">Weatherford TRS - Power Scope &amp; Power Unit </t>
  </si>
  <si>
    <t>MPD - EH-Reel (RCD) with sheaves</t>
  </si>
  <si>
    <t>Maersk Shaker Screens</t>
  </si>
  <si>
    <t>Weatherford TRS - 20" x 18-5/8" Casing</t>
  </si>
  <si>
    <t>MPD - H-Reel with sheaves</t>
  </si>
  <si>
    <t>BH Fluids - 24" HS Chemicals</t>
  </si>
  <si>
    <t>MPD - Misc hoses, float subs</t>
  </si>
  <si>
    <t>BH Fluids - MOTF, Lab Equipment</t>
  </si>
  <si>
    <t>5+5 jts</t>
  </si>
  <si>
    <t>MPD - RCD7875 Power Unit, RCD Stripper Elements</t>
  </si>
  <si>
    <t>BH DDMWD Cabin</t>
  </si>
  <si>
    <t>1 well</t>
  </si>
  <si>
    <t>Shell OCTG - 20" &amp; 18-5/8" Casing &amp; Accessories</t>
  </si>
  <si>
    <t>24", 17-1/2", 12-1/4" Drill bits &amp; accessories</t>
  </si>
  <si>
    <t>TFMC 1st loadout</t>
  </si>
  <si>
    <t>Shell IT Equipment and Stationery</t>
  </si>
  <si>
    <t>Trash Cap after tophole</t>
  </si>
  <si>
    <t>120 MT</t>
  </si>
  <si>
    <t>Barite (4 wells = 300 MT)</t>
  </si>
  <si>
    <t>Geoservices - Misc. items</t>
  </si>
  <si>
    <t>Pot water, Drill Water, Fuel</t>
  </si>
  <si>
    <t>BHGE Cementing - Top Hole Chemicals (80 drums on 20 pellets)</t>
  </si>
  <si>
    <t>Shell VHF Radios</t>
  </si>
  <si>
    <t>BHGE Eline</t>
  </si>
  <si>
    <t>Bentonite (4 wells = 150 MT)</t>
  </si>
  <si>
    <t>Oceaneering - ROV Tooling + pH Meter</t>
  </si>
  <si>
    <t>Remainder of Bulks</t>
  </si>
  <si>
    <t>Vessel Backload Rig</t>
  </si>
  <si>
    <t>Exec Balance</t>
  </si>
  <si>
    <t>POSH Jaeger</t>
  </si>
  <si>
    <t>Exec Brilliance</t>
  </si>
  <si>
    <t>SK 812</t>
  </si>
  <si>
    <t>AT 303</t>
  </si>
  <si>
    <t>Balance</t>
  </si>
  <si>
    <t>On</t>
  </si>
  <si>
    <t>Personnel</t>
  </si>
  <si>
    <t>Off</t>
  </si>
  <si>
    <t>Day Tripper (at Singapore)</t>
  </si>
  <si>
    <t>Water Taxi at KK</t>
  </si>
  <si>
    <t>AW139</t>
  </si>
  <si>
    <t>Geoservices - For Cabin Rig Up (Mob &amp; demob in SG)</t>
  </si>
  <si>
    <t>Shell SDSV</t>
  </si>
  <si>
    <t>BHGE MWD</t>
  </si>
  <si>
    <t>Test Flight</t>
  </si>
  <si>
    <t>Shell WSOE</t>
  </si>
  <si>
    <t>Geoservices (Sample catcher)</t>
  </si>
  <si>
    <t>Shell NDSV</t>
  </si>
  <si>
    <t>OVID - Capt Naung (Mob &amp; demob in SG)</t>
  </si>
  <si>
    <t>Weatherford TRS</t>
  </si>
  <si>
    <t>OCTG Leopard Rep (at location)</t>
  </si>
  <si>
    <t>Geoservices</t>
  </si>
  <si>
    <t xml:space="preserve">Oceaneering ROV </t>
  </si>
  <si>
    <t>Shell MATCO</t>
  </si>
  <si>
    <t>DQ Connection Specialist</t>
  </si>
  <si>
    <t>Shell A&amp;A</t>
  </si>
  <si>
    <t>TFMC</t>
  </si>
  <si>
    <t>Shell IT</t>
  </si>
  <si>
    <t>Weatherford MPD</t>
  </si>
  <si>
    <t>Scopetel</t>
  </si>
  <si>
    <t>BHGE - Mud Engineers</t>
  </si>
  <si>
    <t>BHGE DD</t>
  </si>
  <si>
    <t>Maersk</t>
  </si>
  <si>
    <t>Helicopter Requirements</t>
  </si>
  <si>
    <t>Total</t>
  </si>
  <si>
    <t>Rig POB</t>
  </si>
  <si>
    <t>6x WFD TRS</t>
  </si>
  <si>
    <t>4x WFD TRS</t>
  </si>
  <si>
    <t>2x Frank FUT</t>
  </si>
  <si>
    <t>0x Frank FUT</t>
  </si>
  <si>
    <t>1x SGS</t>
  </si>
  <si>
    <t>0x SGS</t>
  </si>
  <si>
    <t>2x Sperry DD</t>
  </si>
  <si>
    <t>1x Sperry DD</t>
  </si>
  <si>
    <t>0x Sperry DD</t>
  </si>
  <si>
    <t>3x Sperry MWD</t>
  </si>
  <si>
    <t>4x Sperry MWD</t>
  </si>
  <si>
    <t>1x Sperry MWD</t>
  </si>
  <si>
    <t>0x Sperry MWD</t>
  </si>
  <si>
    <t>3x FMC</t>
  </si>
  <si>
    <t>2x FMC</t>
  </si>
  <si>
    <t>1x FMC</t>
  </si>
  <si>
    <t>4x HES Filtration</t>
  </si>
  <si>
    <t>1x HES Filtration</t>
  </si>
  <si>
    <t>0x HES Filtration</t>
  </si>
  <si>
    <t>4x HES Lower Completion</t>
  </si>
  <si>
    <t>0x HES Lower Completion</t>
  </si>
  <si>
    <t>5x HES Lower Completion</t>
  </si>
  <si>
    <t>7x HES Upper Completion</t>
  </si>
  <si>
    <t>6x HES Upper Completion</t>
  </si>
  <si>
    <t>5x HES Upper Completion</t>
  </si>
  <si>
    <t>3x HES N-Flow</t>
  </si>
  <si>
    <t>2x HES N-Flow</t>
  </si>
  <si>
    <t>0x HES N-Flow</t>
  </si>
  <si>
    <t>3x Mud Engineer</t>
  </si>
  <si>
    <t>2x Mud Engineer</t>
  </si>
  <si>
    <t>4x SLB SSTT</t>
  </si>
  <si>
    <t>6x SLB SSTT</t>
  </si>
  <si>
    <t>3x SLB SSTT</t>
  </si>
  <si>
    <t>2x SLB SSTT</t>
  </si>
  <si>
    <t>8x SLB SSTT</t>
  </si>
  <si>
    <t>6x HES Gravel Pack</t>
  </si>
  <si>
    <t>9x HES Gravel Pack</t>
  </si>
  <si>
    <t>11x HES Gravel Pack</t>
  </si>
  <si>
    <t>0x HES Gravel Pack</t>
  </si>
  <si>
    <t>0x Vam Inspector</t>
  </si>
  <si>
    <t>1x Vam Inspector</t>
  </si>
  <si>
    <t>1x JFE Inspector</t>
  </si>
  <si>
    <t>2x Exlog - SC</t>
  </si>
  <si>
    <t>0x Exlog - SC</t>
  </si>
  <si>
    <t>DFE: 85.3 ft</t>
  </si>
  <si>
    <t>GK-P527B (P52NE2)</t>
  </si>
  <si>
    <t>GK-P528C (P52NE1)</t>
  </si>
  <si>
    <t>GK-W526C (W52NE1)</t>
  </si>
  <si>
    <t>GK-W721C (W72NE1)</t>
  </si>
  <si>
    <t>Drilling Footage</t>
  </si>
  <si>
    <t>AH BDF (ft)</t>
  </si>
  <si>
    <t>TVD BDF (ft)</t>
  </si>
  <si>
    <t>Incl. (°)</t>
  </si>
  <si>
    <t>P527B</t>
  </si>
  <si>
    <t>P528C</t>
  </si>
  <si>
    <t>W526C</t>
  </si>
  <si>
    <t>W721C</t>
  </si>
  <si>
    <t>Avg 3 Wells</t>
  </si>
  <si>
    <t>Mudline</t>
  </si>
  <si>
    <t>24" Hole Section</t>
  </si>
  <si>
    <t>36" Conductor Shoe</t>
  </si>
  <si>
    <t>20" x 18-5/8" XO</t>
  </si>
  <si>
    <t>20" x 18-5/8" Shoe</t>
  </si>
  <si>
    <t>9-5/8" Top of Liner</t>
  </si>
  <si>
    <t>17-1/2" Hole Section</t>
  </si>
  <si>
    <t>13-5/8" Shoe</t>
  </si>
  <si>
    <t>Production Packer</t>
  </si>
  <si>
    <t>12-1/4" Hole Section</t>
  </si>
  <si>
    <t>VCH Packer</t>
  </si>
  <si>
    <t>9-5/8" Liner Shoe</t>
  </si>
  <si>
    <t>Bottom of Screens</t>
  </si>
  <si>
    <t>8-1/2" Hole Section</t>
  </si>
  <si>
    <t>Well TD</t>
  </si>
  <si>
    <t>Based on 20210422_Completions (Sep 13th)</t>
  </si>
  <si>
    <t>Worst Case 9-5/8" liner</t>
  </si>
  <si>
    <t>Worst Case Res AH length</t>
  </si>
  <si>
    <t>Worst Case well TD</t>
  </si>
  <si>
    <t>Shallowest Case well TD</t>
  </si>
  <si>
    <t>Outstep</t>
  </si>
  <si>
    <t>Step-out Ratio (BML)</t>
  </si>
  <si>
    <t>LRD</t>
  </si>
  <si>
    <t>ERD</t>
  </si>
  <si>
    <t>MRD</t>
  </si>
  <si>
    <t>stand:</t>
  </si>
  <si>
    <t>ft</t>
  </si>
  <si>
    <t>Average ROP based on GK2</t>
  </si>
  <si>
    <t>Inst ROP</t>
  </si>
  <si>
    <t>hr/ stand</t>
  </si>
  <si>
    <t>Conn Time</t>
  </si>
  <si>
    <t>hr/ conn</t>
  </si>
  <si>
    <t>total hr/stand</t>
  </si>
  <si>
    <t>Avg ROP</t>
  </si>
  <si>
    <t>for lookahead</t>
  </si>
  <si>
    <t>Average POOH based on GK3 Target</t>
  </si>
  <si>
    <t>Average RIH based on GK3 Target</t>
  </si>
  <si>
    <t>Average POOH RT based on GK3 Target Cased hole</t>
  </si>
  <si>
    <t>Inst POOH</t>
  </si>
  <si>
    <t>Avg POOH</t>
  </si>
  <si>
    <t>drill to TD</t>
  </si>
  <si>
    <t>circulate hole clean and rack per BU</t>
  </si>
  <si>
    <t>do OH fit</t>
  </si>
  <si>
    <t>lower completion</t>
  </si>
  <si>
    <t>screen run to bottom</t>
  </si>
  <si>
    <t>upper completion</t>
  </si>
  <si>
    <t>displace SFDIF</t>
  </si>
  <si>
    <t>PUMP OOH SFDIF till inside liner shoe by 300ft</t>
  </si>
  <si>
    <t>Drop RFID tags</t>
  </si>
  <si>
    <t>circulate clean with jetstream with DIF</t>
  </si>
  <si>
    <t>jetstream at tol</t>
  </si>
  <si>
    <t>cased</t>
  </si>
  <si>
    <t>drop tag to close</t>
  </si>
  <si>
    <t>oH</t>
  </si>
  <si>
    <t>Continue to displace string to brine</t>
  </si>
  <si>
    <t xml:space="preserve">PUMp OOH  </t>
  </si>
  <si>
    <t>after FIT, drop to activate jetstream</t>
  </si>
  <si>
    <t>Drift only in 17.5 and 12-1/4 for 6-5/8"</t>
  </si>
  <si>
    <t>Well Depth</t>
  </si>
  <si>
    <t>Comp Days</t>
  </si>
  <si>
    <t>CDPTF</t>
  </si>
  <si>
    <t>Yesterday</t>
  </si>
  <si>
    <t>Today</t>
  </si>
  <si>
    <t xml:space="preserve">DO NOT INSERT OR DELETE </t>
  </si>
  <si>
    <t>Flight</t>
  </si>
  <si>
    <t>POB</t>
  </si>
  <si>
    <t>ON</t>
  </si>
  <si>
    <t>OFF</t>
  </si>
  <si>
    <t>Seadrill Senior Crew</t>
  </si>
  <si>
    <t>Seadrill Junior Crew</t>
  </si>
  <si>
    <t>ISOS Medic</t>
  </si>
  <si>
    <t>Sodexo Catering</t>
  </si>
  <si>
    <t>Sodexo</t>
  </si>
  <si>
    <t>Seadrill 3rd Party</t>
  </si>
  <si>
    <t>SDSV</t>
  </si>
  <si>
    <t>NDSV</t>
  </si>
  <si>
    <t>PDSV</t>
  </si>
  <si>
    <t>WSOE</t>
  </si>
  <si>
    <t>Logistics Coordinator</t>
  </si>
  <si>
    <t>A&amp;A</t>
  </si>
  <si>
    <t>Sperry DD</t>
  </si>
  <si>
    <t>Sperry MWD</t>
  </si>
  <si>
    <t>FMC</t>
  </si>
  <si>
    <t>Exlog</t>
  </si>
  <si>
    <t>SLB Cementer</t>
  </si>
  <si>
    <t>Baker Cementing</t>
  </si>
  <si>
    <t>DrillQuip</t>
  </si>
  <si>
    <t>Baroid Mud Engineer</t>
  </si>
  <si>
    <t>NOV Solid Control</t>
  </si>
  <si>
    <t>Halliburton MPD</t>
  </si>
  <si>
    <t>Weatherford RCD</t>
  </si>
  <si>
    <t>OP17 Well Time &amp; Cost Estimates</t>
  </si>
  <si>
    <t>Updated: 5/17/17</t>
  </si>
  <si>
    <t>Rev. 2</t>
  </si>
  <si>
    <t>TIME</t>
  </si>
  <si>
    <t>Tampan-1 (Central) Dry Hole (2018)</t>
  </si>
  <si>
    <t>Tampan-1 (Central) Success (2018)</t>
  </si>
  <si>
    <t>GMS-E NEW-NE(1) Dry Hole (2018)</t>
  </si>
  <si>
    <t>GMS-E NEW-NE(1) Success (2018)</t>
  </si>
  <si>
    <r>
      <t xml:space="preserve">Tampan Appraisal 1 (SW) Dry Hole </t>
    </r>
    <r>
      <rPr>
        <b/>
        <sz val="11"/>
        <rFont val="Calibri"/>
        <family val="2"/>
        <scheme val="minor"/>
      </rPr>
      <t>(2019)</t>
    </r>
  </si>
  <si>
    <r>
      <t xml:space="preserve">Tampan Appraisal 1 (SW) Success </t>
    </r>
    <r>
      <rPr>
        <b/>
        <sz val="11"/>
        <rFont val="Calibri"/>
        <family val="2"/>
        <scheme val="minor"/>
      </rPr>
      <t>(2019)</t>
    </r>
  </si>
  <si>
    <t>Pintar Dry Hole (2019)</t>
  </si>
  <si>
    <t>Pintar Success (2019)</t>
  </si>
  <si>
    <r>
      <t xml:space="preserve">Tampan Appraisal 2 with DST </t>
    </r>
    <r>
      <rPr>
        <b/>
        <sz val="11"/>
        <rFont val="Calibri"/>
        <family val="2"/>
        <scheme val="minor"/>
      </rPr>
      <t>(2019)</t>
    </r>
  </si>
  <si>
    <t>GMS-E NEW-SW(1) Dry Hole (2019)</t>
  </si>
  <si>
    <t>GMS-E NEW-SW(1) Success (2019)</t>
  </si>
  <si>
    <t>MLK KBB Deep Dry Hole (2019)</t>
  </si>
  <si>
    <t>MLK KBB Deep Success (2019)</t>
  </si>
  <si>
    <t>Adas Dry Hole (2020)</t>
  </si>
  <si>
    <t>Adas Success (2020)</t>
  </si>
  <si>
    <t>Cerdik Dry Hole (2020)</t>
  </si>
  <si>
    <t>Cerdik Success (2020)</t>
  </si>
  <si>
    <t>MLK KNR Strat Trap Dry Hole (2020)</t>
  </si>
  <si>
    <t>MLK KNR Strat Trap Success (2020)</t>
  </si>
  <si>
    <t>Comments</t>
  </si>
  <si>
    <t>Description</t>
  </si>
  <si>
    <t>Days</t>
  </si>
  <si>
    <t>Cost Maturity (Type)</t>
  </si>
  <si>
    <t>Type 2</t>
  </si>
  <si>
    <t>Type 1</t>
  </si>
  <si>
    <t>Type 0</t>
  </si>
  <si>
    <t>Rig in Malaysia</t>
  </si>
  <si>
    <t>Drill &amp; Case to TD (36", 20", 13-5/8", 9-5/8", 7")</t>
  </si>
  <si>
    <t>Spud to TD trouble-free times from OP17 benchmarking plot</t>
  </si>
  <si>
    <t>Run &amp; cement production liner</t>
  </si>
  <si>
    <t>Coring (1 x 120' core)</t>
  </si>
  <si>
    <t>Samples (3 RCI)</t>
  </si>
  <si>
    <t>Logging</t>
  </si>
  <si>
    <t>Plug Back</t>
  </si>
  <si>
    <t>Drill, core and log sidetrack hole</t>
  </si>
  <si>
    <t>PMCD Operations</t>
  </si>
  <si>
    <t>Scraper run &amp; wellbore cleanout</t>
  </si>
  <si>
    <t>Abandonment</t>
  </si>
  <si>
    <t>Completion Operations</t>
  </si>
  <si>
    <t>Well Test</t>
  </si>
  <si>
    <t>Drilling % NPT</t>
  </si>
  <si>
    <t>Subtotal (Drilling)</t>
  </si>
  <si>
    <t>Completion/Well Test % NPT</t>
  </si>
  <si>
    <t>Subtotal (Completion + Well Test)</t>
  </si>
  <si>
    <t>Base Days</t>
  </si>
  <si>
    <t>Considering dual derrick capability rig used to drill Gemilang-1</t>
  </si>
  <si>
    <t>% TECOP</t>
  </si>
  <si>
    <t>As per DW Tone Letter - consistent with GoM</t>
  </si>
  <si>
    <t>Total Days (including TECOP)</t>
  </si>
  <si>
    <t>Drilled Footage (ft)</t>
  </si>
  <si>
    <t>COST</t>
  </si>
  <si>
    <t>Mln USD</t>
  </si>
  <si>
    <t>RT Burn Rate</t>
  </si>
  <si>
    <t>0.691/0.940</t>
  </si>
  <si>
    <t>RT Base Cost ( USD) = Base Days x RT Burn Rate</t>
  </si>
  <si>
    <t>Completion Equipment</t>
  </si>
  <si>
    <t>Well Test Services</t>
  </si>
  <si>
    <t>TECOP Contingency</t>
  </si>
  <si>
    <t>CSO Exploration (5%)</t>
  </si>
  <si>
    <t>CSO Development (8%)</t>
  </si>
  <si>
    <t>RT Total Well Cost (including TECOP &amp; CSO)</t>
  </si>
  <si>
    <t>MOD Burn Rate</t>
  </si>
  <si>
    <t>0.755/1.027</t>
  </si>
  <si>
    <t>MOD Base Cost ( USD) = Base Days x MOD Burn Rate</t>
  </si>
  <si>
    <t>MOD Completion Equipment</t>
  </si>
  <si>
    <t>MOD Well Test Services</t>
  </si>
  <si>
    <t>MOD Total Well Cost (including TECOP &amp; CSO)</t>
  </si>
  <si>
    <t>New cost</t>
  </si>
  <si>
    <t>OP17 cost for comparison</t>
  </si>
  <si>
    <t>Gemilang-2 well cost remain the same. Gemilang-1 Type 2 cost is higher with detailed operations breakdown.</t>
  </si>
  <si>
    <t>BIC Cost (Dry Hole)</t>
  </si>
  <si>
    <t xml:space="preserve"> $22 mln</t>
  </si>
  <si>
    <t>LE Base Cost (Dry Hole)</t>
  </si>
  <si>
    <t>Gap to BIC</t>
  </si>
  <si>
    <t>$ mln</t>
  </si>
  <si>
    <t>BIC Time (Dry hole Days)</t>
  </si>
  <si>
    <t>12.5 days</t>
  </si>
  <si>
    <t>LE Base Hole (Dry Hole Days)</t>
  </si>
  <si>
    <t>23.47 days</t>
  </si>
  <si>
    <t>Day 1</t>
  </si>
  <si>
    <t>Quarantine @ KL (MPA approved hotel)</t>
  </si>
  <si>
    <t>Day 2</t>
  </si>
  <si>
    <t>Day 3</t>
  </si>
  <si>
    <t>Day 4</t>
  </si>
  <si>
    <t>Day 5</t>
  </si>
  <si>
    <t>Day 6</t>
  </si>
  <si>
    <t>Day 7</t>
  </si>
  <si>
    <t>Day 8</t>
  </si>
  <si>
    <t xml:space="preserve">Fly to Singapore. Mob to Viking. </t>
  </si>
  <si>
    <t>Day 9</t>
  </si>
  <si>
    <t>MPD - remaining equipment</t>
  </si>
  <si>
    <t>Weatherford TRS - 36" Conductor handling equipment (Primary &amp; B/U)</t>
  </si>
  <si>
    <t>BHGE 1 set mono + 1 set hepta cable</t>
  </si>
  <si>
    <r>
      <t xml:space="preserve">Shell OCTG - 36" Cond (Primary &amp; B-Up) </t>
    </r>
    <r>
      <rPr>
        <b/>
        <sz val="12"/>
        <color rgb="FF00B050"/>
        <rFont val="Arial"/>
        <family val="2"/>
      </rPr>
      <t>DQ</t>
    </r>
    <r>
      <rPr>
        <sz val="12"/>
        <rFont val="Arial"/>
        <family val="2"/>
      </rPr>
      <t xml:space="preserve"> </t>
    </r>
  </si>
  <si>
    <t>Ex Benz</t>
  </si>
  <si>
    <t>SK Prime(cont)</t>
  </si>
  <si>
    <t>Stationery &amp; IOGP LSR Cards</t>
  </si>
  <si>
    <t>Shell</t>
  </si>
  <si>
    <t>80 MT</t>
  </si>
  <si>
    <t>Executive Benevolence (cont)</t>
  </si>
  <si>
    <t>BH Mud Engineer</t>
  </si>
  <si>
    <t xml:space="preserve">Maersk </t>
  </si>
  <si>
    <t>Cont. loading cargo at Labuan</t>
  </si>
  <si>
    <t>Arrived Labuan. Port Health Clearance + Mandatory Quarantine</t>
  </si>
  <si>
    <t>Loadout put on hold until further notice</t>
  </si>
  <si>
    <t>SK Plenty</t>
  </si>
  <si>
    <t>KK for port clearance + Mandatory quarantine</t>
  </si>
  <si>
    <t>Reduce crew number onboard</t>
  </si>
  <si>
    <t>Maersk downman</t>
  </si>
  <si>
    <t>COVID IP</t>
  </si>
  <si>
    <t>Remaining 
 Top Hole WH Equip</t>
  </si>
  <si>
    <t>HSSE Materials</t>
  </si>
  <si>
    <t>ROV pH Meter</t>
  </si>
  <si>
    <t>OCN</t>
  </si>
  <si>
    <t>Suspend load out operation until further notice</t>
  </si>
  <si>
    <t>SK Plenty (cont)</t>
  </si>
  <si>
    <t>Maersk Performance</t>
  </si>
  <si>
    <t>Mud chemicals</t>
  </si>
  <si>
    <t>24in BHA package</t>
  </si>
  <si>
    <t>Black hawk cementing package</t>
  </si>
  <si>
    <t>wellhead equipment</t>
  </si>
  <si>
    <t>ROV pH meter</t>
  </si>
  <si>
    <t xml:space="preserve">Conductor lifting subs </t>
  </si>
  <si>
    <t>DQ</t>
  </si>
  <si>
    <t>Oil state</t>
  </si>
  <si>
    <t>Sail from KK to Labuan for load out</t>
  </si>
  <si>
    <t>Obtain port clearance and perform loadout operation</t>
  </si>
  <si>
    <t>Maersk (emergency)</t>
  </si>
  <si>
    <t xml:space="preserve">Shell Matco </t>
  </si>
  <si>
    <t>Released from quarantine. Port clearance.</t>
  </si>
  <si>
    <t>Continue to R/U equipment. Prepare for spud</t>
  </si>
  <si>
    <t>Perform crew change and prepare for sail. Obtain outward clearance.</t>
  </si>
  <si>
    <t>3x WFT Open top basket for MPD Hoses</t>
  </si>
  <si>
    <t>SK Benz</t>
  </si>
  <si>
    <t>4 rolls of rubber mat</t>
  </si>
  <si>
    <t>160NM @ 8-10knots</t>
  </si>
  <si>
    <t>TH &amp; XT Rubber Mats</t>
  </si>
  <si>
    <t>Ex Benz offload onto Viking</t>
  </si>
  <si>
    <t>Offload: Deck &amp; underdeck cargo, Fuel, Pot Water</t>
  </si>
  <si>
    <t>SK Perfect offload onto Viking</t>
  </si>
  <si>
    <t>Backload: MPD hoses, 
Drill pipes for inspection</t>
  </si>
  <si>
    <t>SK Prime offload onto Viking</t>
  </si>
  <si>
    <t>SK Plenty offload onto Viking</t>
  </si>
  <si>
    <t>20" &amp; 18-5/8" Centralizers</t>
  </si>
  <si>
    <t>WFT TRS - 18-5/8" Eq &amp; Consumables</t>
  </si>
  <si>
    <t xml:space="preserve">Barite </t>
  </si>
  <si>
    <t>DKD Mud (4,400 bbl)</t>
  </si>
  <si>
    <t>BHGE - DKD Chemicals</t>
  </si>
  <si>
    <t>Maersk - Rig Materials</t>
  </si>
  <si>
    <t>AT300</t>
  </si>
  <si>
    <t>TFMC - XT 1.0</t>
  </si>
  <si>
    <t>TFMC - THD 1.0</t>
  </si>
  <si>
    <t>AT300 offload onto Viking</t>
  </si>
  <si>
    <t>20" Casing (P528C)</t>
  </si>
  <si>
    <t>18-5/8" Casing (P528C)</t>
  </si>
  <si>
    <t>36" Conductors (P528C)</t>
  </si>
  <si>
    <t>36" Jetting Shoe (P528C)</t>
  </si>
  <si>
    <t>20" Casing (P527B)</t>
  </si>
  <si>
    <t>18-5/8" Casing (P527B)</t>
  </si>
  <si>
    <t>2 sets</t>
  </si>
  <si>
    <t>LPWHH extension jt (P527B) - Leopard</t>
  </si>
  <si>
    <t>Offload: Deck &amp; underdeck cargo</t>
  </si>
  <si>
    <t>40 MT</t>
  </si>
  <si>
    <t>Bentonite</t>
  </si>
  <si>
    <t>BHGE - Cementing Consumables, Spares</t>
  </si>
  <si>
    <t>60 jts</t>
  </si>
  <si>
    <t>49 jts</t>
  </si>
  <si>
    <t>29 jts</t>
  </si>
  <si>
    <t>31 jts</t>
  </si>
  <si>
    <t>36" Jetting Shoe (P527B+B/up) - Leopard</t>
  </si>
  <si>
    <t>36" Conductors (P527B+B/up) - Leopard</t>
  </si>
  <si>
    <t>Maersk - General Rig Materials</t>
  </si>
  <si>
    <t>Any equipment bumped off from previous loadout</t>
  </si>
  <si>
    <t>3 jets</t>
  </si>
  <si>
    <t>1 jt</t>
  </si>
  <si>
    <t>2 jts</t>
  </si>
  <si>
    <t>BHGE - Cement Chemicals</t>
  </si>
  <si>
    <t>TFMC Loadout</t>
  </si>
  <si>
    <t>Obtain port clearance. Perform crew change.</t>
  </si>
  <si>
    <t>116NM @ 8.5 knots</t>
  </si>
  <si>
    <t>HAL SCE</t>
  </si>
  <si>
    <t>Continue: SK Prime offload onto Viking</t>
  </si>
  <si>
    <t>8 jts</t>
  </si>
  <si>
    <t>HAL Cementing</t>
  </si>
  <si>
    <t>Oceaneering - ROV Spare Parts &amp; Consumables</t>
  </si>
  <si>
    <t>Barite</t>
  </si>
  <si>
    <t>BH MWD</t>
  </si>
  <si>
    <t>Continue LBU loadout for SK Perfect</t>
  </si>
  <si>
    <t>Continue LBU loadout for SK Prime</t>
  </si>
  <si>
    <t>Blackhawk</t>
  </si>
  <si>
    <t>SK Plenty in KK for Port Clearance</t>
  </si>
  <si>
    <t>NO CHOPPER ON SUNDAY</t>
  </si>
  <si>
    <t>Geoservices (Flair Engineer)</t>
  </si>
  <si>
    <t xml:space="preserve">Continue LBU loadout for SK Prime 
</t>
  </si>
  <si>
    <t>Loadout: DKD mud &amp; cement</t>
  </si>
  <si>
    <t>Baker Wireline</t>
  </si>
  <si>
    <t>SK Prime in KK for Port Clearance</t>
  </si>
  <si>
    <t>Sk Plenty Enroute to location</t>
  </si>
  <si>
    <t>2 hrs: Rig performed DP LBL Calibration</t>
  </si>
  <si>
    <t>Sk Plenty Offload onto Viking</t>
  </si>
  <si>
    <t>SK Perfect in KK for Port Clearance</t>
  </si>
  <si>
    <t>Offload: Deck &amp; Undercargo deck</t>
  </si>
  <si>
    <t>SK Prime Enroute to KK</t>
  </si>
  <si>
    <t>Maersk (Tank Cleaner)</t>
  </si>
  <si>
    <t>AW139 (2x Choppers)</t>
  </si>
  <si>
    <t>SK Plenty &amp; SK Perfect Offload onto Viking</t>
  </si>
  <si>
    <t xml:space="preserve">Geoservices </t>
  </si>
  <si>
    <t>Check bullseyes.  Confirm stickup.</t>
  </si>
  <si>
    <t>POOH and R/B 24" jetting BHA</t>
  </si>
  <si>
    <t>M/U &amp; RIH 24" BHA</t>
  </si>
  <si>
    <t>ball valve burried under gumbo. Spent some time to close it.</t>
  </si>
  <si>
    <t>jet wellhead to get slope indicator readings.</t>
  </si>
  <si>
    <t>NO CHOPPER ON WED</t>
  </si>
  <si>
    <t>WFD MPD hoses</t>
  </si>
  <si>
    <t>SK Prime transit in KK for Port Clearance</t>
  </si>
  <si>
    <t>Next destination: Labuan</t>
  </si>
  <si>
    <t>SK Perfect Offload onto M.Viking</t>
  </si>
  <si>
    <t>Next destination: M.Viking</t>
  </si>
  <si>
    <t>SK Plenty transit in KK for Port Clearance</t>
  </si>
  <si>
    <t>ROV TTU</t>
  </si>
  <si>
    <t>VAM Engineer</t>
  </si>
  <si>
    <t>Shell Matco</t>
  </si>
  <si>
    <t>Including time to function test DAT tool before racking back.</t>
  </si>
  <si>
    <t>BH DD</t>
  </si>
  <si>
    <t>Wait on vessel port clearance</t>
  </si>
  <si>
    <t>WFD TRS</t>
  </si>
  <si>
    <t>SK Perfect transit in KK for Port Clearance</t>
  </si>
  <si>
    <t>SK Prime Offload onto M.Viking</t>
  </si>
  <si>
    <t>Mud chemicals &amp; lab equipment</t>
  </si>
  <si>
    <t>BH Cement Chemicals</t>
  </si>
  <si>
    <t>HAL BSS Consumables</t>
  </si>
  <si>
    <t>2 hrs jetting, 1.5 hrs soaking conductor.</t>
  </si>
  <si>
    <t>done during soaking of conductor</t>
  </si>
  <si>
    <t>POOH &amp; R/B 24" BHA</t>
  </si>
  <si>
    <t>including time to function test DAT tool before racking back.</t>
  </si>
  <si>
    <t>Ex Benz transit in KK for Port Clearance</t>
  </si>
  <si>
    <t>Next destination: M. Viking</t>
  </si>
  <si>
    <t>HAL MOTF</t>
  </si>
  <si>
    <t>Offload: Undercargo deck</t>
  </si>
  <si>
    <t xml:space="preserve">HGIS </t>
  </si>
  <si>
    <t>Oceaneering ROV</t>
  </si>
  <si>
    <t>Leopard conductor configuration is longer. Do offline.</t>
  </si>
  <si>
    <t>R/B on derrick.</t>
  </si>
  <si>
    <t>Wellhead clean up. POOH above wellhead.</t>
  </si>
  <si>
    <t>offline made up 3 joints on main floor before move rig.</t>
  </si>
  <si>
    <t>Soaked conductor for 1 hour</t>
  </si>
  <si>
    <t>Assuming 8 stand/ hr landing string.</t>
  </si>
  <si>
    <t>Waiting on BENZ work permit stamping and port clearance.</t>
  </si>
  <si>
    <t>SK Prime Standby on Location</t>
  </si>
  <si>
    <t>Metrology Equipment</t>
  </si>
  <si>
    <t>THD equipment and toolings</t>
  </si>
  <si>
    <t>BH Cementing</t>
  </si>
  <si>
    <t xml:space="preserve">Weatherford MPD </t>
  </si>
  <si>
    <t>Geoservices ML</t>
  </si>
  <si>
    <t>AW139 (2x choppers)</t>
  </si>
  <si>
    <t>HES WBCO</t>
  </si>
  <si>
    <t>HES Coordinator</t>
  </si>
  <si>
    <t>Shell CSV</t>
  </si>
  <si>
    <t>HES LC</t>
  </si>
  <si>
    <t>HES N-flow</t>
  </si>
  <si>
    <t>HES WD</t>
  </si>
  <si>
    <t>HES UC</t>
  </si>
  <si>
    <t>Dialog Filtration</t>
  </si>
  <si>
    <t>SK Prime &amp; Ex Benz on Location</t>
  </si>
  <si>
    <t>HGIS</t>
  </si>
  <si>
    <t>Shell QAQC</t>
  </si>
  <si>
    <t>MWS</t>
  </si>
  <si>
    <t>TFMC - SURF</t>
  </si>
  <si>
    <t>Shell SURF</t>
  </si>
  <si>
    <t>Metrology</t>
  </si>
  <si>
    <t xml:space="preserve">Metrology </t>
  </si>
  <si>
    <t>Expro</t>
  </si>
  <si>
    <t>TFMC - Drilling</t>
  </si>
  <si>
    <t>Clean wellhead area and washed LPWHH profile.</t>
  </si>
  <si>
    <t>SK Perfect &amp; Ex Benz on Location</t>
  </si>
  <si>
    <t>Shell Wells Fluid</t>
  </si>
  <si>
    <t>include surface line test.</t>
  </si>
  <si>
    <t>Cargo operations</t>
  </si>
  <si>
    <t>Maersk Tank Cleaner</t>
  </si>
  <si>
    <t>Drill Quip</t>
  </si>
  <si>
    <t xml:space="preserve">Leopard </t>
  </si>
  <si>
    <t>SK Prime &amp; Ex. Benz in KK for Port Clearance</t>
  </si>
  <si>
    <t>SK Perfect Enroute to KK for Port Clearance</t>
  </si>
  <si>
    <t>Mud chemicals for 17-1/2" HS</t>
  </si>
  <si>
    <t>Cement chemicals</t>
  </si>
  <si>
    <t>Whatever that’s been bumped from prev loadout</t>
  </si>
  <si>
    <t>MPD equipment for 17-1/2" HS</t>
  </si>
  <si>
    <t>Mud and cement chemicals</t>
  </si>
  <si>
    <t xml:space="preserve">SK Prime </t>
  </si>
  <si>
    <t>BH - cement chemicals</t>
  </si>
  <si>
    <t>Drilling BHA for 17-1/2" HS</t>
  </si>
  <si>
    <t>13-5/8" casings &amp; shoetracks</t>
  </si>
  <si>
    <t>Centralizers &amp; stop collars</t>
  </si>
  <si>
    <t>BH cementing - suspension packer</t>
  </si>
  <si>
    <t>13-5/8" TRS equipment</t>
  </si>
  <si>
    <t>P4</t>
  </si>
  <si>
    <t>P5</t>
  </si>
  <si>
    <t>P6</t>
  </si>
  <si>
    <t>P7</t>
  </si>
  <si>
    <t>Drift &amp; drift catcher</t>
  </si>
  <si>
    <t>Blackhawk cement head</t>
  </si>
  <si>
    <t>Shell Aviation (Balvinder)</t>
  </si>
  <si>
    <t>MITA</t>
  </si>
  <si>
    <t>HAL Cementer</t>
  </si>
  <si>
    <t>SK Prime, Ex. Benz &amp; SK Perfect in KK for PC</t>
  </si>
  <si>
    <t>AW 139</t>
  </si>
  <si>
    <t>AW139 (3x Choppers)</t>
  </si>
  <si>
    <t>Already R/D before PU LPWHH joint.</t>
  </si>
  <si>
    <t>Offload: Deck &amp; Underdeck Cargo</t>
  </si>
  <si>
    <t>SK Plenty Alongside M. Viking</t>
  </si>
  <si>
    <t>Flow check well with ROV observation</t>
  </si>
  <si>
    <t>BH Liner Hanger</t>
  </si>
  <si>
    <t>PCSB</t>
  </si>
  <si>
    <t>13-5/8" SSR Plugs</t>
  </si>
  <si>
    <t>Base Oil (1,500 bbl)</t>
  </si>
  <si>
    <t>Casing hanger</t>
  </si>
  <si>
    <t>SURF - Hydrate Deflector</t>
  </si>
  <si>
    <t>TFMC WH equipment for 17-1/2" HS</t>
  </si>
  <si>
    <t>Maersk - General rig material</t>
  </si>
  <si>
    <t>SURF - UCON Basket</t>
  </si>
  <si>
    <t>TAM</t>
  </si>
  <si>
    <t>Weatherford Jetstream</t>
  </si>
  <si>
    <t>Ongoing tank cleaning</t>
  </si>
  <si>
    <t>SK Prime enroute to KK for Port Clearance</t>
  </si>
  <si>
    <t>Ex Benz on location</t>
  </si>
  <si>
    <t>SK Plenty alongside M. Viking</t>
  </si>
  <si>
    <t>MWD</t>
  </si>
  <si>
    <t>Flush DKD tanks on SK Plenty</t>
  </si>
  <si>
    <t xml:space="preserve">POOH speed = 8 std/hr. </t>
  </si>
  <si>
    <t>KLT (9 hrs): Tank cleaning for SK Plenty</t>
  </si>
  <si>
    <t>Move rig to P527B</t>
  </si>
  <si>
    <t>Do it on the last well. Town put deviation in place.</t>
  </si>
  <si>
    <t>tranvel distance = 4125m</t>
  </si>
  <si>
    <t>SBM (4,000 bbl)</t>
  </si>
  <si>
    <t>SBM 2,000 bbls</t>
  </si>
  <si>
    <t>Maersk - DP &amp; HWDP</t>
  </si>
  <si>
    <t>Cement 120 MT</t>
  </si>
  <si>
    <t>WFD TRS 20ft basket</t>
  </si>
  <si>
    <t>NAC</t>
  </si>
  <si>
    <t>Phase Code2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</si>
</sst>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_ * #,##0_ ;_ * \-#,##0_ ;_ * &quot;-&quot;_ ;_ @_ "/>
    <numFmt numFmtId="168" formatCode="_ * #,##0.00_ ;_ * \-#,##0.00_ ;_ * &quot;-&quot;??_ ;_ @_ "/>
    <numFmt numFmtId="169" formatCode="_ * #,##0.00_-&quot;Bs.&quot;_ ;_ * #,##0.00\-&quot;Bs.&quot;_ ;_ * &quot;-&quot;??_-&quot;Bs.&quot;_ ;_ @_ "/>
    <numFmt numFmtId="170" formatCode="mmmm\ dd\,\ yyyy"/>
    <numFmt numFmtId="171" formatCode="&quot;Bs&quot;\ #,##0;&quot;Bs&quot;\ \-#,##0"/>
    <numFmt numFmtId="172" formatCode="_-&quot;$&quot;* #,##0_-;\-&quot;$&quot;* #,##0_-;_-&quot;$&quot;* &quot;-&quot;_-;_-@_-"/>
    <numFmt numFmtId="173" formatCode="#,##0.00\ &quot;Pts&quot;;[Red]\-#,##0.00\ &quot;Pts&quot;"/>
    <numFmt numFmtId="174" formatCode="_ * #,##0_-_B_s_._ ;_ * #,##0\-_B_s_._ ;_ * &quot;-&quot;_-_B_s_._ ;_ @_ "/>
    <numFmt numFmtId="175" formatCode="_ * #,##0_-&quot;Bs.&quot;_ ;_ * #,##0\-&quot;Bs.&quot;_ ;_ * &quot;-&quot;_-&quot;Bs.&quot;_ ;_ @_ "/>
    <numFmt numFmtId="176" formatCode="0.00_)"/>
    <numFmt numFmtId="177" formatCode="0_)"/>
    <numFmt numFmtId="178" formatCode="#."/>
    <numFmt numFmtId="179" formatCode="_ &quot;￥&quot;* #,##0_ ;_ &quot;￥&quot;* \-#,##0_ ;_ &quot;￥&quot;* &quot;-&quot;_ ;_ @_ "/>
    <numFmt numFmtId="180" formatCode="_ &quot;￥&quot;* #,##0.00_ ;_ &quot;￥&quot;* \-#,##0.00_ ;_ &quot;￥&quot;* &quot;-&quot;??_ ;_ @_ "/>
    <numFmt numFmtId="181" formatCode="&quot;$&quot;#,##0.000_);[Red]\(&quot;$&quot;#,##0.000\)"/>
    <numFmt numFmtId="182" formatCode="0.0"/>
    <numFmt numFmtId="183" formatCode="0.000"/>
    <numFmt numFmtId="184" formatCode="0.0%"/>
    <numFmt numFmtId="185" formatCode="hh:mm\ ddd\ dd\ mmm"/>
    <numFmt numFmtId="186" formatCode="m/d/yy\ h:mm\ AM/PM"/>
    <numFmt numFmtId="187" formatCode="ddd\ dd\ mmm"/>
    <numFmt numFmtId="188" formatCode="dddd\ dd\ mmm"/>
    <numFmt numFmtId="189" formatCode="[$-409]m/d/yy\ h:mm\ AM/PM;@"/>
    <numFmt numFmtId="190" formatCode="0_);[Red]\(0\)"/>
    <numFmt numFmtId="191" formatCode="0;[Red]0"/>
    <numFmt numFmtId="192" formatCode="yyyy\-mm\-dd;@"/>
    <numFmt numFmtId="193" formatCode="[$-409]d\-mmm\-yyyy;@"/>
  </numFmts>
  <fonts count="1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0"/>
      <name val="Tahoma"/>
      <family val="2"/>
    </font>
    <font>
      <sz val="10"/>
      <name val="Tahoma"/>
      <family val="2"/>
    </font>
    <font>
      <sz val="10"/>
      <name val="Arial"/>
      <family val="2"/>
    </font>
    <font>
      <sz val="10"/>
      <color rgb="FF0000FF"/>
      <name val="Tahoma"/>
      <family val="2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  <charset val="178"/>
    </font>
    <font>
      <u/>
      <sz val="7.5"/>
      <color indexed="12"/>
      <name val="MS Sans Serif"/>
      <family val="2"/>
      <charset val="178"/>
    </font>
    <font>
      <b/>
      <sz val="12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sz val="12"/>
      <name val="??"/>
      <charset val="134"/>
    </font>
    <font>
      <sz val="8"/>
      <name val="Times New Roman"/>
      <family val="1"/>
    </font>
    <font>
      <sz val="12"/>
      <name val="Tms Rmn"/>
    </font>
    <font>
      <sz val="10"/>
      <name val="MS Serif"/>
      <family val="1"/>
    </font>
    <font>
      <b/>
      <sz val="10"/>
      <name val="Times New Roman"/>
      <family val="1"/>
    </font>
    <font>
      <sz val="11"/>
      <name val="Arial"/>
      <family val="2"/>
    </font>
    <font>
      <sz val="10"/>
      <color indexed="16"/>
      <name val="MS Serif"/>
      <family val="1"/>
    </font>
    <font>
      <sz val="8"/>
      <name val="Helv"/>
    </font>
    <font>
      <b/>
      <sz val="12"/>
      <color indexed="9"/>
      <name val="Tms Rmn"/>
    </font>
    <font>
      <b/>
      <sz val="8"/>
      <name val="MS Sans Serif"/>
      <family val="2"/>
    </font>
    <font>
      <b/>
      <i/>
      <sz val="16"/>
      <name val="Helv"/>
    </font>
    <font>
      <sz val="8"/>
      <name val="Wingdings"/>
      <charset val="2"/>
    </font>
    <font>
      <sz val="8"/>
      <name val="MS Sans Serif"/>
      <family val="2"/>
    </font>
    <font>
      <b/>
      <sz val="8"/>
      <color indexed="8"/>
      <name val="Helv"/>
    </font>
    <font>
      <sz val="11"/>
      <name val="CG Times (WN)"/>
    </font>
    <font>
      <b/>
      <sz val="11"/>
      <name val="Times New Roman"/>
      <family val="1"/>
    </font>
    <font>
      <sz val="12"/>
      <name val="宋体"/>
      <charset val="134"/>
    </font>
    <font>
      <sz val="11"/>
      <name val="明朝"/>
      <family val="1"/>
      <charset val="128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C00000"/>
      <name val="Tahoma"/>
      <family val="2"/>
    </font>
    <font>
      <b/>
      <sz val="10"/>
      <color rgb="FFC00000"/>
      <name val="Tahoma"/>
      <family val="2"/>
    </font>
    <font>
      <b/>
      <sz val="10"/>
      <color rgb="FF0000FF"/>
      <name val="Tahoma"/>
      <family val="2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0"/>
      <color theme="0"/>
      <name val="Tahoma"/>
      <family val="2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b/>
      <sz val="11"/>
      <color rgb="FF0000FF"/>
      <name val="Tahoma"/>
      <family val="2"/>
    </font>
    <font>
      <sz val="11"/>
      <color rgb="FF0000FF"/>
      <name val="Tahoma"/>
      <family val="2"/>
    </font>
    <font>
      <b/>
      <sz val="11"/>
      <color rgb="FF990099"/>
      <name val="Tahoma"/>
      <family val="2"/>
    </font>
    <font>
      <b/>
      <sz val="11"/>
      <color rgb="FF00B050"/>
      <name val="Tahoma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D42E12"/>
      <name val="Arial Narrow"/>
      <family val="2"/>
    </font>
    <font>
      <b/>
      <sz val="10"/>
      <color theme="0"/>
      <name val="Arial Narrow"/>
      <family val="2"/>
    </font>
    <font>
      <b/>
      <sz val="10"/>
      <color theme="0" tint="-0.499984740745262"/>
      <name val="Arial Narrow"/>
      <family val="2"/>
    </font>
    <font>
      <b/>
      <sz val="10"/>
      <color rgb="FFD42E12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Tahoma"/>
      <family val="2"/>
    </font>
    <font>
      <sz val="11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595959"/>
      <name val="Futura Medium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name val="Arial"/>
      <family val="2"/>
    </font>
    <font>
      <strike/>
      <sz val="10"/>
      <name val="Tahoma"/>
      <family val="2"/>
    </font>
    <font>
      <sz val="1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color rgb="FF0000FF"/>
      <name val="MS Sans Serif"/>
      <family val="2"/>
    </font>
    <font>
      <b/>
      <sz val="18"/>
      <color indexed="10"/>
      <name val="MS Sans Serif"/>
      <family val="2"/>
    </font>
    <font>
      <sz val="18"/>
      <color indexed="10"/>
      <name val="MS Sans Serif"/>
      <family val="2"/>
    </font>
    <font>
      <b/>
      <sz val="18"/>
      <name val="MS Sans Serif"/>
      <family val="2"/>
    </font>
    <font>
      <sz val="18"/>
      <name val="MS Sans Serif"/>
      <family val="2"/>
    </font>
    <font>
      <sz val="18"/>
      <color indexed="12"/>
      <name val="Arial"/>
      <family val="2"/>
    </font>
    <font>
      <b/>
      <sz val="18"/>
      <color indexed="12"/>
      <name val="Arial"/>
      <family val="2"/>
    </font>
    <font>
      <b/>
      <sz val="18"/>
      <color indexed="10"/>
      <name val="Arial"/>
      <family val="2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MS Sans Serif"/>
      <charset val="134"/>
    </font>
    <font>
      <b/>
      <sz val="8"/>
      <name val="MS Sans Serif"/>
      <charset val="134"/>
    </font>
    <font>
      <sz val="8"/>
      <name val="MS Sans Serif"/>
      <charset val="134"/>
    </font>
    <font>
      <b/>
      <i/>
      <sz val="16"/>
      <name val="Helv"/>
      <charset val="134"/>
    </font>
    <font>
      <u/>
      <sz val="7.5"/>
      <color indexed="12"/>
      <name val="MS Sans Serif"/>
      <charset val="178"/>
    </font>
    <font>
      <sz val="12"/>
      <name val="Tms Rmn"/>
      <charset val="134"/>
    </font>
    <font>
      <sz val="10"/>
      <name val="MS Serif"/>
      <charset val="134"/>
    </font>
    <font>
      <sz val="10"/>
      <color indexed="16"/>
      <name val="MS Serif"/>
      <charset val="134"/>
    </font>
    <font>
      <sz val="8"/>
      <name val="Helv"/>
      <charset val="134"/>
    </font>
    <font>
      <b/>
      <sz val="12"/>
      <color indexed="9"/>
      <name val="Tms Rmn"/>
      <charset val="134"/>
    </font>
    <font>
      <sz val="10"/>
      <name val="MS Sans Serif"/>
      <charset val="178"/>
    </font>
    <font>
      <b/>
      <sz val="8"/>
      <color indexed="8"/>
      <name val="Helv"/>
      <charset val="134"/>
    </font>
    <font>
      <sz val="11"/>
      <name val="CG Times (WN)"/>
      <charset val="134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C0000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Tahoma"/>
      <family val="2"/>
    </font>
    <font>
      <b/>
      <sz val="12"/>
      <name val="Tahoma"/>
      <family val="2"/>
    </font>
    <font>
      <i/>
      <sz val="10"/>
      <color theme="9"/>
      <name val="Calibri"/>
      <family val="2"/>
      <scheme val="minor"/>
    </font>
    <font>
      <sz val="12"/>
      <color theme="1"/>
      <name val="Tahoma"/>
      <family val="2"/>
    </font>
    <font>
      <b/>
      <sz val="12"/>
      <color rgb="FFFF0000"/>
      <name val="Arial"/>
      <family val="2"/>
    </font>
    <font>
      <b/>
      <sz val="12"/>
      <color indexed="10"/>
      <name val="Arial"/>
      <family val="2"/>
    </font>
    <font>
      <b/>
      <sz val="12"/>
      <color rgb="FF0000FF"/>
      <name val="Arial"/>
      <family val="2"/>
    </font>
    <font>
      <sz val="12"/>
      <color rgb="FFFF0000"/>
      <name val="Arial"/>
      <family val="2"/>
    </font>
    <font>
      <sz val="12"/>
      <color indexed="10"/>
      <name val="Arial"/>
      <family val="2"/>
    </font>
    <font>
      <sz val="8"/>
      <name val="Calibri"/>
      <family val="2"/>
      <scheme val="minor"/>
    </font>
    <font>
      <sz val="9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FF0000"/>
      <name val="Tahoma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  <font>
      <sz val="11"/>
      <name val="Calibri"/>
      <family val="2"/>
    </font>
    <font>
      <b/>
      <sz val="10"/>
      <color rgb="FF4472C4"/>
      <name val="Calibri"/>
      <family val="2"/>
      <scheme val="minor"/>
    </font>
    <font>
      <sz val="10"/>
      <color rgb="FF4472C4"/>
      <name val="Calibri"/>
      <family val="2"/>
      <scheme val="minor"/>
    </font>
    <font>
      <sz val="10"/>
      <color rgb="FF4472C4"/>
      <name val="Tahoma"/>
      <family val="2"/>
    </font>
    <font>
      <i/>
      <sz val="10"/>
      <color rgb="FF4472C4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Tahoma"/>
      <family val="2"/>
    </font>
    <font>
      <i/>
      <sz val="10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u/>
      <sz val="12"/>
      <color rgb="FF00B050"/>
      <name val="Arial"/>
      <family val="2"/>
    </font>
    <font>
      <b/>
      <sz val="12"/>
      <color rgb="FF00B050"/>
      <name val="Arial"/>
      <family val="2"/>
    </font>
    <font>
      <b/>
      <sz val="10"/>
      <color rgb="FFFF0000"/>
      <name val="Arial"/>
      <family val="2"/>
    </font>
    <font>
      <b/>
      <i/>
      <u/>
      <sz val="12"/>
      <color rgb="FFFF0000"/>
      <name val="Arial"/>
      <family val="2"/>
    </font>
    <font>
      <b/>
      <u/>
      <sz val="11"/>
      <color rgb="FF7030A0"/>
      <name val="Calibri"/>
      <family val="2"/>
      <scheme val="minor"/>
    </font>
    <font>
      <sz val="9"/>
      <color theme="1"/>
      <name val="Segoe UI"/>
      <family val="2"/>
    </font>
  </fonts>
  <fills count="53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darkVertical"/>
    </fill>
    <fill>
      <patternFill patternType="solid">
        <fgColor rgb="FFFFC000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7D1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66FF99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B4C6E7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hair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hair">
        <color indexed="64"/>
      </bottom>
      <diagonal/>
    </border>
    <border>
      <left style="medium">
        <color rgb="FF00000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rgb="FF000000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94">
    <xf numFmtId="0" fontId="0" fillId="0" borderId="0"/>
    <xf numFmtId="0" fontId="2" fillId="0" borderId="0"/>
    <xf numFmtId="0" fontId="5" fillId="0" borderId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5" fillId="0" borderId="0"/>
    <xf numFmtId="0" fontId="1" fillId="0" borderId="0"/>
    <xf numFmtId="0" fontId="1" fillId="0" borderId="0"/>
    <xf numFmtId="0" fontId="1" fillId="0" borderId="0"/>
    <xf numFmtId="166" fontId="5" fillId="0" borderId="0"/>
    <xf numFmtId="0" fontId="7" fillId="0" borderId="5">
      <protection locked="0"/>
    </xf>
    <xf numFmtId="0" fontId="1" fillId="0" borderId="0"/>
    <xf numFmtId="9" fontId="5" fillId="0" borderId="0" applyFont="0" applyFill="0" applyBorder="0" applyAlignment="0" applyProtection="0"/>
    <xf numFmtId="0" fontId="1" fillId="0" borderId="0"/>
    <xf numFmtId="0" fontId="8" fillId="0" borderId="0"/>
    <xf numFmtId="0" fontId="5" fillId="0" borderId="0" applyNumberFormat="0" applyFont="0" applyFill="0" applyBorder="0" applyAlignment="0" applyProtection="0">
      <alignment vertical="top"/>
    </xf>
    <xf numFmtId="0" fontId="5" fillId="0" borderId="0" applyNumberFormat="0" applyFont="0" applyFill="0" applyBorder="0" applyAlignment="0" applyProtection="0">
      <alignment vertical="top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5" fillId="0" borderId="0"/>
    <xf numFmtId="4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5" fillId="0" borderId="0"/>
    <xf numFmtId="0" fontId="8" fillId="0" borderId="0"/>
    <xf numFmtId="0" fontId="1" fillId="0" borderId="0"/>
    <xf numFmtId="164" fontId="5" fillId="0" borderId="0" applyFont="0" applyFill="0" applyBorder="0" applyAlignment="0" applyProtection="0"/>
    <xf numFmtId="0" fontId="1" fillId="0" borderId="0"/>
    <xf numFmtId="0" fontId="8" fillId="0" borderId="0"/>
    <xf numFmtId="165" fontId="5" fillId="0" borderId="0" applyFont="0" applyFill="0" applyBorder="0" applyAlignment="0" applyProtection="0"/>
    <xf numFmtId="8" fontId="14" fillId="0" borderId="0" applyFont="0" applyFill="0" applyBorder="0" applyAlignment="0" applyProtection="0"/>
    <xf numFmtId="167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7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69" fontId="5" fillId="0" borderId="0" applyProtection="0">
      <protection locked="0"/>
    </xf>
    <xf numFmtId="169" fontId="5" fillId="0" borderId="0" applyProtection="0">
      <protection locked="0"/>
    </xf>
    <xf numFmtId="0" fontId="16" fillId="0" borderId="0">
      <alignment horizontal="center" wrapText="1"/>
      <protection locked="0"/>
    </xf>
    <xf numFmtId="0" fontId="17" fillId="0" borderId="0" applyNumberFormat="0" applyFill="0" applyBorder="0" applyAlignment="0" applyProtection="0"/>
    <xf numFmtId="170" fontId="12" fillId="0" borderId="0" applyFill="0" applyBorder="0" applyAlignment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71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8" fillId="0" borderId="0" applyNumberFormat="0" applyAlignment="0">
      <alignment horizontal="left"/>
    </xf>
    <xf numFmtId="172" fontId="19" fillId="0" borderId="8" applyBorder="0"/>
    <xf numFmtId="165" fontId="5" fillId="0" borderId="0" applyFont="0" applyFill="0" applyBorder="0" applyAlignment="0" applyProtection="0"/>
    <xf numFmtId="173" fontId="5" fillId="0" borderId="0">
      <protection locked="0"/>
    </xf>
    <xf numFmtId="173" fontId="5" fillId="0" borderId="0">
      <protection locked="0"/>
    </xf>
    <xf numFmtId="0" fontId="20" fillId="0" borderId="1">
      <alignment horizontal="center"/>
    </xf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21" fillId="0" borderId="0" applyNumberFormat="0" applyAlignment="0">
      <alignment horizontal="left"/>
    </xf>
    <xf numFmtId="0" fontId="22" fillId="0" borderId="0"/>
    <xf numFmtId="38" fontId="7" fillId="6" borderId="0" applyNumberFormat="0" applyBorder="0" applyAlignment="0" applyProtection="0"/>
    <xf numFmtId="0" fontId="23" fillId="7" borderId="0"/>
    <xf numFmtId="0" fontId="11" fillId="0" borderId="9" applyNumberFormat="0" applyAlignment="0" applyProtection="0">
      <alignment horizontal="left" vertical="center"/>
    </xf>
    <xf numFmtId="0" fontId="11" fillId="0" borderId="7">
      <alignment horizontal="left" vertical="center"/>
    </xf>
    <xf numFmtId="0" fontId="24" fillId="0" borderId="10">
      <alignment horizontal="center"/>
    </xf>
    <xf numFmtId="0" fontId="24" fillId="0" borderId="0">
      <alignment horizontal="center"/>
    </xf>
    <xf numFmtId="10" fontId="7" fillId="8" borderId="1" applyNumberFormat="0" applyBorder="0" applyAlignment="0" applyProtection="0"/>
    <xf numFmtId="38" fontId="14" fillId="0" borderId="0" applyFont="0" applyFill="0" applyBorder="0" applyAlignment="0" applyProtection="0"/>
    <xf numFmtId="40" fontId="14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6" fontId="14" fillId="0" borderId="0" applyFont="0" applyFill="0" applyBorder="0" applyAlignment="0" applyProtection="0"/>
    <xf numFmtId="8" fontId="14" fillId="0" borderId="0" applyFont="0" applyFill="0" applyBorder="0" applyAlignment="0" applyProtection="0"/>
    <xf numFmtId="175" fontId="5" fillId="0" borderId="0" applyFont="0" applyFill="0" applyBorder="0" applyAlignment="0" applyProtection="0"/>
    <xf numFmtId="169" fontId="5" fillId="0" borderId="0" applyFont="0" applyFill="0" applyBorder="0" applyAlignment="0" applyProtection="0"/>
    <xf numFmtId="176" fontId="25" fillId="0" borderId="0"/>
    <xf numFmtId="0" fontId="5" fillId="0" borderId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14" fontId="16" fillId="0" borderId="0">
      <alignment horizontal="center" wrapText="1"/>
      <protection locked="0"/>
    </xf>
    <xf numFmtId="10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26" fillId="9" borderId="0" applyNumberFormat="0" applyFont="0" applyBorder="0" applyAlignment="0">
      <alignment horizontal="center"/>
    </xf>
    <xf numFmtId="14" fontId="22" fillId="0" borderId="0" applyNumberFormat="0" applyFill="0" applyBorder="0" applyAlignment="0" applyProtection="0">
      <alignment horizontal="left"/>
    </xf>
    <xf numFmtId="0" fontId="26" fillId="1" borderId="7" applyNumberFormat="0" applyFont="0" applyAlignment="0">
      <alignment horizontal="center"/>
    </xf>
    <xf numFmtId="0" fontId="22" fillId="0" borderId="11"/>
    <xf numFmtId="177" fontId="13" fillId="0" borderId="3">
      <alignment horizontal="justify" vertical="top" wrapText="1"/>
    </xf>
    <xf numFmtId="0" fontId="27" fillId="0" borderId="0" applyNumberFormat="0" applyFill="0" applyBorder="0" applyAlignment="0">
      <alignment horizontal="center"/>
    </xf>
    <xf numFmtId="0" fontId="5" fillId="0" borderId="0"/>
    <xf numFmtId="40" fontId="28" fillId="0" borderId="0" applyBorder="0">
      <alignment horizontal="right"/>
    </xf>
    <xf numFmtId="178" fontId="29" fillId="0" borderId="0" applyNumberFormat="0" applyFill="0" applyBorder="0" applyAlignment="0" applyProtection="0">
      <alignment horizontal="left"/>
    </xf>
    <xf numFmtId="40" fontId="30" fillId="0" borderId="0"/>
    <xf numFmtId="167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7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5" fillId="0" borderId="0"/>
    <xf numFmtId="0" fontId="5" fillId="0" borderId="0"/>
    <xf numFmtId="0" fontId="32" fillId="0" borderId="0"/>
    <xf numFmtId="179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7" fillId="0" borderId="0"/>
    <xf numFmtId="9" fontId="1" fillId="0" borderId="0" applyFont="0" applyFill="0" applyBorder="0" applyAlignment="0" applyProtection="0"/>
    <xf numFmtId="0" fontId="66" fillId="0" borderId="0"/>
    <xf numFmtId="0" fontId="14" fillId="0" borderId="0"/>
    <xf numFmtId="0" fontId="68" fillId="0" borderId="0"/>
    <xf numFmtId="189" fontId="5" fillId="0" borderId="0"/>
    <xf numFmtId="0" fontId="5" fillId="0" borderId="0"/>
    <xf numFmtId="0" fontId="5" fillId="0" borderId="0"/>
    <xf numFmtId="0" fontId="5" fillId="0" borderId="0"/>
    <xf numFmtId="0" fontId="91" fillId="0" borderId="10">
      <alignment horizontal="center"/>
    </xf>
    <xf numFmtId="0" fontId="92" fillId="0" borderId="0" applyNumberFormat="0" applyFill="0" applyBorder="0" applyAlignment="0">
      <alignment horizontal="center"/>
    </xf>
    <xf numFmtId="176" fontId="93" fillId="0" borderId="0"/>
    <xf numFmtId="8" fontId="90" fillId="0" borderId="0" applyFont="0" applyFill="0" applyBorder="0" applyAlignment="0" applyProtection="0"/>
    <xf numFmtId="0" fontId="95" fillId="0" borderId="0" applyNumberFormat="0" applyFill="0" applyBorder="0" applyAlignment="0" applyProtection="0"/>
    <xf numFmtId="0" fontId="96" fillId="0" borderId="0" applyNumberFormat="0" applyAlignment="0">
      <alignment horizontal="left"/>
    </xf>
    <xf numFmtId="0" fontId="97" fillId="0" borderId="0" applyNumberFormat="0" applyAlignment="0">
      <alignment horizontal="left"/>
    </xf>
    <xf numFmtId="0" fontId="98" fillId="0" borderId="0"/>
    <xf numFmtId="0" fontId="99" fillId="7" borderId="0"/>
    <xf numFmtId="0" fontId="91" fillId="0" borderId="0">
      <alignment horizontal="center"/>
    </xf>
    <xf numFmtId="0" fontId="94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14" fontId="98" fillId="0" borderId="0" applyNumberFormat="0" applyFill="0" applyBorder="0" applyAlignment="0" applyProtection="0">
      <alignment horizontal="left"/>
    </xf>
    <xf numFmtId="0" fontId="100" fillId="0" borderId="0"/>
    <xf numFmtId="0" fontId="100" fillId="0" borderId="0"/>
    <xf numFmtId="0" fontId="98" fillId="0" borderId="11"/>
    <xf numFmtId="40" fontId="101" fillId="0" borderId="0" applyBorder="0">
      <alignment horizontal="right"/>
    </xf>
    <xf numFmtId="178" fontId="102" fillId="0" borderId="0" applyNumberFormat="0" applyFill="0" applyBorder="0" applyAlignment="0" applyProtection="0">
      <alignment horizontal="left"/>
    </xf>
  </cellStyleXfs>
  <cellXfs count="1012">
    <xf numFmtId="0" fontId="0" fillId="0" borderId="0" xfId="0"/>
    <xf numFmtId="2" fontId="3" fillId="0" borderId="1" xfId="0" applyNumberFormat="1" applyFont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0" fontId="35" fillId="0" borderId="1" xfId="0" applyFont="1" applyBorder="1" applyAlignment="1">
      <alignment horizontal="left" vertical="center" wrapText="1"/>
    </xf>
    <xf numFmtId="2" fontId="35" fillId="0" borderId="1" xfId="0" applyNumberFormat="1" applyFont="1" applyBorder="1" applyAlignment="1">
      <alignment horizontal="center" vertical="center"/>
    </xf>
    <xf numFmtId="2" fontId="4" fillId="4" borderId="6" xfId="0" applyNumberFormat="1" applyFont="1" applyFill="1" applyBorder="1" applyAlignment="1">
      <alignment horizontal="center" vertical="center"/>
    </xf>
    <xf numFmtId="2" fontId="36" fillId="0" borderId="1" xfId="0" applyNumberFormat="1" applyFont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2" fontId="4" fillId="5" borderId="6" xfId="0" applyNumberFormat="1" applyFont="1" applyFill="1" applyBorder="1" applyAlignment="1">
      <alignment horizontal="center" vertical="center"/>
    </xf>
    <xf numFmtId="2" fontId="37" fillId="2" borderId="4" xfId="0" applyNumberFormat="1" applyFont="1" applyFill="1" applyBorder="1" applyAlignment="1">
      <alignment horizontal="center" vertical="center"/>
    </xf>
    <xf numFmtId="2" fontId="37" fillId="2" borderId="6" xfId="0" applyNumberFormat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vertical="center" wrapText="1"/>
    </xf>
    <xf numFmtId="0" fontId="39" fillId="0" borderId="1" xfId="0" applyFont="1" applyBorder="1" applyAlignment="1">
      <alignment horizontal="left" vertical="center" wrapText="1"/>
    </xf>
    <xf numFmtId="2" fontId="36" fillId="5" borderId="1" xfId="0" applyNumberFormat="1" applyFont="1" applyFill="1" applyBorder="1" applyAlignment="1">
      <alignment horizontal="center" vertical="center"/>
    </xf>
    <xf numFmtId="2" fontId="40" fillId="2" borderId="6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top" wrapText="1"/>
    </xf>
    <xf numFmtId="0" fontId="6" fillId="0" borderId="6" xfId="0" applyFont="1" applyBorder="1" applyAlignment="1">
      <alignment horizontal="left" vertical="center" wrapText="1"/>
    </xf>
    <xf numFmtId="2" fontId="6" fillId="0" borderId="6" xfId="0" applyNumberFormat="1" applyFont="1" applyBorder="1" applyAlignment="1">
      <alignment horizontal="center" vertical="center"/>
    </xf>
    <xf numFmtId="2" fontId="3" fillId="2" borderId="6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2" fontId="4" fillId="0" borderId="1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2" fontId="39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2" fontId="39" fillId="0" borderId="6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35" fillId="0" borderId="6" xfId="0" applyFont="1" applyBorder="1" applyAlignment="1">
      <alignment horizontal="left" vertical="center" wrapText="1"/>
    </xf>
    <xf numFmtId="2" fontId="41" fillId="12" borderId="1" xfId="0" applyNumberFormat="1" applyFont="1" applyFill="1" applyBorder="1" applyAlignment="1">
      <alignment horizontal="center" vertical="center" wrapText="1"/>
    </xf>
    <xf numFmtId="2" fontId="41" fillId="13" borderId="1" xfId="0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0" borderId="1" xfId="9" applyNumberFormat="1" applyFont="1" applyBorder="1" applyAlignment="1">
      <alignment horizontal="left" vertical="center" wrapText="1"/>
    </xf>
    <xf numFmtId="0" fontId="4" fillId="0" borderId="1" xfId="1" applyFont="1" applyBorder="1" applyAlignment="1">
      <alignment vertical="center" wrapText="1"/>
    </xf>
    <xf numFmtId="2" fontId="37" fillId="2" borderId="1" xfId="0" applyNumberFormat="1" applyFont="1" applyFill="1" applyBorder="1" applyAlignment="1">
      <alignment horizontal="center" vertical="center"/>
    </xf>
    <xf numFmtId="0" fontId="3" fillId="2" borderId="12" xfId="1" applyFont="1" applyFill="1" applyBorder="1" applyAlignment="1">
      <alignment vertical="center" wrapText="1"/>
    </xf>
    <xf numFmtId="2" fontId="41" fillId="11" borderId="1" xfId="0" applyNumberFormat="1" applyFont="1" applyFill="1" applyBorder="1" applyAlignment="1">
      <alignment horizontal="center" vertical="center" wrapText="1"/>
    </xf>
    <xf numFmtId="0" fontId="3" fillId="14" borderId="1" xfId="1" applyFont="1" applyFill="1" applyBorder="1" applyAlignment="1">
      <alignment vertical="center" wrapText="1"/>
    </xf>
    <xf numFmtId="2" fontId="37" fillId="14" borderId="6" xfId="0" applyNumberFormat="1" applyFont="1" applyFill="1" applyBorder="1" applyAlignment="1">
      <alignment horizontal="center" vertical="center"/>
    </xf>
    <xf numFmtId="2" fontId="3" fillId="14" borderId="6" xfId="0" applyNumberFormat="1" applyFont="1" applyFill="1" applyBorder="1" applyAlignment="1">
      <alignment horizontal="center" vertical="center"/>
    </xf>
    <xf numFmtId="2" fontId="35" fillId="5" borderId="1" xfId="0" applyNumberFormat="1" applyFont="1" applyFill="1" applyBorder="1" applyAlignment="1">
      <alignment horizontal="center" vertical="center"/>
    </xf>
    <xf numFmtId="0" fontId="42" fillId="5" borderId="0" xfId="0" applyFont="1" applyFill="1" applyAlignment="1">
      <alignment vertical="center"/>
    </xf>
    <xf numFmtId="0" fontId="35" fillId="5" borderId="1" xfId="0" applyFont="1" applyFill="1" applyBorder="1" applyAlignment="1">
      <alignment horizontal="left" vertical="center" wrapText="1"/>
    </xf>
    <xf numFmtId="9" fontId="46" fillId="0" borderId="1" xfId="0" applyNumberFormat="1" applyFont="1" applyBorder="1" applyAlignment="1">
      <alignment horizontal="center" vertical="center"/>
    </xf>
    <xf numFmtId="9" fontId="47" fillId="0" borderId="1" xfId="168" applyFont="1" applyBorder="1" applyAlignment="1">
      <alignment horizontal="center" vertical="center"/>
    </xf>
    <xf numFmtId="9" fontId="44" fillId="0" borderId="1" xfId="168" applyFont="1" applyBorder="1" applyAlignment="1">
      <alignment horizontal="center" vertical="center"/>
    </xf>
    <xf numFmtId="0" fontId="43" fillId="3" borderId="1" xfId="0" applyFont="1" applyFill="1" applyBorder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3" fillId="5" borderId="0" xfId="1" applyFont="1" applyFill="1" applyAlignment="1">
      <alignment vertical="center"/>
    </xf>
    <xf numFmtId="0" fontId="4" fillId="5" borderId="13" xfId="0" applyFont="1" applyFill="1" applyBorder="1" applyAlignment="1">
      <alignment horizontal="left" vertical="center" wrapText="1"/>
    </xf>
    <xf numFmtId="0" fontId="48" fillId="5" borderId="0" xfId="0" applyFont="1" applyFill="1" applyAlignment="1">
      <alignment vertical="center"/>
    </xf>
    <xf numFmtId="0" fontId="48" fillId="5" borderId="1" xfId="0" applyFont="1" applyFill="1" applyBorder="1" applyAlignment="1">
      <alignment vertical="center"/>
    </xf>
    <xf numFmtId="0" fontId="50" fillId="16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 wrapText="1"/>
    </xf>
    <xf numFmtId="2" fontId="48" fillId="17" borderId="1" xfId="0" applyNumberFormat="1" applyFont="1" applyFill="1" applyBorder="1" applyAlignment="1">
      <alignment horizontal="center" vertical="center"/>
    </xf>
    <xf numFmtId="0" fontId="48" fillId="5" borderId="2" xfId="0" applyFont="1" applyFill="1" applyBorder="1" applyAlignment="1">
      <alignment vertical="center"/>
    </xf>
    <xf numFmtId="2" fontId="48" fillId="17" borderId="2" xfId="0" applyNumberFormat="1" applyFont="1" applyFill="1" applyBorder="1" applyAlignment="1">
      <alignment horizontal="center" vertical="center"/>
    </xf>
    <xf numFmtId="0" fontId="49" fillId="5" borderId="14" xfId="0" applyFont="1" applyFill="1" applyBorder="1" applyAlignment="1">
      <alignment horizontal="right" vertical="center"/>
    </xf>
    <xf numFmtId="2" fontId="51" fillId="18" borderId="14" xfId="0" applyNumberFormat="1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 wrapText="1"/>
    </xf>
    <xf numFmtId="0" fontId="53" fillId="16" borderId="1" xfId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 wrapText="1"/>
    </xf>
    <xf numFmtId="2" fontId="41" fillId="19" borderId="1" xfId="0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 wrapText="1"/>
    </xf>
    <xf numFmtId="0" fontId="5" fillId="0" borderId="1" xfId="7" applyFont="1" applyBorder="1" applyAlignment="1">
      <alignment horizontal="right"/>
    </xf>
    <xf numFmtId="0" fontId="5" fillId="0" borderId="1" xfId="7" applyFont="1" applyBorder="1" applyAlignment="1">
      <alignment horizontal="center"/>
    </xf>
    <xf numFmtId="0" fontId="4" fillId="10" borderId="1" xfId="0" applyFont="1" applyFill="1" applyBorder="1" applyAlignment="1">
      <alignment horizontal="left" vertical="center" wrapText="1"/>
    </xf>
    <xf numFmtId="0" fontId="56" fillId="0" borderId="0" xfId="0" applyFont="1" applyAlignment="1">
      <alignment vertical="center"/>
    </xf>
    <xf numFmtId="0" fontId="43" fillId="15" borderId="12" xfId="0" applyFont="1" applyFill="1" applyBorder="1" applyAlignment="1">
      <alignment horizontal="center" vertical="center" wrapText="1"/>
    </xf>
    <xf numFmtId="0" fontId="48" fillId="20" borderId="1" xfId="0" applyFont="1" applyFill="1" applyBorder="1" applyAlignment="1">
      <alignment vertical="center"/>
    </xf>
    <xf numFmtId="181" fontId="42" fillId="0" borderId="0" xfId="0" applyNumberFormat="1" applyFont="1" applyAlignment="1">
      <alignment vertical="center"/>
    </xf>
    <xf numFmtId="0" fontId="42" fillId="0" borderId="13" xfId="0" applyFont="1" applyBorder="1" applyAlignment="1">
      <alignment vertical="center"/>
    </xf>
    <xf numFmtId="2" fontId="37" fillId="2" borderId="12" xfId="0" applyNumberFormat="1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 wrapText="1"/>
    </xf>
    <xf numFmtId="0" fontId="43" fillId="0" borderId="0" xfId="0" applyFont="1" applyAlignment="1">
      <alignment vertical="center" wrapText="1"/>
    </xf>
    <xf numFmtId="2" fontId="42" fillId="0" borderId="1" xfId="0" applyNumberFormat="1" applyFont="1" applyBorder="1" applyAlignment="1">
      <alignment vertical="center"/>
    </xf>
    <xf numFmtId="8" fontId="42" fillId="0" borderId="15" xfId="0" applyNumberFormat="1" applyFont="1" applyBorder="1" applyAlignment="1">
      <alignment vertical="center"/>
    </xf>
    <xf numFmtId="8" fontId="42" fillId="0" borderId="16" xfId="0" applyNumberFormat="1" applyFont="1" applyBorder="1" applyAlignment="1">
      <alignment vertical="center"/>
    </xf>
    <xf numFmtId="8" fontId="42" fillId="0" borderId="17" xfId="0" applyNumberFormat="1" applyFont="1" applyBorder="1" applyAlignment="1">
      <alignment vertical="center"/>
    </xf>
    <xf numFmtId="2" fontId="42" fillId="0" borderId="18" xfId="0" applyNumberFormat="1" applyFont="1" applyBorder="1" applyAlignment="1">
      <alignment vertical="center"/>
    </xf>
    <xf numFmtId="8" fontId="42" fillId="0" borderId="19" xfId="0" applyNumberFormat="1" applyFont="1" applyBorder="1" applyAlignment="1">
      <alignment vertical="center"/>
    </xf>
    <xf numFmtId="8" fontId="42" fillId="0" borderId="20" xfId="0" applyNumberFormat="1" applyFont="1" applyBorder="1" applyAlignment="1">
      <alignment vertical="center"/>
    </xf>
    <xf numFmtId="2" fontId="42" fillId="0" borderId="3" xfId="0" applyNumberFormat="1" applyFont="1" applyBorder="1" applyAlignment="1">
      <alignment vertical="center"/>
    </xf>
    <xf numFmtId="8" fontId="42" fillId="0" borderId="21" xfId="0" applyNumberFormat="1" applyFont="1" applyBorder="1" applyAlignment="1">
      <alignment vertical="center"/>
    </xf>
    <xf numFmtId="0" fontId="43" fillId="15" borderId="22" xfId="0" applyFont="1" applyFill="1" applyBorder="1" applyAlignment="1">
      <alignment horizontal="center" vertical="center" wrapText="1"/>
    </xf>
    <xf numFmtId="0" fontId="43" fillId="15" borderId="23" xfId="0" applyFont="1" applyFill="1" applyBorder="1" applyAlignment="1">
      <alignment horizontal="center" vertical="center" wrapText="1"/>
    </xf>
    <xf numFmtId="0" fontId="43" fillId="21" borderId="24" xfId="0" applyFont="1" applyFill="1" applyBorder="1" applyAlignment="1">
      <alignment horizontal="center" vertical="center" wrapText="1"/>
    </xf>
    <xf numFmtId="0" fontId="43" fillId="15" borderId="25" xfId="0" applyFont="1" applyFill="1" applyBorder="1" applyAlignment="1">
      <alignment horizontal="center" vertical="center" wrapText="1"/>
    </xf>
    <xf numFmtId="2" fontId="37" fillId="2" borderId="26" xfId="0" applyNumberFormat="1" applyFont="1" applyFill="1" applyBorder="1" applyAlignment="1">
      <alignment horizontal="center" vertical="center"/>
    </xf>
    <xf numFmtId="2" fontId="37" fillId="2" borderId="27" xfId="0" applyNumberFormat="1" applyFont="1" applyFill="1" applyBorder="1" applyAlignment="1">
      <alignment horizontal="center" vertical="center"/>
    </xf>
    <xf numFmtId="2" fontId="37" fillId="2" borderId="28" xfId="0" applyNumberFormat="1" applyFont="1" applyFill="1" applyBorder="1" applyAlignment="1">
      <alignment horizontal="center" vertical="center"/>
    </xf>
    <xf numFmtId="0" fontId="3" fillId="2" borderId="26" xfId="1" applyFont="1" applyFill="1" applyBorder="1" applyAlignment="1">
      <alignment vertical="center" wrapText="1"/>
    </xf>
    <xf numFmtId="0" fontId="3" fillId="2" borderId="27" xfId="1" applyFont="1" applyFill="1" applyBorder="1" applyAlignment="1">
      <alignment vertical="center" wrapText="1"/>
    </xf>
    <xf numFmtId="0" fontId="3" fillId="2" borderId="28" xfId="1" applyFont="1" applyFill="1" applyBorder="1" applyAlignment="1">
      <alignment vertical="center" wrapText="1"/>
    </xf>
    <xf numFmtId="8" fontId="42" fillId="0" borderId="30" xfId="0" applyNumberFormat="1" applyFont="1" applyBorder="1" applyAlignment="1">
      <alignment vertical="center"/>
    </xf>
    <xf numFmtId="2" fontId="42" fillId="0" borderId="31" xfId="0" applyNumberFormat="1" applyFont="1" applyBorder="1" applyAlignment="1">
      <alignment vertical="center"/>
    </xf>
    <xf numFmtId="8" fontId="42" fillId="0" borderId="32" xfId="0" applyNumberFormat="1" applyFont="1" applyBorder="1" applyAlignment="1">
      <alignment vertical="center"/>
    </xf>
    <xf numFmtId="8" fontId="42" fillId="0" borderId="33" xfId="0" applyNumberFormat="1" applyFont="1" applyBorder="1" applyAlignment="1">
      <alignment vertical="center"/>
    </xf>
    <xf numFmtId="2" fontId="42" fillId="0" borderId="34" xfId="0" applyNumberFormat="1" applyFont="1" applyBorder="1" applyAlignment="1">
      <alignment vertical="center"/>
    </xf>
    <xf numFmtId="2" fontId="42" fillId="0" borderId="0" xfId="0" applyNumberFormat="1" applyFont="1" applyAlignment="1">
      <alignment vertical="center"/>
    </xf>
    <xf numFmtId="0" fontId="42" fillId="0" borderId="0" xfId="0" applyFont="1" applyAlignment="1">
      <alignment horizontal="right" vertical="center"/>
    </xf>
    <xf numFmtId="0" fontId="58" fillId="0" borderId="0" xfId="0" applyFont="1"/>
    <xf numFmtId="0" fontId="38" fillId="0" borderId="0" xfId="0" applyFont="1" applyAlignment="1">
      <alignment horizontal="center" vertical="center"/>
    </xf>
    <xf numFmtId="0" fontId="59" fillId="0" borderId="0" xfId="0" applyFont="1" applyAlignment="1">
      <alignment vertical="center"/>
    </xf>
    <xf numFmtId="0" fontId="59" fillId="0" borderId="0" xfId="0" applyFont="1" applyAlignment="1">
      <alignment horizontal="center" vertical="center"/>
    </xf>
    <xf numFmtId="0" fontId="59" fillId="0" borderId="0" xfId="0" applyFont="1"/>
    <xf numFmtId="0" fontId="60" fillId="0" borderId="0" xfId="0" applyFont="1"/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38" fillId="23" borderId="37" xfId="0" applyFont="1" applyFill="1" applyBorder="1" applyAlignment="1">
      <alignment horizontal="center"/>
    </xf>
    <xf numFmtId="0" fontId="38" fillId="23" borderId="38" xfId="0" applyFont="1" applyFill="1" applyBorder="1" applyAlignment="1">
      <alignment horizontal="center" vertical="center" wrapText="1"/>
    </xf>
    <xf numFmtId="0" fontId="0" fillId="23" borderId="37" xfId="0" applyFill="1" applyBorder="1" applyAlignment="1">
      <alignment horizontal="center" vertical="center"/>
    </xf>
    <xf numFmtId="0" fontId="38" fillId="23" borderId="37" xfId="0" applyFont="1" applyFill="1" applyBorder="1" applyAlignment="1">
      <alignment horizontal="center" vertical="center" wrapText="1"/>
    </xf>
    <xf numFmtId="0" fontId="38" fillId="23" borderId="39" xfId="0" applyFont="1" applyFill="1" applyBorder="1" applyAlignment="1">
      <alignment horizontal="center" vertical="center" wrapText="1"/>
    </xf>
    <xf numFmtId="0" fontId="0" fillId="23" borderId="42" xfId="0" applyFill="1" applyBorder="1"/>
    <xf numFmtId="0" fontId="38" fillId="23" borderId="44" xfId="0" applyFont="1" applyFill="1" applyBorder="1" applyAlignment="1">
      <alignment horizontal="center" vertical="center" wrapText="1"/>
    </xf>
    <xf numFmtId="0" fontId="0" fillId="23" borderId="42" xfId="0" applyFill="1" applyBorder="1" applyAlignment="1">
      <alignment horizontal="center" vertical="center"/>
    </xf>
    <xf numFmtId="0" fontId="38" fillId="23" borderId="42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38" fillId="22" borderId="46" xfId="0" applyFont="1" applyFill="1" applyBorder="1"/>
    <xf numFmtId="0" fontId="38" fillId="22" borderId="47" xfId="0" applyFont="1" applyFill="1" applyBorder="1" applyAlignment="1">
      <alignment horizontal="center"/>
    </xf>
    <xf numFmtId="0" fontId="38" fillId="23" borderId="42" xfId="0" applyFont="1" applyFill="1" applyBorder="1"/>
    <xf numFmtId="0" fontId="38" fillId="22" borderId="27" xfId="0" applyFont="1" applyFill="1" applyBorder="1" applyAlignment="1">
      <alignment horizontal="center" vertical="center"/>
    </xf>
    <xf numFmtId="0" fontId="38" fillId="23" borderId="44" xfId="0" applyFont="1" applyFill="1" applyBorder="1" applyAlignment="1">
      <alignment horizontal="center" vertical="center"/>
    </xf>
    <xf numFmtId="0" fontId="38" fillId="23" borderId="42" xfId="0" applyFont="1" applyFill="1" applyBorder="1" applyAlignment="1">
      <alignment horizontal="center" vertical="center"/>
    </xf>
    <xf numFmtId="0" fontId="38" fillId="22" borderId="27" xfId="0" applyFont="1" applyFill="1" applyBorder="1" applyAlignment="1">
      <alignment horizontal="center"/>
    </xf>
    <xf numFmtId="0" fontId="38" fillId="22" borderId="48" xfId="0" applyFont="1" applyFill="1" applyBorder="1" applyAlignment="1">
      <alignment horizontal="center" vertical="center"/>
    </xf>
    <xf numFmtId="0" fontId="38" fillId="23" borderId="0" xfId="0" applyFont="1" applyFill="1" applyAlignment="1">
      <alignment horizontal="center" vertical="center"/>
    </xf>
    <xf numFmtId="182" fontId="0" fillId="0" borderId="0" xfId="0" applyNumberFormat="1"/>
    <xf numFmtId="0" fontId="38" fillId="22" borderId="49" xfId="0" applyFont="1" applyFill="1" applyBorder="1" applyAlignment="1">
      <alignment horizontal="right"/>
    </xf>
    <xf numFmtId="0" fontId="38" fillId="24" borderId="50" xfId="0" applyFont="1" applyFill="1" applyBorder="1" applyAlignment="1">
      <alignment horizontal="center"/>
    </xf>
    <xf numFmtId="0" fontId="38" fillId="24" borderId="51" xfId="0" applyFont="1" applyFill="1" applyBorder="1" applyAlignment="1">
      <alignment horizontal="center" vertical="center"/>
    </xf>
    <xf numFmtId="0" fontId="38" fillId="25" borderId="51" xfId="0" applyFont="1" applyFill="1" applyBorder="1" applyAlignment="1">
      <alignment horizontal="center"/>
    </xf>
    <xf numFmtId="0" fontId="38" fillId="26" borderId="28" xfId="0" applyFont="1" applyFill="1" applyBorder="1" applyAlignment="1">
      <alignment horizontal="center"/>
    </xf>
    <xf numFmtId="0" fontId="38" fillId="25" borderId="28" xfId="0" applyFont="1" applyFill="1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0" borderId="43" xfId="0" applyBorder="1"/>
    <xf numFmtId="1" fontId="0" fillId="23" borderId="44" xfId="0" applyNumberFormat="1" applyFill="1" applyBorder="1"/>
    <xf numFmtId="1" fontId="0" fillId="0" borderId="43" xfId="0" applyNumberFormat="1" applyBorder="1"/>
    <xf numFmtId="2" fontId="0" fillId="23" borderId="42" xfId="0" applyNumberFormat="1" applyFill="1" applyBorder="1"/>
    <xf numFmtId="0" fontId="0" fillId="0" borderId="45" xfId="0" applyBorder="1"/>
    <xf numFmtId="0" fontId="0" fillId="0" borderId="52" xfId="0" applyBorder="1"/>
    <xf numFmtId="0" fontId="0" fillId="23" borderId="0" xfId="0" applyFill="1"/>
    <xf numFmtId="0" fontId="62" fillId="0" borderId="43" xfId="0" applyFont="1" applyBorder="1" applyAlignment="1">
      <alignment wrapText="1"/>
    </xf>
    <xf numFmtId="2" fontId="0" fillId="0" borderId="46" xfId="0" applyNumberFormat="1" applyBorder="1"/>
    <xf numFmtId="2" fontId="0" fillId="0" borderId="47" xfId="0" applyNumberFormat="1" applyBorder="1"/>
    <xf numFmtId="182" fontId="0" fillId="0" borderId="27" xfId="0" applyNumberFormat="1" applyBorder="1"/>
    <xf numFmtId="182" fontId="0" fillId="23" borderId="44" xfId="0" applyNumberFormat="1" applyFill="1" applyBorder="1"/>
    <xf numFmtId="182" fontId="0" fillId="23" borderId="42" xfId="0" applyNumberFormat="1" applyFill="1" applyBorder="1"/>
    <xf numFmtId="182" fontId="0" fillId="0" borderId="53" xfId="0" applyNumberFormat="1" applyBorder="1"/>
    <xf numFmtId="182" fontId="0" fillId="0" borderId="7" xfId="0" applyNumberFormat="1" applyBorder="1"/>
    <xf numFmtId="182" fontId="0" fillId="23" borderId="0" xfId="0" applyNumberFormat="1" applyFill="1"/>
    <xf numFmtId="0" fontId="62" fillId="0" borderId="27" xfId="0" applyFont="1" applyBorder="1" applyAlignment="1">
      <alignment wrapText="1"/>
    </xf>
    <xf numFmtId="0" fontId="0" fillId="0" borderId="27" xfId="0" applyBorder="1"/>
    <xf numFmtId="1" fontId="0" fillId="0" borderId="27" xfId="0" applyNumberFormat="1" applyBorder="1"/>
    <xf numFmtId="2" fontId="0" fillId="0" borderId="53" xfId="0" applyNumberFormat="1" applyBorder="1"/>
    <xf numFmtId="0" fontId="0" fillId="0" borderId="7" xfId="0" applyBorder="1"/>
    <xf numFmtId="0" fontId="0" fillId="0" borderId="46" xfId="0" applyBorder="1"/>
    <xf numFmtId="0" fontId="0" fillId="0" borderId="47" xfId="0" applyBorder="1"/>
    <xf numFmtId="0" fontId="0" fillId="23" borderId="44" xfId="0" applyFill="1" applyBorder="1"/>
    <xf numFmtId="0" fontId="0" fillId="0" borderId="53" xfId="0" applyBorder="1"/>
    <xf numFmtId="0" fontId="38" fillId="0" borderId="0" xfId="0" applyFont="1" applyAlignment="1">
      <alignment horizontal="center" wrapText="1"/>
    </xf>
    <xf numFmtId="0" fontId="63" fillId="0" borderId="0" xfId="0" applyFont="1" applyAlignment="1">
      <alignment horizontal="center" wrapText="1"/>
    </xf>
    <xf numFmtId="183" fontId="63" fillId="0" borderId="0" xfId="0" applyNumberFormat="1" applyFont="1"/>
    <xf numFmtId="0" fontId="63" fillId="0" borderId="0" xfId="0" applyFont="1"/>
    <xf numFmtId="183" fontId="0" fillId="0" borderId="0" xfId="0" applyNumberFormat="1"/>
    <xf numFmtId="183" fontId="61" fillId="0" borderId="0" xfId="0" applyNumberFormat="1" applyFont="1"/>
    <xf numFmtId="1" fontId="0" fillId="23" borderId="42" xfId="0" applyNumberFormat="1" applyFill="1" applyBorder="1"/>
    <xf numFmtId="1" fontId="0" fillId="0" borderId="7" xfId="0" applyNumberFormat="1" applyBorder="1"/>
    <xf numFmtId="1" fontId="0" fillId="23" borderId="0" xfId="0" applyNumberFormat="1" applyFill="1"/>
    <xf numFmtId="0" fontId="57" fillId="0" borderId="27" xfId="0" applyFont="1" applyBorder="1"/>
    <xf numFmtId="0" fontId="0" fillId="0" borderId="0" xfId="0" quotePrefix="1"/>
    <xf numFmtId="0" fontId="0" fillId="0" borderId="54" xfId="0" applyBorder="1"/>
    <xf numFmtId="0" fontId="0" fillId="0" borderId="55" xfId="0" applyBorder="1"/>
    <xf numFmtId="0" fontId="0" fillId="0" borderId="28" xfId="0" applyBorder="1"/>
    <xf numFmtId="1" fontId="0" fillId="0" borderId="28" xfId="0" applyNumberFormat="1" applyBorder="1"/>
    <xf numFmtId="0" fontId="0" fillId="0" borderId="56" xfId="0" applyBorder="1"/>
    <xf numFmtId="0" fontId="0" fillId="0" borderId="57" xfId="0" applyBorder="1"/>
    <xf numFmtId="0" fontId="0" fillId="0" borderId="48" xfId="0" applyBorder="1"/>
    <xf numFmtId="0" fontId="0" fillId="0" borderId="58" xfId="0" applyBorder="1"/>
    <xf numFmtId="9" fontId="0" fillId="0" borderId="59" xfId="0" applyNumberFormat="1" applyBorder="1"/>
    <xf numFmtId="9" fontId="0" fillId="0" borderId="26" xfId="0" applyNumberFormat="1" applyBorder="1"/>
    <xf numFmtId="9" fontId="0" fillId="23" borderId="42" xfId="0" applyNumberFormat="1" applyFill="1" applyBorder="1"/>
    <xf numFmtId="9" fontId="0" fillId="23" borderId="0" xfId="0" applyNumberFormat="1" applyFill="1"/>
    <xf numFmtId="182" fontId="0" fillId="0" borderId="45" xfId="0" applyNumberFormat="1" applyBorder="1"/>
    <xf numFmtId="182" fontId="0" fillId="0" borderId="43" xfId="0" applyNumberFormat="1" applyBorder="1"/>
    <xf numFmtId="182" fontId="0" fillId="0" borderId="44" xfId="0" applyNumberFormat="1" applyBorder="1"/>
    <xf numFmtId="2" fontId="0" fillId="0" borderId="45" xfId="0" applyNumberFormat="1" applyBorder="1"/>
    <xf numFmtId="1" fontId="0" fillId="0" borderId="45" xfId="0" applyNumberFormat="1" applyBorder="1"/>
    <xf numFmtId="9" fontId="0" fillId="0" borderId="27" xfId="168" applyFont="1" applyBorder="1"/>
    <xf numFmtId="9" fontId="0" fillId="0" borderId="43" xfId="168" applyFont="1" applyBorder="1"/>
    <xf numFmtId="9" fontId="0" fillId="0" borderId="27" xfId="0" applyNumberFormat="1" applyBorder="1"/>
    <xf numFmtId="1" fontId="0" fillId="0" borderId="53" xfId="0" applyNumberFormat="1" applyBorder="1"/>
    <xf numFmtId="1" fontId="38" fillId="23" borderId="42" xfId="0" applyNumberFormat="1" applyFont="1" applyFill="1" applyBorder="1"/>
    <xf numFmtId="0" fontId="38" fillId="27" borderId="60" xfId="0" applyFont="1" applyFill="1" applyBorder="1"/>
    <xf numFmtId="2" fontId="38" fillId="27" borderId="61" xfId="0" applyNumberFormat="1" applyFont="1" applyFill="1" applyBorder="1"/>
    <xf numFmtId="2" fontId="38" fillId="23" borderId="42" xfId="0" applyNumberFormat="1" applyFont="1" applyFill="1" applyBorder="1"/>
    <xf numFmtId="2" fontId="38" fillId="23" borderId="44" xfId="0" applyNumberFormat="1" applyFont="1" applyFill="1" applyBorder="1"/>
    <xf numFmtId="2" fontId="38" fillId="27" borderId="29" xfId="0" applyNumberFormat="1" applyFont="1" applyFill="1" applyBorder="1" applyAlignment="1">
      <alignment vertical="center"/>
    </xf>
    <xf numFmtId="2" fontId="38" fillId="23" borderId="0" xfId="0" applyNumberFormat="1" applyFont="1" applyFill="1"/>
    <xf numFmtId="183" fontId="0" fillId="0" borderId="27" xfId="0" applyNumberFormat="1" applyBorder="1" applyAlignment="1">
      <alignment horizontal="left"/>
    </xf>
    <xf numFmtId="9" fontId="0" fillId="0" borderId="41" xfId="0" applyNumberFormat="1" applyBorder="1"/>
    <xf numFmtId="9" fontId="0" fillId="0" borderId="43" xfId="0" applyNumberFormat="1" applyBorder="1"/>
    <xf numFmtId="182" fontId="63" fillId="23" borderId="42" xfId="0" applyNumberFormat="1" applyFont="1" applyFill="1" applyBorder="1"/>
    <xf numFmtId="0" fontId="63" fillId="23" borderId="62" xfId="0" applyFont="1" applyFill="1" applyBorder="1"/>
    <xf numFmtId="9" fontId="0" fillId="23" borderId="62" xfId="0" applyNumberFormat="1" applyFill="1" applyBorder="1"/>
    <xf numFmtId="0" fontId="63" fillId="28" borderId="49" xfId="0" applyFont="1" applyFill="1" applyBorder="1"/>
    <xf numFmtId="2" fontId="63" fillId="28" borderId="10" xfId="0" applyNumberFormat="1" applyFont="1" applyFill="1" applyBorder="1"/>
    <xf numFmtId="2" fontId="63" fillId="23" borderId="42" xfId="0" applyNumberFormat="1" applyFont="1" applyFill="1" applyBorder="1"/>
    <xf numFmtId="2" fontId="63" fillId="28" borderId="51" xfId="0" applyNumberFormat="1" applyFont="1" applyFill="1" applyBorder="1"/>
    <xf numFmtId="2" fontId="63" fillId="23" borderId="44" xfId="0" applyNumberFormat="1" applyFont="1" applyFill="1" applyBorder="1"/>
    <xf numFmtId="2" fontId="62" fillId="23" borderId="42" xfId="0" applyNumberFormat="1" applyFont="1" applyFill="1" applyBorder="1"/>
    <xf numFmtId="2" fontId="61" fillId="23" borderId="42" xfId="0" applyNumberFormat="1" applyFont="1" applyFill="1" applyBorder="1" applyAlignment="1">
      <alignment vertical="center"/>
    </xf>
    <xf numFmtId="2" fontId="63" fillId="23" borderId="0" xfId="0" applyNumberFormat="1" applyFont="1" applyFill="1"/>
    <xf numFmtId="0" fontId="61" fillId="0" borderId="49" xfId="0" applyFont="1" applyBorder="1" applyAlignment="1">
      <alignment vertical="center"/>
    </xf>
    <xf numFmtId="0" fontId="62" fillId="0" borderId="50" xfId="0" applyFont="1" applyBorder="1" applyAlignment="1">
      <alignment vertical="center"/>
    </xf>
    <xf numFmtId="0" fontId="61" fillId="23" borderId="42" xfId="0" applyFont="1" applyFill="1" applyBorder="1" applyAlignment="1">
      <alignment vertical="center"/>
    </xf>
    <xf numFmtId="1" fontId="62" fillId="0" borderId="51" xfId="0" applyNumberFormat="1" applyFont="1" applyBorder="1"/>
    <xf numFmtId="1" fontId="62" fillId="23" borderId="44" xfId="0" applyNumberFormat="1" applyFont="1" applyFill="1" applyBorder="1"/>
    <xf numFmtId="1" fontId="62" fillId="0" borderId="63" xfId="0" applyNumberFormat="1" applyFont="1" applyBorder="1" applyAlignment="1">
      <alignment vertical="center"/>
    </xf>
    <xf numFmtId="0" fontId="38" fillId="23" borderId="42" xfId="0" applyFont="1" applyFill="1" applyBorder="1" applyAlignment="1">
      <alignment horizontal="center"/>
    </xf>
    <xf numFmtId="1" fontId="62" fillId="0" borderId="42" xfId="0" applyNumberFormat="1" applyFont="1" applyBorder="1"/>
    <xf numFmtId="1" fontId="62" fillId="23" borderId="42" xfId="0" applyNumberFormat="1" applyFont="1" applyFill="1" applyBorder="1"/>
    <xf numFmtId="0" fontId="62" fillId="0" borderId="63" xfId="0" applyFont="1" applyBorder="1" applyAlignment="1">
      <alignment vertical="center"/>
    </xf>
    <xf numFmtId="1" fontId="62" fillId="23" borderId="0" xfId="0" applyNumberFormat="1" applyFont="1" applyFill="1"/>
    <xf numFmtId="182" fontId="63" fillId="0" borderId="43" xfId="0" applyNumberFormat="1" applyFont="1" applyBorder="1"/>
    <xf numFmtId="0" fontId="38" fillId="22" borderId="64" xfId="0" applyFont="1" applyFill="1" applyBorder="1" applyAlignment="1">
      <alignment horizontal="center"/>
    </xf>
    <xf numFmtId="182" fontId="38" fillId="22" borderId="65" xfId="0" applyNumberFormat="1" applyFont="1" applyFill="1" applyBorder="1" applyAlignment="1">
      <alignment horizontal="center"/>
    </xf>
    <xf numFmtId="182" fontId="38" fillId="22" borderId="66" xfId="0" applyNumberFormat="1" applyFont="1" applyFill="1" applyBorder="1" applyAlignment="1">
      <alignment horizontal="center"/>
    </xf>
    <xf numFmtId="182" fontId="38" fillId="23" borderId="44" xfId="0" applyNumberFormat="1" applyFont="1" applyFill="1" applyBorder="1" applyAlignment="1">
      <alignment horizontal="center"/>
    </xf>
    <xf numFmtId="182" fontId="38" fillId="23" borderId="42" xfId="0" applyNumberFormat="1" applyFont="1" applyFill="1" applyBorder="1" applyAlignment="1">
      <alignment horizontal="center"/>
    </xf>
    <xf numFmtId="182" fontId="38" fillId="23" borderId="0" xfId="0" applyNumberFormat="1" applyFont="1" applyFill="1" applyAlignment="1">
      <alignment horizontal="center"/>
    </xf>
    <xf numFmtId="182" fontId="63" fillId="0" borderId="27" xfId="0" applyNumberFormat="1" applyFont="1" applyBorder="1"/>
    <xf numFmtId="0" fontId="57" fillId="0" borderId="0" xfId="0" applyFont="1"/>
    <xf numFmtId="183" fontId="0" fillId="0" borderId="47" xfId="0" applyNumberFormat="1" applyBorder="1"/>
    <xf numFmtId="183" fontId="0" fillId="23" borderId="42" xfId="0" applyNumberFormat="1" applyFill="1" applyBorder="1"/>
    <xf numFmtId="183" fontId="0" fillId="0" borderId="27" xfId="0" applyNumberFormat="1" applyBorder="1"/>
    <xf numFmtId="183" fontId="0" fillId="23" borderId="44" xfId="0" applyNumberFormat="1" applyFill="1" applyBorder="1"/>
    <xf numFmtId="183" fontId="63" fillId="23" borderId="42" xfId="0" applyNumberFormat="1" applyFont="1" applyFill="1" applyBorder="1"/>
    <xf numFmtId="183" fontId="38" fillId="23" borderId="42" xfId="0" applyNumberFormat="1" applyFont="1" applyFill="1" applyBorder="1"/>
    <xf numFmtId="183" fontId="62" fillId="0" borderId="43" xfId="0" applyNumberFormat="1" applyFont="1" applyBorder="1"/>
    <xf numFmtId="183" fontId="61" fillId="23" borderId="42" xfId="0" applyNumberFormat="1" applyFont="1" applyFill="1" applyBorder="1"/>
    <xf numFmtId="183" fontId="62" fillId="0" borderId="27" xfId="0" quotePrefix="1" applyNumberFormat="1" applyFont="1" applyBorder="1" applyAlignment="1">
      <alignment horizontal="right"/>
    </xf>
    <xf numFmtId="2" fontId="0" fillId="23" borderId="0" xfId="0" applyNumberFormat="1" applyFill="1"/>
    <xf numFmtId="183" fontId="0" fillId="0" borderId="43" xfId="0" applyNumberFormat="1" applyBorder="1"/>
    <xf numFmtId="0" fontId="38" fillId="0" borderId="46" xfId="0" applyFont="1" applyBorder="1"/>
    <xf numFmtId="183" fontId="38" fillId="0" borderId="7" xfId="0" applyNumberFormat="1" applyFont="1" applyBorder="1"/>
    <xf numFmtId="183" fontId="38" fillId="0" borderId="27" xfId="0" applyNumberFormat="1" applyFont="1" applyBorder="1"/>
    <xf numFmtId="183" fontId="38" fillId="23" borderId="44" xfId="0" applyNumberFormat="1" applyFont="1" applyFill="1" applyBorder="1"/>
    <xf numFmtId="183" fontId="38" fillId="23" borderId="0" xfId="0" applyNumberFormat="1" applyFont="1" applyFill="1"/>
    <xf numFmtId="183" fontId="0" fillId="0" borderId="7" xfId="0" applyNumberFormat="1" applyBorder="1"/>
    <xf numFmtId="183" fontId="0" fillId="23" borderId="0" xfId="0" applyNumberFormat="1" applyFill="1"/>
    <xf numFmtId="0" fontId="0" fillId="0" borderId="67" xfId="0" applyBorder="1"/>
    <xf numFmtId="183" fontId="0" fillId="0" borderId="68" xfId="0" applyNumberFormat="1" applyBorder="1"/>
    <xf numFmtId="0" fontId="0" fillId="23" borderId="62" xfId="0" applyFill="1" applyBorder="1"/>
    <xf numFmtId="183" fontId="0" fillId="0" borderId="48" xfId="0" applyNumberFormat="1" applyBorder="1"/>
    <xf numFmtId="182" fontId="63" fillId="23" borderId="62" xfId="0" applyNumberFormat="1" applyFont="1" applyFill="1" applyBorder="1"/>
    <xf numFmtId="183" fontId="0" fillId="0" borderId="53" xfId="0" applyNumberFormat="1" applyBorder="1"/>
    <xf numFmtId="183" fontId="0" fillId="0" borderId="56" xfId="0" applyNumberFormat="1" applyBorder="1"/>
    <xf numFmtId="183" fontId="0" fillId="0" borderId="28" xfId="0" applyNumberFormat="1" applyBorder="1"/>
    <xf numFmtId="0" fontId="61" fillId="29" borderId="60" xfId="0" applyFont="1" applyFill="1" applyBorder="1"/>
    <xf numFmtId="183" fontId="38" fillId="29" borderId="9" xfId="0" applyNumberFormat="1" applyFont="1" applyFill="1" applyBorder="1"/>
    <xf numFmtId="0" fontId="61" fillId="23" borderId="42" xfId="0" applyFont="1" applyFill="1" applyBorder="1"/>
    <xf numFmtId="183" fontId="38" fillId="29" borderId="61" xfId="0" applyNumberFormat="1" applyFont="1" applyFill="1" applyBorder="1"/>
    <xf numFmtId="183" fontId="62" fillId="23" borderId="42" xfId="0" applyNumberFormat="1" applyFont="1" applyFill="1" applyBorder="1"/>
    <xf numFmtId="183" fontId="61" fillId="0" borderId="7" xfId="0" applyNumberFormat="1" applyFont="1" applyBorder="1"/>
    <xf numFmtId="183" fontId="61" fillId="0" borderId="27" xfId="0" applyNumberFormat="1" applyFont="1" applyBorder="1"/>
    <xf numFmtId="183" fontId="61" fillId="23" borderId="44" xfId="0" applyNumberFormat="1" applyFont="1" applyFill="1" applyBorder="1"/>
    <xf numFmtId="183" fontId="61" fillId="23" borderId="0" xfId="0" applyNumberFormat="1" applyFont="1" applyFill="1"/>
    <xf numFmtId="182" fontId="62" fillId="0" borderId="27" xfId="0" applyNumberFormat="1" applyFont="1" applyBorder="1"/>
    <xf numFmtId="183" fontId="0" fillId="0" borderId="69" xfId="0" applyNumberFormat="1" applyBorder="1"/>
    <xf numFmtId="183" fontId="63" fillId="28" borderId="10" xfId="0" applyNumberFormat="1" applyFont="1" applyFill="1" applyBorder="1"/>
    <xf numFmtId="0" fontId="63" fillId="23" borderId="51" xfId="0" applyFont="1" applyFill="1" applyBorder="1"/>
    <xf numFmtId="183" fontId="63" fillId="28" borderId="51" xfId="0" applyNumberFormat="1" applyFont="1" applyFill="1" applyBorder="1"/>
    <xf numFmtId="183" fontId="63" fillId="23" borderId="63" xfId="0" applyNumberFormat="1" applyFont="1" applyFill="1" applyBorder="1"/>
    <xf numFmtId="183" fontId="63" fillId="28" borderId="61" xfId="0" applyNumberFormat="1" applyFont="1" applyFill="1" applyBorder="1"/>
    <xf numFmtId="0" fontId="0" fillId="23" borderId="51" xfId="0" applyFill="1" applyBorder="1"/>
    <xf numFmtId="183" fontId="63" fillId="23" borderId="51" xfId="0" applyNumberFormat="1" applyFont="1" applyFill="1" applyBorder="1"/>
    <xf numFmtId="183" fontId="63" fillId="23" borderId="10" xfId="0" applyNumberFormat="1" applyFont="1" applyFill="1" applyBorder="1"/>
    <xf numFmtId="183" fontId="0" fillId="0" borderId="28" xfId="0" applyNumberFormat="1" applyBorder="1" applyAlignment="1">
      <alignment horizontal="left"/>
    </xf>
    <xf numFmtId="0" fontId="63" fillId="28" borderId="61" xfId="0" applyFont="1" applyFill="1" applyBorder="1"/>
    <xf numFmtId="183" fontId="63" fillId="28" borderId="0" xfId="0" applyNumberFormat="1" applyFont="1" applyFill="1"/>
    <xf numFmtId="0" fontId="63" fillId="23" borderId="0" xfId="0" applyFont="1" applyFill="1"/>
    <xf numFmtId="183" fontId="63" fillId="23" borderId="0" xfId="0" applyNumberFormat="1" applyFont="1" applyFill="1"/>
    <xf numFmtId="183" fontId="63" fillId="28" borderId="22" xfId="0" applyNumberFormat="1" applyFont="1" applyFill="1" applyBorder="1"/>
    <xf numFmtId="0" fontId="0" fillId="23" borderId="61" xfId="0" applyFill="1" applyBorder="1"/>
    <xf numFmtId="183" fontId="63" fillId="28" borderId="9" xfId="0" applyNumberFormat="1" applyFont="1" applyFill="1" applyBorder="1"/>
    <xf numFmtId="0" fontId="0" fillId="23" borderId="9" xfId="0" applyFill="1" applyBorder="1"/>
    <xf numFmtId="183" fontId="63" fillId="23" borderId="9" xfId="0" applyNumberFormat="1" applyFont="1" applyFill="1" applyBorder="1"/>
    <xf numFmtId="183" fontId="0" fillId="0" borderId="61" xfId="0" applyNumberFormat="1" applyBorder="1" applyAlignment="1">
      <alignment horizontal="left" wrapText="1"/>
    </xf>
    <xf numFmtId="0" fontId="0" fillId="0" borderId="39" xfId="0" applyBorder="1"/>
    <xf numFmtId="183" fontId="38" fillId="0" borderId="0" xfId="0" applyNumberFormat="1" applyFont="1"/>
    <xf numFmtId="183" fontId="0" fillId="0" borderId="39" xfId="0" applyNumberFormat="1" applyBorder="1" applyAlignment="1">
      <alignment horizontal="left"/>
    </xf>
    <xf numFmtId="183" fontId="0" fillId="0" borderId="0" xfId="0" applyNumberFormat="1" applyAlignment="1">
      <alignment horizontal="left"/>
    </xf>
    <xf numFmtId="184" fontId="0" fillId="0" borderId="0" xfId="168" applyNumberFormat="1" applyFont="1"/>
    <xf numFmtId="184" fontId="0" fillId="0" borderId="0" xfId="168" applyNumberFormat="1" applyFont="1" applyAlignment="1">
      <alignment horizontal="left"/>
    </xf>
    <xf numFmtId="182" fontId="0" fillId="0" borderId="0" xfId="0" applyNumberFormat="1" applyAlignment="1">
      <alignment horizontal="left"/>
    </xf>
    <xf numFmtId="183" fontId="0" fillId="0" borderId="0" xfId="0" applyNumberFormat="1" applyAlignment="1">
      <alignment horizontal="right"/>
    </xf>
    <xf numFmtId="0" fontId="50" fillId="16" borderId="1" xfId="0" applyFont="1" applyFill="1" applyBorder="1" applyAlignment="1">
      <alignment horizontal="left" vertical="center"/>
    </xf>
    <xf numFmtId="0" fontId="50" fillId="16" borderId="12" xfId="0" applyFont="1" applyFill="1" applyBorder="1" applyAlignment="1">
      <alignment vertical="center" wrapText="1"/>
    </xf>
    <xf numFmtId="0" fontId="0" fillId="0" borderId="70" xfId="0" applyBorder="1" applyAlignment="1">
      <alignment horizontal="right"/>
    </xf>
    <xf numFmtId="183" fontId="0" fillId="0" borderId="39" xfId="0" applyNumberFormat="1" applyBorder="1"/>
    <xf numFmtId="183" fontId="0" fillId="0" borderId="38" xfId="0" applyNumberFormat="1" applyBorder="1" applyAlignment="1">
      <alignment horizontal="center"/>
    </xf>
    <xf numFmtId="0" fontId="0" fillId="0" borderId="62" xfId="0" applyBorder="1" applyAlignment="1">
      <alignment horizontal="right"/>
    </xf>
    <xf numFmtId="183" fontId="0" fillId="0" borderId="44" xfId="0" applyNumberFormat="1" applyBorder="1" applyAlignment="1">
      <alignment horizontal="center"/>
    </xf>
    <xf numFmtId="184" fontId="0" fillId="0" borderId="0" xfId="168" applyNumberFormat="1" applyFont="1" applyBorder="1"/>
    <xf numFmtId="184" fontId="0" fillId="0" borderId="44" xfId="168" applyNumberFormat="1" applyFont="1" applyBorder="1" applyAlignment="1">
      <alignment horizontal="center"/>
    </xf>
    <xf numFmtId="0" fontId="0" fillId="0" borderId="71" xfId="0" applyBorder="1" applyAlignment="1">
      <alignment horizontal="right"/>
    </xf>
    <xf numFmtId="0" fontId="0" fillId="0" borderId="10" xfId="0" applyBorder="1"/>
    <xf numFmtId="0" fontId="0" fillId="0" borderId="63" xfId="0" applyBorder="1" applyAlignment="1">
      <alignment horizontal="center"/>
    </xf>
    <xf numFmtId="0" fontId="64" fillId="0" borderId="0" xfId="0" applyFont="1"/>
    <xf numFmtId="0" fontId="64" fillId="0" borderId="1" xfId="0" applyFont="1" applyBorder="1" applyAlignment="1">
      <alignment horizontal="center" vertical="center"/>
    </xf>
    <xf numFmtId="0" fontId="64" fillId="0" borderId="15" xfId="0" applyFont="1" applyBorder="1" applyAlignment="1">
      <alignment horizontal="center"/>
    </xf>
    <xf numFmtId="0" fontId="64" fillId="0" borderId="27" xfId="0" applyFont="1" applyBorder="1" applyAlignment="1">
      <alignment horizontal="center"/>
    </xf>
    <xf numFmtId="0" fontId="64" fillId="0" borderId="1" xfId="0" applyFont="1" applyBorder="1" applyAlignment="1">
      <alignment horizontal="center"/>
    </xf>
    <xf numFmtId="0" fontId="64" fillId="0" borderId="27" xfId="0" applyFont="1" applyBorder="1" applyAlignment="1">
      <alignment horizontal="center" vertical="center"/>
    </xf>
    <xf numFmtId="0" fontId="64" fillId="0" borderId="28" xfId="0" applyFont="1" applyBorder="1" applyAlignment="1">
      <alignment horizontal="center"/>
    </xf>
    <xf numFmtId="0" fontId="64" fillId="0" borderId="18" xfId="0" applyFont="1" applyBorder="1" applyAlignment="1">
      <alignment horizontal="center"/>
    </xf>
    <xf numFmtId="0" fontId="65" fillId="0" borderId="72" xfId="0" applyFont="1" applyBorder="1" applyAlignment="1">
      <alignment horizontal="center" vertical="center" wrapText="1"/>
    </xf>
    <xf numFmtId="0" fontId="65" fillId="0" borderId="38" xfId="0" applyFont="1" applyBorder="1" applyAlignment="1">
      <alignment horizontal="center" vertical="center" wrapText="1"/>
    </xf>
    <xf numFmtId="0" fontId="65" fillId="0" borderId="37" xfId="0" applyFont="1" applyBorder="1" applyAlignment="1">
      <alignment horizontal="center" vertical="center" wrapText="1"/>
    </xf>
    <xf numFmtId="0" fontId="64" fillId="0" borderId="26" xfId="0" applyFont="1" applyBorder="1" applyAlignment="1">
      <alignment horizontal="center"/>
    </xf>
    <xf numFmtId="0" fontId="64" fillId="0" borderId="30" xfId="0" applyFont="1" applyBorder="1" applyAlignment="1">
      <alignment horizontal="center" vertical="center"/>
    </xf>
    <xf numFmtId="0" fontId="65" fillId="0" borderId="73" xfId="0" applyFont="1" applyBorder="1" applyAlignment="1">
      <alignment horizontal="center" vertical="center" wrapText="1"/>
    </xf>
    <xf numFmtId="0" fontId="65" fillId="0" borderId="74" xfId="0" applyFont="1" applyBorder="1" applyAlignment="1">
      <alignment horizontal="center" vertical="center" wrapText="1"/>
    </xf>
    <xf numFmtId="0" fontId="65" fillId="0" borderId="24" xfId="0" applyFont="1" applyBorder="1" applyAlignment="1">
      <alignment horizontal="center" vertical="center" wrapText="1"/>
    </xf>
    <xf numFmtId="0" fontId="64" fillId="0" borderId="6" xfId="0" applyFont="1" applyBorder="1" applyAlignment="1">
      <alignment horizontal="center" vertical="center"/>
    </xf>
    <xf numFmtId="0" fontId="64" fillId="30" borderId="1" xfId="0" applyFont="1" applyFill="1" applyBorder="1" applyAlignment="1">
      <alignment horizontal="center"/>
    </xf>
    <xf numFmtId="0" fontId="64" fillId="30" borderId="6" xfId="0" applyFont="1" applyFill="1" applyBorder="1" applyAlignment="1">
      <alignment horizontal="center"/>
    </xf>
    <xf numFmtId="0" fontId="64" fillId="30" borderId="31" xfId="0" applyFont="1" applyFill="1" applyBorder="1" applyAlignment="1">
      <alignment horizontal="center"/>
    </xf>
    <xf numFmtId="0" fontId="64" fillId="30" borderId="75" xfId="0" applyFont="1" applyFill="1" applyBorder="1" applyAlignment="1">
      <alignment horizontal="center"/>
    </xf>
    <xf numFmtId="0" fontId="64" fillId="30" borderId="76" xfId="0" applyFont="1" applyFill="1" applyBorder="1" applyAlignment="1">
      <alignment horizontal="center" vertical="center"/>
    </xf>
    <xf numFmtId="0" fontId="64" fillId="0" borderId="75" xfId="0" applyFont="1" applyBorder="1" applyAlignment="1">
      <alignment horizontal="center" vertical="center"/>
    </xf>
    <xf numFmtId="0" fontId="64" fillId="0" borderId="6" xfId="0" applyFont="1" applyBorder="1" applyAlignment="1">
      <alignment horizontal="center"/>
    </xf>
    <xf numFmtId="0" fontId="64" fillId="0" borderId="76" xfId="0" applyFont="1" applyBorder="1" applyAlignment="1">
      <alignment horizontal="center" vertical="center"/>
    </xf>
    <xf numFmtId="0" fontId="64" fillId="30" borderId="15" xfId="0" applyFont="1" applyFill="1" applyBorder="1" applyAlignment="1">
      <alignment horizontal="center"/>
    </xf>
    <xf numFmtId="0" fontId="64" fillId="0" borderId="17" xfId="0" applyFont="1" applyBorder="1" applyAlignment="1">
      <alignment horizontal="center"/>
    </xf>
    <xf numFmtId="0" fontId="64" fillId="30" borderId="59" xfId="0" applyFont="1" applyFill="1" applyBorder="1"/>
    <xf numFmtId="0" fontId="64" fillId="30" borderId="53" xfId="0" applyFont="1" applyFill="1" applyBorder="1"/>
    <xf numFmtId="0" fontId="64" fillId="30" borderId="53" xfId="0" applyFont="1" applyFill="1" applyBorder="1" applyAlignment="1">
      <alignment horizontal="center"/>
    </xf>
    <xf numFmtId="0" fontId="64" fillId="0" borderId="53" xfId="0" applyFont="1" applyBorder="1" applyAlignment="1">
      <alignment horizontal="center"/>
    </xf>
    <xf numFmtId="0" fontId="64" fillId="30" borderId="56" xfId="0" applyFont="1" applyFill="1" applyBorder="1"/>
    <xf numFmtId="0" fontId="65" fillId="0" borderId="77" xfId="0" applyFont="1" applyBorder="1" applyAlignment="1">
      <alignment horizontal="center" vertical="center" wrapText="1"/>
    </xf>
    <xf numFmtId="0" fontId="64" fillId="30" borderId="31" xfId="0" applyFont="1" applyFill="1" applyBorder="1"/>
    <xf numFmtId="0" fontId="64" fillId="30" borderId="1" xfId="0" applyFont="1" applyFill="1" applyBorder="1"/>
    <xf numFmtId="0" fontId="64" fillId="30" borderId="18" xfId="0" applyFont="1" applyFill="1" applyBorder="1"/>
    <xf numFmtId="0" fontId="64" fillId="0" borderId="0" xfId="0" applyFont="1" applyAlignment="1">
      <alignment horizontal="center"/>
    </xf>
    <xf numFmtId="2" fontId="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" wrapText="1"/>
    </xf>
    <xf numFmtId="2" fontId="3" fillId="10" borderId="0" xfId="0" applyNumberFormat="1" applyFont="1" applyFill="1" applyAlignment="1">
      <alignment horizontal="center" vertical="center" wrapText="1"/>
    </xf>
    <xf numFmtId="0" fontId="43" fillId="15" borderId="0" xfId="0" applyFont="1" applyFill="1" applyAlignment="1">
      <alignment horizontal="center" vertical="center" wrapText="1"/>
    </xf>
    <xf numFmtId="0" fontId="12" fillId="31" borderId="0" xfId="171" applyFont="1" applyFill="1"/>
    <xf numFmtId="0" fontId="12" fillId="31" borderId="44" xfId="171" applyFont="1" applyFill="1" applyBorder="1"/>
    <xf numFmtId="0" fontId="12" fillId="31" borderId="10" xfId="171" applyFont="1" applyFill="1" applyBorder="1"/>
    <xf numFmtId="186" fontId="12" fillId="31" borderId="10" xfId="171" applyNumberFormat="1" applyFont="1" applyFill="1" applyBorder="1" applyAlignment="1">
      <alignment horizontal="right"/>
    </xf>
    <xf numFmtId="186" fontId="12" fillId="31" borderId="63" xfId="171" applyNumberFormat="1" applyFont="1" applyFill="1" applyBorder="1"/>
    <xf numFmtId="189" fontId="70" fillId="0" borderId="10" xfId="2" applyNumberFormat="1" applyFont="1" applyBorder="1" applyAlignment="1">
      <alignment horizontal="center" vertical="center"/>
    </xf>
    <xf numFmtId="189" fontId="69" fillId="0" borderId="72" xfId="2" applyNumberFormat="1" applyFont="1" applyBorder="1" applyAlignment="1">
      <alignment vertical="center"/>
    </xf>
    <xf numFmtId="187" fontId="71" fillId="34" borderId="88" xfId="170" applyNumberFormat="1" applyFont="1" applyFill="1" applyBorder="1" applyAlignment="1" applyProtection="1">
      <alignment horizontal="center" vertical="center"/>
      <protection locked="0"/>
    </xf>
    <xf numFmtId="189" fontId="69" fillId="0" borderId="90" xfId="2" applyNumberFormat="1" applyFont="1" applyBorder="1" applyAlignment="1">
      <alignment vertical="center"/>
    </xf>
    <xf numFmtId="187" fontId="73" fillId="34" borderId="79" xfId="170" applyNumberFormat="1" applyFont="1" applyFill="1" applyBorder="1" applyAlignment="1">
      <alignment horizontal="center" vertical="center"/>
    </xf>
    <xf numFmtId="187" fontId="75" fillId="34" borderId="79" xfId="170" applyNumberFormat="1" applyFont="1" applyFill="1" applyBorder="1" applyAlignment="1">
      <alignment horizontal="centerContinuous" vertical="center"/>
    </xf>
    <xf numFmtId="187" fontId="73" fillId="34" borderId="92" xfId="170" applyNumberFormat="1" applyFont="1" applyFill="1" applyBorder="1" applyAlignment="1">
      <alignment horizontal="centerContinuous" vertical="center"/>
    </xf>
    <xf numFmtId="187" fontId="73" fillId="34" borderId="77" xfId="170" applyNumberFormat="1" applyFont="1" applyFill="1" applyBorder="1" applyAlignment="1">
      <alignment horizontal="centerContinuous" vertical="center"/>
    </xf>
    <xf numFmtId="187" fontId="73" fillId="34" borderId="93" xfId="170" applyNumberFormat="1" applyFont="1" applyFill="1" applyBorder="1" applyAlignment="1">
      <alignment horizontal="centerContinuous" vertical="center"/>
    </xf>
    <xf numFmtId="189" fontId="69" fillId="0" borderId="33" xfId="2" applyNumberFormat="1" applyFont="1" applyBorder="1" applyAlignment="1">
      <alignment vertical="center"/>
    </xf>
    <xf numFmtId="189" fontId="69" fillId="0" borderId="18" xfId="2" applyNumberFormat="1" applyFont="1" applyBorder="1" applyAlignment="1" applyProtection="1">
      <alignment horizontal="center" vertical="center"/>
      <protection locked="0"/>
    </xf>
    <xf numFmtId="189" fontId="69" fillId="0" borderId="18" xfId="2" applyNumberFormat="1" applyFont="1" applyBorder="1" applyAlignment="1">
      <alignment horizontal="center" vertical="center"/>
    </xf>
    <xf numFmtId="189" fontId="69" fillId="32" borderId="18" xfId="2" applyNumberFormat="1" applyFont="1" applyFill="1" applyBorder="1" applyAlignment="1">
      <alignment horizontal="center" vertical="center"/>
    </xf>
    <xf numFmtId="189" fontId="69" fillId="32" borderId="19" xfId="2" applyNumberFormat="1" applyFont="1" applyFill="1" applyBorder="1" applyAlignment="1">
      <alignment horizontal="center" vertical="center"/>
    </xf>
    <xf numFmtId="189" fontId="69" fillId="0" borderId="17" xfId="2" applyNumberFormat="1" applyFont="1" applyBorder="1" applyAlignment="1">
      <alignment horizontal="center" vertical="center"/>
    </xf>
    <xf numFmtId="189" fontId="76" fillId="0" borderId="31" xfId="172" applyFont="1" applyBorder="1" applyAlignment="1" applyProtection="1">
      <alignment horizontal="left" vertical="center"/>
      <protection locked="0"/>
    </xf>
    <xf numFmtId="0" fontId="70" fillId="0" borderId="31" xfId="2" applyFont="1" applyBorder="1" applyAlignment="1" applyProtection="1">
      <alignment horizontal="center" vertical="center"/>
      <protection locked="0"/>
    </xf>
    <xf numFmtId="0" fontId="77" fillId="0" borderId="31" xfId="2" applyFont="1" applyBorder="1" applyAlignment="1" applyProtection="1">
      <alignment horizontal="center" vertical="center"/>
      <protection locked="0"/>
    </xf>
    <xf numFmtId="0" fontId="78" fillId="32" borderId="31" xfId="2" applyFont="1" applyFill="1" applyBorder="1" applyAlignment="1">
      <alignment horizontal="center" vertical="center"/>
    </xf>
    <xf numFmtId="0" fontId="78" fillId="32" borderId="32" xfId="2" applyFont="1" applyFill="1" applyBorder="1" applyAlignment="1">
      <alignment horizontal="center" vertical="center"/>
    </xf>
    <xf numFmtId="189" fontId="76" fillId="0" borderId="1" xfId="172" applyFont="1" applyBorder="1" applyAlignment="1" applyProtection="1">
      <alignment horizontal="left" vertical="center"/>
      <protection locked="0"/>
    </xf>
    <xf numFmtId="0" fontId="70" fillId="0" borderId="1" xfId="2" applyFont="1" applyBorder="1" applyAlignment="1" applyProtection="1">
      <alignment horizontal="center" vertical="center"/>
      <protection locked="0"/>
    </xf>
    <xf numFmtId="0" fontId="77" fillId="0" borderId="1" xfId="7" applyFont="1" applyBorder="1" applyAlignment="1" applyProtection="1">
      <alignment horizontal="center" vertical="center"/>
      <protection locked="0"/>
    </xf>
    <xf numFmtId="0" fontId="78" fillId="32" borderId="1" xfId="2" applyFont="1" applyFill="1" applyBorder="1" applyAlignment="1">
      <alignment horizontal="center" vertical="center"/>
    </xf>
    <xf numFmtId="0" fontId="77" fillId="0" borderId="1" xfId="2" applyFont="1" applyBorder="1" applyAlignment="1" applyProtection="1">
      <alignment horizontal="center" vertical="center"/>
      <protection locked="0"/>
    </xf>
    <xf numFmtId="0" fontId="78" fillId="32" borderId="16" xfId="2" applyFont="1" applyFill="1" applyBorder="1" applyAlignment="1">
      <alignment horizontal="center" vertical="center"/>
    </xf>
    <xf numFmtId="189" fontId="76" fillId="0" borderId="94" xfId="172" applyFont="1" applyBorder="1" applyAlignment="1" applyProtection="1">
      <alignment horizontal="left" vertical="center"/>
      <protection locked="0"/>
    </xf>
    <xf numFmtId="0" fontId="70" fillId="0" borderId="94" xfId="2" applyFont="1" applyBorder="1" applyAlignment="1" applyProtection="1">
      <alignment horizontal="center" vertical="center"/>
      <protection locked="0"/>
    </xf>
    <xf numFmtId="0" fontId="77" fillId="0" borderId="94" xfId="7" applyFont="1" applyBorder="1" applyAlignment="1" applyProtection="1">
      <alignment horizontal="center" vertical="center"/>
      <protection locked="0"/>
    </xf>
    <xf numFmtId="0" fontId="78" fillId="32" borderId="94" xfId="2" applyFont="1" applyFill="1" applyBorder="1" applyAlignment="1">
      <alignment horizontal="center" vertical="center"/>
    </xf>
    <xf numFmtId="0" fontId="77" fillId="0" borderId="94" xfId="2" applyFont="1" applyBorder="1" applyAlignment="1" applyProtection="1">
      <alignment horizontal="center" vertical="center"/>
      <protection locked="0"/>
    </xf>
    <xf numFmtId="0" fontId="78" fillId="32" borderId="95" xfId="2" applyFont="1" applyFill="1" applyBorder="1" applyAlignment="1">
      <alignment horizontal="center" vertical="center"/>
    </xf>
    <xf numFmtId="189" fontId="76" fillId="0" borderId="3" xfId="172" applyFont="1" applyBorder="1" applyAlignment="1" applyProtection="1">
      <alignment horizontal="left" vertical="center"/>
      <protection locked="0"/>
    </xf>
    <xf numFmtId="0" fontId="70" fillId="0" borderId="3" xfId="2" applyFont="1" applyBorder="1" applyAlignment="1" applyProtection="1">
      <alignment horizontal="center" vertical="center"/>
      <protection locked="0"/>
    </xf>
    <xf numFmtId="0" fontId="77" fillId="0" borderId="3" xfId="7" applyFont="1" applyBorder="1" applyAlignment="1" applyProtection="1">
      <alignment horizontal="center" vertical="center"/>
      <protection locked="0"/>
    </xf>
    <xf numFmtId="0" fontId="78" fillId="32" borderId="3" xfId="2" applyFont="1" applyFill="1" applyBorder="1" applyAlignment="1">
      <alignment horizontal="center" vertical="center"/>
    </xf>
    <xf numFmtId="0" fontId="77" fillId="0" borderId="3" xfId="2" applyFont="1" applyBorder="1" applyAlignment="1" applyProtection="1">
      <alignment horizontal="center" vertical="center"/>
      <protection locked="0"/>
    </xf>
    <xf numFmtId="0" fontId="78" fillId="32" borderId="21" xfId="2" applyFont="1" applyFill="1" applyBorder="1" applyAlignment="1">
      <alignment horizontal="center" vertical="center"/>
    </xf>
    <xf numFmtId="0" fontId="70" fillId="0" borderId="2" xfId="2" applyFont="1" applyBorder="1" applyAlignment="1" applyProtection="1">
      <alignment horizontal="center" vertical="center"/>
      <protection locked="0"/>
    </xf>
    <xf numFmtId="0" fontId="77" fillId="0" borderId="2" xfId="7" applyFont="1" applyBorder="1" applyAlignment="1" applyProtection="1">
      <alignment horizontal="center" vertical="center"/>
      <protection locked="0"/>
    </xf>
    <xf numFmtId="0" fontId="77" fillId="0" borderId="2" xfId="2" applyFont="1" applyBorder="1" applyAlignment="1" applyProtection="1">
      <alignment horizontal="center" vertical="center"/>
      <protection locked="0"/>
    </xf>
    <xf numFmtId="189" fontId="76" fillId="0" borderId="1" xfId="2" applyNumberFormat="1" applyFont="1" applyBorder="1" applyAlignment="1" applyProtection="1">
      <alignment horizontal="left" vertical="center"/>
      <protection locked="0"/>
    </xf>
    <xf numFmtId="189" fontId="76" fillId="0" borderId="1" xfId="172" applyFont="1" applyBorder="1" applyAlignment="1" applyProtection="1">
      <alignment horizontal="left" vertical="center" wrapText="1"/>
      <protection locked="0"/>
    </xf>
    <xf numFmtId="189" fontId="70" fillId="32" borderId="90" xfId="2" applyNumberFormat="1" applyFont="1" applyFill="1" applyBorder="1" applyAlignment="1">
      <alignment vertical="top"/>
    </xf>
    <xf numFmtId="0" fontId="78" fillId="0" borderId="79" xfId="2" applyFont="1" applyBorder="1" applyAlignment="1">
      <alignment horizontal="center" vertical="top"/>
    </xf>
    <xf numFmtId="0" fontId="78" fillId="32" borderId="79" xfId="2" applyFont="1" applyFill="1" applyBorder="1" applyAlignment="1">
      <alignment horizontal="center" vertical="top"/>
    </xf>
    <xf numFmtId="0" fontId="78" fillId="0" borderId="92" xfId="2" applyFont="1" applyBorder="1" applyAlignment="1">
      <alignment horizontal="center" vertical="top"/>
    </xf>
    <xf numFmtId="0" fontId="78" fillId="32" borderId="20" xfId="2" applyFont="1" applyFill="1" applyBorder="1" applyAlignment="1">
      <alignment horizontal="center" vertical="top"/>
    </xf>
    <xf numFmtId="0" fontId="78" fillId="32" borderId="3" xfId="2" applyFont="1" applyFill="1" applyBorder="1" applyAlignment="1">
      <alignment horizontal="center" vertical="top"/>
    </xf>
    <xf numFmtId="0" fontId="78" fillId="0" borderId="3" xfId="2" applyFont="1" applyBorder="1" applyAlignment="1">
      <alignment horizontal="center" vertical="top"/>
    </xf>
    <xf numFmtId="0" fontId="78" fillId="0" borderId="21" xfId="2" applyFont="1" applyBorder="1" applyAlignment="1">
      <alignment horizontal="center" vertical="top"/>
    </xf>
    <xf numFmtId="189" fontId="70" fillId="32" borderId="17" xfId="2" applyNumberFormat="1" applyFont="1" applyFill="1" applyBorder="1" applyAlignment="1">
      <alignment vertical="top"/>
    </xf>
    <xf numFmtId="190" fontId="78" fillId="32" borderId="18" xfId="2" applyNumberFormat="1" applyFont="1" applyFill="1" applyBorder="1" applyAlignment="1">
      <alignment horizontal="center" vertical="top"/>
    </xf>
    <xf numFmtId="190" fontId="70" fillId="0" borderId="96" xfId="2" applyNumberFormat="1" applyFont="1" applyBorder="1" applyAlignment="1">
      <alignment horizontal="center" vertical="top"/>
    </xf>
    <xf numFmtId="190" fontId="70" fillId="0" borderId="76" xfId="2" applyNumberFormat="1" applyFont="1" applyBorder="1" applyAlignment="1">
      <alignment horizontal="center" vertical="top"/>
    </xf>
    <xf numFmtId="190" fontId="78" fillId="32" borderId="19" xfId="2" applyNumberFormat="1" applyFont="1" applyFill="1" applyBorder="1" applyAlignment="1">
      <alignment horizontal="center" vertical="top"/>
    </xf>
    <xf numFmtId="22" fontId="3" fillId="5" borderId="0" xfId="1" applyNumberFormat="1" applyFont="1" applyFill="1" applyAlignment="1">
      <alignment vertical="center"/>
    </xf>
    <xf numFmtId="2" fontId="85" fillId="0" borderId="1" xfId="0" applyNumberFormat="1" applyFont="1" applyBorder="1" applyAlignment="1">
      <alignment horizontal="center" vertical="center"/>
    </xf>
    <xf numFmtId="2" fontId="82" fillId="0" borderId="1" xfId="0" applyNumberFormat="1" applyFont="1" applyBorder="1" applyAlignment="1">
      <alignment horizontal="center" vertical="center"/>
    </xf>
    <xf numFmtId="2" fontId="83" fillId="0" borderId="1" xfId="0" applyNumberFormat="1" applyFont="1" applyBorder="1" applyAlignment="1">
      <alignment horizontal="center" vertical="center"/>
    </xf>
    <xf numFmtId="2" fontId="82" fillId="5" borderId="1" xfId="0" applyNumberFormat="1" applyFont="1" applyFill="1" applyBorder="1" applyAlignment="1">
      <alignment horizontal="center" vertical="center"/>
    </xf>
    <xf numFmtId="2" fontId="88" fillId="0" borderId="1" xfId="0" applyNumberFormat="1" applyFont="1" applyBorder="1" applyAlignment="1">
      <alignment horizontal="center" vertical="center"/>
    </xf>
    <xf numFmtId="2" fontId="88" fillId="5" borderId="1" xfId="0" applyNumberFormat="1" applyFont="1" applyFill="1" applyBorder="1" applyAlignment="1">
      <alignment horizontal="center" vertical="center"/>
    </xf>
    <xf numFmtId="2" fontId="79" fillId="0" borderId="1" xfId="0" applyNumberFormat="1" applyFont="1" applyBorder="1" applyAlignment="1">
      <alignment horizontal="center" vertical="center"/>
    </xf>
    <xf numFmtId="0" fontId="89" fillId="0" borderId="0" xfId="0" applyFont="1" applyAlignment="1">
      <alignment vertical="center"/>
    </xf>
    <xf numFmtId="2" fontId="79" fillId="0" borderId="0" xfId="0" applyNumberFormat="1" applyFont="1" applyAlignment="1">
      <alignment horizontal="center" vertical="center" wrapText="1"/>
    </xf>
    <xf numFmtId="0" fontId="79" fillId="0" borderId="0" xfId="1" applyFont="1" applyAlignment="1">
      <alignment vertical="center"/>
    </xf>
    <xf numFmtId="2" fontId="80" fillId="0" borderId="2" xfId="0" applyNumberFormat="1" applyFont="1" applyBorder="1" applyAlignment="1">
      <alignment horizontal="center" vertical="center" wrapText="1"/>
    </xf>
    <xf numFmtId="0" fontId="89" fillId="0" borderId="0" xfId="0" applyFont="1" applyAlignment="1">
      <alignment horizontal="center" vertical="center"/>
    </xf>
    <xf numFmtId="2" fontId="79" fillId="5" borderId="1" xfId="0" applyNumberFormat="1" applyFont="1" applyFill="1" applyBorder="1" applyAlignment="1">
      <alignment horizontal="center" vertical="center"/>
    </xf>
    <xf numFmtId="2" fontId="103" fillId="0" borderId="1" xfId="173" applyNumberFormat="1" applyFont="1" applyBorder="1" applyAlignment="1">
      <alignment horizontal="center" vertical="center"/>
    </xf>
    <xf numFmtId="2" fontId="4" fillId="0" borderId="1" xfId="173" applyNumberFormat="1" applyFont="1" applyBorder="1" applyAlignment="1">
      <alignment horizontal="center" vertical="center"/>
    </xf>
    <xf numFmtId="2" fontId="4" fillId="5" borderId="1" xfId="173" applyNumberFormat="1" applyFont="1" applyFill="1" applyBorder="1" applyAlignment="1">
      <alignment horizontal="center" vertical="center"/>
    </xf>
    <xf numFmtId="0" fontId="86" fillId="0" borderId="1" xfId="0" applyFont="1" applyBorder="1" applyAlignment="1">
      <alignment vertical="center"/>
    </xf>
    <xf numFmtId="2" fontId="82" fillId="0" borderId="1" xfId="173" applyNumberFormat="1" applyFont="1" applyBorder="1" applyAlignment="1">
      <alignment horizontal="left" vertical="center"/>
    </xf>
    <xf numFmtId="2" fontId="89" fillId="0" borderId="1" xfId="173" applyNumberFormat="1" applyFont="1" applyBorder="1" applyAlignment="1">
      <alignment horizontal="center" vertical="center"/>
    </xf>
    <xf numFmtId="2" fontId="82" fillId="5" borderId="1" xfId="173" applyNumberFormat="1" applyFont="1" applyFill="1" applyBorder="1" applyAlignment="1">
      <alignment horizontal="center" vertical="center"/>
    </xf>
    <xf numFmtId="2" fontId="82" fillId="0" borderId="1" xfId="173" applyNumberFormat="1" applyFont="1" applyBorder="1" applyAlignment="1">
      <alignment horizontal="center" vertical="center"/>
    </xf>
    <xf numFmtId="191" fontId="105" fillId="0" borderId="1" xfId="1" applyNumberFormat="1" applyFont="1" applyBorder="1" applyAlignment="1">
      <alignment horizontal="left" vertical="top" wrapText="1"/>
    </xf>
    <xf numFmtId="2" fontId="107" fillId="0" borderId="0" xfId="0" applyNumberFormat="1" applyFont="1" applyAlignment="1">
      <alignment horizontal="left" vertical="center" wrapText="1"/>
    </xf>
    <xf numFmtId="0" fontId="108" fillId="0" borderId="1" xfId="0" applyFont="1" applyBorder="1" applyAlignment="1">
      <alignment horizontal="left" vertical="center" wrapText="1"/>
    </xf>
    <xf numFmtId="0" fontId="105" fillId="0" borderId="1" xfId="0" applyFont="1" applyBorder="1" applyAlignment="1">
      <alignment horizontal="left" vertical="center" wrapText="1"/>
    </xf>
    <xf numFmtId="0" fontId="105" fillId="5" borderId="1" xfId="0" applyFont="1" applyFill="1" applyBorder="1" applyAlignment="1">
      <alignment horizontal="left" vertical="center" wrapText="1"/>
    </xf>
    <xf numFmtId="0" fontId="106" fillId="38" borderId="1" xfId="0" applyFont="1" applyFill="1" applyBorder="1" applyAlignment="1">
      <alignment horizontal="left" vertical="center" wrapText="1"/>
    </xf>
    <xf numFmtId="0" fontId="109" fillId="0" borderId="0" xfId="0" applyFont="1" applyAlignment="1">
      <alignment horizontal="left" vertical="center"/>
    </xf>
    <xf numFmtId="2" fontId="83" fillId="5" borderId="1" xfId="0" applyNumberFormat="1" applyFont="1" applyFill="1" applyBorder="1" applyAlignment="1">
      <alignment horizontal="center" vertical="center"/>
    </xf>
    <xf numFmtId="0" fontId="108" fillId="0" borderId="1" xfId="0" quotePrefix="1" applyFont="1" applyBorder="1" applyAlignment="1">
      <alignment horizontal="left" vertical="center" wrapText="1"/>
    </xf>
    <xf numFmtId="0" fontId="79" fillId="4" borderId="3" xfId="1" applyFont="1" applyFill="1" applyBorder="1" applyAlignment="1">
      <alignment vertical="center"/>
    </xf>
    <xf numFmtId="2" fontId="89" fillId="0" borderId="1" xfId="0" applyNumberFormat="1" applyFont="1" applyBorder="1" applyAlignment="1">
      <alignment horizontal="center" vertical="center"/>
    </xf>
    <xf numFmtId="2" fontId="89" fillId="0" borderId="0" xfId="0" applyNumberFormat="1" applyFont="1" applyAlignment="1">
      <alignment horizontal="center" vertical="center"/>
    </xf>
    <xf numFmtId="0" fontId="106" fillId="0" borderId="1" xfId="0" applyFont="1" applyBorder="1" applyAlignment="1">
      <alignment horizontal="left" vertical="center" wrapText="1"/>
    </xf>
    <xf numFmtId="2" fontId="86" fillId="0" borderId="1" xfId="173" applyNumberFormat="1" applyFont="1" applyBorder="1" applyAlignment="1">
      <alignment horizontal="center" vertical="center"/>
    </xf>
    <xf numFmtId="0" fontId="111" fillId="4" borderId="0" xfId="0" applyFont="1" applyFill="1" applyAlignment="1">
      <alignment vertical="center"/>
    </xf>
    <xf numFmtId="0" fontId="105" fillId="0" borderId="1" xfId="0" quotePrefix="1" applyFont="1" applyBorder="1" applyAlignment="1">
      <alignment horizontal="left" vertical="center" wrapText="1"/>
    </xf>
    <xf numFmtId="0" fontId="82" fillId="0" borderId="1" xfId="0" applyFont="1" applyBorder="1" applyAlignment="1">
      <alignment horizontal="left" vertical="center" wrapText="1"/>
    </xf>
    <xf numFmtId="0" fontId="89" fillId="0" borderId="1" xfId="0" applyFont="1" applyBorder="1"/>
    <xf numFmtId="0" fontId="82" fillId="0" borderId="1" xfId="0" applyFont="1" applyBorder="1" applyAlignment="1">
      <alignment vertical="center"/>
    </xf>
    <xf numFmtId="2" fontId="86" fillId="0" borderId="1" xfId="0" applyNumberFormat="1" applyFont="1" applyBorder="1" applyAlignment="1">
      <alignment horizontal="center" vertical="center"/>
    </xf>
    <xf numFmtId="2" fontId="104" fillId="0" borderId="1" xfId="173" applyNumberFormat="1" applyFont="1" applyBorder="1" applyAlignment="1">
      <alignment horizontal="center" vertical="center"/>
    </xf>
    <xf numFmtId="2" fontId="103" fillId="5" borderId="1" xfId="173" applyNumberFormat="1" applyFont="1" applyFill="1" applyBorder="1" applyAlignment="1">
      <alignment horizontal="center" vertical="center"/>
    </xf>
    <xf numFmtId="2" fontId="84" fillId="5" borderId="1" xfId="0" applyNumberFormat="1" applyFont="1" applyFill="1" applyBorder="1" applyAlignment="1">
      <alignment horizontal="center" vertical="center"/>
    </xf>
    <xf numFmtId="2" fontId="104" fillId="5" borderId="1" xfId="173" applyNumberFormat="1" applyFont="1" applyFill="1" applyBorder="1" applyAlignment="1">
      <alignment horizontal="center" vertical="center"/>
    </xf>
    <xf numFmtId="2" fontId="89" fillId="5" borderId="1" xfId="173" applyNumberFormat="1" applyFont="1" applyFill="1" applyBorder="1" applyAlignment="1">
      <alignment horizontal="center" vertical="center"/>
    </xf>
    <xf numFmtId="0" fontId="108" fillId="5" borderId="1" xfId="0" applyFont="1" applyFill="1" applyBorder="1" applyAlignment="1">
      <alignment horizontal="left" vertical="center" wrapText="1"/>
    </xf>
    <xf numFmtId="2" fontId="87" fillId="5" borderId="1" xfId="0" applyNumberFormat="1" applyFont="1" applyFill="1" applyBorder="1" applyAlignment="1">
      <alignment horizontal="center" vertical="center"/>
    </xf>
    <xf numFmtId="0" fontId="106" fillId="5" borderId="1" xfId="0" applyFont="1" applyFill="1" applyBorder="1" applyAlignment="1">
      <alignment horizontal="left" vertical="center" wrapText="1"/>
    </xf>
    <xf numFmtId="0" fontId="12" fillId="0" borderId="3" xfId="170" applyFont="1" applyBorder="1" applyAlignment="1">
      <alignment horizontal="center" vertical="center"/>
    </xf>
    <xf numFmtId="0" fontId="12" fillId="0" borderId="2" xfId="170" applyFont="1" applyBorder="1" applyAlignment="1">
      <alignment horizontal="center" vertical="center"/>
    </xf>
    <xf numFmtId="0" fontId="12" fillId="31" borderId="1" xfId="170" applyFont="1" applyFill="1" applyBorder="1" applyAlignment="1">
      <alignment horizontal="center" vertical="center"/>
    </xf>
    <xf numFmtId="0" fontId="12" fillId="0" borderId="1" xfId="170" applyFont="1" applyBorder="1" applyAlignment="1">
      <alignment horizontal="center" vertical="center"/>
    </xf>
    <xf numFmtId="0" fontId="12" fillId="31" borderId="1" xfId="170" applyFont="1" applyFill="1" applyBorder="1" applyAlignment="1">
      <alignment horizontal="left" vertical="center" indent="1"/>
    </xf>
    <xf numFmtId="0" fontId="12" fillId="0" borderId="1" xfId="170" applyFont="1" applyBorder="1" applyAlignment="1">
      <alignment horizontal="left" vertical="center" indent="1"/>
    </xf>
    <xf numFmtId="0" fontId="12" fillId="0" borderId="2" xfId="170" applyFont="1" applyBorder="1" applyAlignment="1">
      <alignment horizontal="left" vertical="center" indent="1"/>
    </xf>
    <xf numFmtId="0" fontId="12" fillId="31" borderId="2" xfId="170" applyFont="1" applyFill="1" applyBorder="1" applyAlignment="1">
      <alignment horizontal="left" vertical="center" indent="1"/>
    </xf>
    <xf numFmtId="0" fontId="12" fillId="31" borderId="2" xfId="170" applyFont="1" applyFill="1" applyBorder="1" applyAlignment="1">
      <alignment horizontal="center" vertical="center"/>
    </xf>
    <xf numFmtId="0" fontId="12" fillId="0" borderId="3" xfId="170" applyFont="1" applyBorder="1" applyAlignment="1">
      <alignment horizontal="left" vertical="center" indent="1"/>
    </xf>
    <xf numFmtId="2" fontId="42" fillId="0" borderId="1" xfId="0" applyNumberFormat="1" applyFont="1" applyBorder="1" applyAlignment="1">
      <alignment horizontal="center" vertical="center"/>
    </xf>
    <xf numFmtId="188" fontId="12" fillId="6" borderId="1" xfId="170" applyNumberFormat="1" applyFont="1" applyFill="1" applyBorder="1" applyAlignment="1">
      <alignment horizontal="center" vertical="center"/>
    </xf>
    <xf numFmtId="188" fontId="12" fillId="6" borderId="1" xfId="170" applyNumberFormat="1" applyFont="1" applyFill="1" applyBorder="1" applyAlignment="1">
      <alignment horizontal="left" vertical="center" indent="1"/>
    </xf>
    <xf numFmtId="0" fontId="89" fillId="2" borderId="1" xfId="0" applyFont="1" applyFill="1" applyBorder="1"/>
    <xf numFmtId="0" fontId="57" fillId="0" borderId="1" xfId="0" applyFont="1" applyBorder="1" applyAlignment="1">
      <alignment vertical="center"/>
    </xf>
    <xf numFmtId="0" fontId="62" fillId="0" borderId="1" xfId="0" applyFont="1" applyBorder="1" applyAlignment="1">
      <alignment vertical="center"/>
    </xf>
    <xf numFmtId="2" fontId="62" fillId="0" borderId="1" xfId="173" applyNumberFormat="1" applyFont="1" applyBorder="1" applyAlignment="1">
      <alignment horizontal="left" vertical="center"/>
    </xf>
    <xf numFmtId="0" fontId="12" fillId="31" borderId="39" xfId="170" applyFont="1" applyFill="1" applyBorder="1"/>
    <xf numFmtId="0" fontId="12" fillId="31" borderId="38" xfId="170" applyFont="1" applyFill="1" applyBorder="1"/>
    <xf numFmtId="0" fontId="12" fillId="0" borderId="0" xfId="170" applyFont="1"/>
    <xf numFmtId="0" fontId="116" fillId="31" borderId="0" xfId="171" applyFont="1" applyFill="1" applyAlignment="1">
      <alignment horizontal="right" vertical="center"/>
    </xf>
    <xf numFmtId="0" fontId="12" fillId="31" borderId="0" xfId="170" applyFont="1" applyFill="1"/>
    <xf numFmtId="0" fontId="12" fillId="31" borderId="44" xfId="170" applyFont="1" applyFill="1" applyBorder="1"/>
    <xf numFmtId="0" fontId="12" fillId="6" borderId="29" xfId="171" applyFont="1" applyFill="1" applyBorder="1" applyAlignment="1">
      <alignment horizontal="center" vertical="center"/>
    </xf>
    <xf numFmtId="188" fontId="11" fillId="6" borderId="22" xfId="170" applyNumberFormat="1" applyFont="1" applyFill="1" applyBorder="1" applyAlignment="1">
      <alignment horizontal="centerContinuous" vertical="center"/>
    </xf>
    <xf numFmtId="0" fontId="12" fillId="6" borderId="9" xfId="171" applyFont="1" applyFill="1" applyBorder="1" applyAlignment="1">
      <alignment horizontal="centerContinuous" vertical="center"/>
    </xf>
    <xf numFmtId="0" fontId="12" fillId="0" borderId="0" xfId="170" applyFont="1" applyAlignment="1">
      <alignment horizontal="center" vertical="center"/>
    </xf>
    <xf numFmtId="20" fontId="12" fillId="31" borderId="80" xfId="170" quotePrefix="1" applyNumberFormat="1" applyFont="1" applyFill="1" applyBorder="1" applyAlignment="1">
      <alignment horizontal="center" vertical="center"/>
    </xf>
    <xf numFmtId="0" fontId="12" fillId="31" borderId="81" xfId="170" applyFont="1" applyFill="1" applyBorder="1" applyAlignment="1">
      <alignment horizontal="center" vertical="center"/>
    </xf>
    <xf numFmtId="0" fontId="12" fillId="31" borderId="82" xfId="170" applyFont="1" applyFill="1" applyBorder="1" applyAlignment="1">
      <alignment horizontal="left" vertical="center"/>
    </xf>
    <xf numFmtId="0" fontId="12" fillId="0" borderId="0" xfId="170" applyFont="1" applyAlignment="1">
      <alignment vertical="center"/>
    </xf>
    <xf numFmtId="20" fontId="12" fillId="31" borderId="83" xfId="170" applyNumberFormat="1" applyFont="1" applyFill="1" applyBorder="1" applyAlignment="1">
      <alignment horizontal="center" vertical="center"/>
    </xf>
    <xf numFmtId="0" fontId="12" fillId="31" borderId="84" xfId="170" applyFont="1" applyFill="1" applyBorder="1" applyAlignment="1">
      <alignment horizontal="center" vertical="center"/>
    </xf>
    <xf numFmtId="0" fontId="12" fillId="31" borderId="84" xfId="170" quotePrefix="1" applyFont="1" applyFill="1" applyBorder="1" applyAlignment="1">
      <alignment horizontal="center" vertical="center"/>
    </xf>
    <xf numFmtId="0" fontId="12" fillId="31" borderId="85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2" fillId="0" borderId="1" xfId="170" applyFont="1" applyBorder="1"/>
    <xf numFmtId="0" fontId="12" fillId="0" borderId="0" xfId="170" applyFont="1" applyAlignment="1">
      <alignment horizontal="left" vertical="center" indent="1"/>
    </xf>
    <xf numFmtId="0" fontId="12" fillId="31" borderId="5" xfId="170" applyFont="1" applyFill="1" applyBorder="1" applyAlignment="1" applyProtection="1">
      <alignment horizontal="center"/>
      <protection locked="0"/>
    </xf>
    <xf numFmtId="0" fontId="117" fillId="35" borderId="5" xfId="170" applyFont="1" applyFill="1" applyBorder="1" applyAlignment="1" applyProtection="1">
      <alignment horizontal="center"/>
      <protection locked="0"/>
    </xf>
    <xf numFmtId="0" fontId="12" fillId="31" borderId="5" xfId="170" applyFont="1" applyFill="1" applyBorder="1" applyAlignment="1" applyProtection="1">
      <alignment horizontal="center" vertical="center"/>
      <protection locked="0"/>
    </xf>
    <xf numFmtId="0" fontId="115" fillId="35" borderId="5" xfId="170" applyFont="1" applyFill="1" applyBorder="1" applyAlignment="1" applyProtection="1">
      <alignment horizontal="center"/>
      <protection locked="0"/>
    </xf>
    <xf numFmtId="0" fontId="12" fillId="0" borderId="5" xfId="170" applyFont="1" applyBorder="1" applyAlignment="1" applyProtection="1">
      <alignment horizontal="center"/>
      <protection locked="0"/>
    </xf>
    <xf numFmtId="0" fontId="12" fillId="0" borderId="0" xfId="170" applyFont="1" applyAlignment="1">
      <alignment horizontal="center"/>
    </xf>
    <xf numFmtId="0" fontId="11" fillId="6" borderId="22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0" fontId="12" fillId="31" borderId="87" xfId="170" applyFont="1" applyFill="1" applyBorder="1" applyAlignment="1" applyProtection="1">
      <alignment horizontal="center"/>
      <protection locked="0"/>
    </xf>
    <xf numFmtId="0" fontId="118" fillId="31" borderId="5" xfId="170" applyFont="1" applyFill="1" applyBorder="1" applyAlignment="1" applyProtection="1">
      <alignment horizontal="center"/>
      <protection locked="0"/>
    </xf>
    <xf numFmtId="0" fontId="12" fillId="5" borderId="5" xfId="170" applyFont="1" applyFill="1" applyBorder="1" applyAlignment="1" applyProtection="1">
      <alignment horizontal="center"/>
      <protection locked="0"/>
    </xf>
    <xf numFmtId="0" fontId="12" fillId="31" borderId="5" xfId="170" applyFont="1" applyFill="1" applyBorder="1" applyAlignment="1" applyProtection="1">
      <alignment horizontal="left" vertical="center"/>
      <protection locked="0"/>
    </xf>
    <xf numFmtId="0" fontId="12" fillId="0" borderId="12" xfId="170" applyFont="1" applyBorder="1" applyAlignment="1">
      <alignment horizontal="left" vertical="center" indent="1"/>
    </xf>
    <xf numFmtId="0" fontId="12" fillId="0" borderId="6" xfId="170" applyFont="1" applyBorder="1" applyAlignment="1">
      <alignment horizontal="left" vertical="center" indent="1"/>
    </xf>
    <xf numFmtId="0" fontId="118" fillId="31" borderId="5" xfId="170" applyFont="1" applyFill="1" applyBorder="1" applyAlignment="1" applyProtection="1">
      <alignment horizontal="left" vertical="center"/>
      <protection locked="0"/>
    </xf>
    <xf numFmtId="0" fontId="115" fillId="35" borderId="5" xfId="170" applyFont="1" applyFill="1" applyBorder="1" applyAlignment="1" applyProtection="1">
      <alignment horizontal="center" wrapText="1"/>
      <protection locked="0"/>
    </xf>
    <xf numFmtId="0" fontId="117" fillId="31" borderId="5" xfId="170" applyFont="1" applyFill="1" applyBorder="1" applyAlignment="1" applyProtection="1">
      <alignment horizontal="center"/>
      <protection locked="0"/>
    </xf>
    <xf numFmtId="0" fontId="12" fillId="31" borderId="5" xfId="170" applyFont="1" applyFill="1" applyBorder="1" applyAlignment="1" applyProtection="1">
      <alignment horizontal="center" wrapText="1"/>
      <protection locked="0"/>
    </xf>
    <xf numFmtId="0" fontId="11" fillId="31" borderId="5" xfId="170" applyFont="1" applyFill="1" applyBorder="1" applyAlignment="1" applyProtection="1">
      <alignment horizontal="center"/>
      <protection locked="0"/>
    </xf>
    <xf numFmtId="0" fontId="115" fillId="31" borderId="5" xfId="170" applyFont="1" applyFill="1" applyBorder="1" applyAlignment="1" applyProtection="1">
      <alignment horizontal="center"/>
      <protection locked="0"/>
    </xf>
    <xf numFmtId="0" fontId="115" fillId="0" borderId="5" xfId="171" applyFont="1" applyBorder="1" applyAlignment="1" applyProtection="1">
      <alignment horizontal="center"/>
      <protection locked="0"/>
    </xf>
    <xf numFmtId="16" fontId="12" fillId="0" borderId="5" xfId="171" applyNumberFormat="1" applyFont="1" applyBorder="1" applyAlignment="1" applyProtection="1">
      <alignment horizontal="center"/>
      <protection locked="0"/>
    </xf>
    <xf numFmtId="0" fontId="12" fillId="0" borderId="87" xfId="170" applyFont="1" applyBorder="1" applyAlignment="1" applyProtection="1">
      <alignment horizontal="center"/>
      <protection locked="0"/>
    </xf>
    <xf numFmtId="16" fontId="12" fillId="0" borderId="5" xfId="171" applyNumberFormat="1" applyFont="1" applyBorder="1" applyAlignment="1" applyProtection="1">
      <alignment horizontal="center" vertical="center"/>
      <protection locked="0"/>
    </xf>
    <xf numFmtId="0" fontId="12" fillId="0" borderId="87" xfId="170" applyFont="1" applyBorder="1" applyAlignment="1">
      <alignment horizontal="center"/>
    </xf>
    <xf numFmtId="0" fontId="12" fillId="0" borderId="5" xfId="170" applyFont="1" applyBorder="1" applyAlignment="1">
      <alignment horizontal="center"/>
    </xf>
    <xf numFmtId="0" fontId="12" fillId="0" borderId="5" xfId="170" applyFont="1" applyBorder="1" applyAlignment="1">
      <alignment horizontal="center" vertical="center"/>
    </xf>
    <xf numFmtId="0" fontId="12" fillId="0" borderId="97" xfId="171" applyFont="1" applyBorder="1" applyAlignment="1">
      <alignment horizontal="center"/>
    </xf>
    <xf numFmtId="0" fontId="12" fillId="0" borderId="86" xfId="171" applyFont="1" applyBorder="1" applyAlignment="1">
      <alignment horizontal="center"/>
    </xf>
    <xf numFmtId="0" fontId="12" fillId="0" borderId="86" xfId="171" applyFont="1" applyBorder="1" applyAlignment="1">
      <alignment horizontal="center" vertical="center"/>
    </xf>
    <xf numFmtId="0" fontId="12" fillId="0" borderId="77" xfId="171" applyFont="1" applyBorder="1" applyAlignment="1">
      <alignment horizontal="center"/>
    </xf>
    <xf numFmtId="188" fontId="119" fillId="6" borderId="9" xfId="170" applyNumberFormat="1" applyFont="1" applyFill="1" applyBorder="1" applyAlignment="1">
      <alignment horizontal="centerContinuous" vertical="center"/>
    </xf>
    <xf numFmtId="188" fontId="119" fillId="6" borderId="29" xfId="170" applyNumberFormat="1" applyFont="1" applyFill="1" applyBorder="1" applyAlignment="1">
      <alignment horizontal="centerContinuous" vertical="center"/>
    </xf>
    <xf numFmtId="188" fontId="11" fillId="6" borderId="0" xfId="170" applyNumberFormat="1" applyFont="1" applyFill="1" applyAlignment="1">
      <alignment horizontal="centerContinuous" vertical="center"/>
    </xf>
    <xf numFmtId="188" fontId="119" fillId="6" borderId="0" xfId="170" applyNumberFormat="1" applyFont="1" applyFill="1" applyAlignment="1">
      <alignment horizontal="centerContinuous" vertical="center"/>
    </xf>
    <xf numFmtId="188" fontId="11" fillId="6" borderId="0" xfId="170" applyNumberFormat="1" applyFont="1" applyFill="1" applyAlignment="1">
      <alignment horizontal="center" vertical="center"/>
    </xf>
    <xf numFmtId="188" fontId="119" fillId="6" borderId="0" xfId="170" applyNumberFormat="1" applyFont="1" applyFill="1" applyAlignment="1">
      <alignment horizontal="center" vertical="center"/>
    </xf>
    <xf numFmtId="0" fontId="12" fillId="31" borderId="0" xfId="170" applyFont="1" applyFill="1" applyAlignment="1">
      <alignment horizontal="center" vertical="center"/>
    </xf>
    <xf numFmtId="0" fontId="12" fillId="31" borderId="83" xfId="170" applyFont="1" applyFill="1" applyBorder="1" applyAlignment="1" applyProtection="1">
      <alignment horizontal="center"/>
      <protection locked="0"/>
    </xf>
    <xf numFmtId="0" fontId="12" fillId="31" borderId="101" xfId="170" applyFont="1" applyFill="1" applyBorder="1" applyAlignment="1" applyProtection="1">
      <alignment horizontal="center"/>
      <protection locked="0"/>
    </xf>
    <xf numFmtId="0" fontId="12" fillId="0" borderId="83" xfId="170" applyFont="1" applyBorder="1" applyAlignment="1" applyProtection="1">
      <alignment horizontal="center"/>
      <protection locked="0"/>
    </xf>
    <xf numFmtId="0" fontId="12" fillId="0" borderId="101" xfId="170" applyFont="1" applyBorder="1" applyAlignment="1" applyProtection="1">
      <alignment horizontal="center"/>
      <protection locked="0"/>
    </xf>
    <xf numFmtId="0" fontId="12" fillId="0" borderId="83" xfId="170" applyFont="1" applyBorder="1" applyAlignment="1">
      <alignment horizontal="center"/>
    </xf>
    <xf numFmtId="0" fontId="12" fillId="0" borderId="101" xfId="170" applyFont="1" applyBorder="1" applyAlignment="1">
      <alignment horizontal="center"/>
    </xf>
    <xf numFmtId="0" fontId="12" fillId="0" borderId="80" xfId="171" applyFont="1" applyBorder="1" applyAlignment="1">
      <alignment horizontal="center"/>
    </xf>
    <xf numFmtId="0" fontId="12" fillId="0" borderId="102" xfId="171" applyFont="1" applyBorder="1" applyAlignment="1">
      <alignment horizontal="center"/>
    </xf>
    <xf numFmtId="0" fontId="0" fillId="10" borderId="0" xfId="0" applyFill="1"/>
    <xf numFmtId="0" fontId="38" fillId="0" borderId="0" xfId="0" applyFont="1"/>
    <xf numFmtId="0" fontId="0" fillId="17" borderId="0" xfId="0" applyFill="1"/>
    <xf numFmtId="0" fontId="0" fillId="4" borderId="0" xfId="0" applyFill="1"/>
    <xf numFmtId="2" fontId="82" fillId="4" borderId="1" xfId="173" applyNumberFormat="1" applyFont="1" applyFill="1" applyBorder="1" applyAlignment="1">
      <alignment horizontal="center" vertical="center"/>
    </xf>
    <xf numFmtId="2" fontId="82" fillId="4" borderId="1" xfId="0" applyNumberFormat="1" applyFont="1" applyFill="1" applyBorder="1" applyAlignment="1">
      <alignment horizontal="center" vertical="center"/>
    </xf>
    <xf numFmtId="2" fontId="89" fillId="4" borderId="1" xfId="173" applyNumberFormat="1" applyFont="1" applyFill="1" applyBorder="1" applyAlignment="1">
      <alignment horizontal="center" vertical="center"/>
    </xf>
    <xf numFmtId="2" fontId="89" fillId="4" borderId="1" xfId="0" applyNumberFormat="1" applyFont="1" applyFill="1" applyBorder="1" applyAlignment="1">
      <alignment horizontal="center" vertical="center"/>
    </xf>
    <xf numFmtId="2" fontId="79" fillId="4" borderId="1" xfId="0" applyNumberFormat="1" applyFont="1" applyFill="1" applyBorder="1" applyAlignment="1">
      <alignment horizontal="center" vertical="center"/>
    </xf>
    <xf numFmtId="2" fontId="85" fillId="4" borderId="1" xfId="0" applyNumberFormat="1" applyFont="1" applyFill="1" applyBorder="1" applyAlignment="1">
      <alignment horizontal="center" vertical="center"/>
    </xf>
    <xf numFmtId="0" fontId="114" fillId="5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42" fillId="37" borderId="0" xfId="0" applyFont="1" applyFill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79" fillId="2" borderId="1" xfId="1" applyFont="1" applyFill="1" applyBorder="1" applyAlignment="1">
      <alignment horizontal="left" vertical="center"/>
    </xf>
    <xf numFmtId="0" fontId="89" fillId="0" borderId="0" xfId="0" applyFont="1" applyAlignment="1">
      <alignment horizontal="left" vertical="center"/>
    </xf>
    <xf numFmtId="2" fontId="89" fillId="0" borderId="0" xfId="0" applyNumberFormat="1" applyFont="1" applyAlignment="1">
      <alignment horizontal="center" vertical="center" wrapText="1"/>
    </xf>
    <xf numFmtId="1" fontId="89" fillId="0" borderId="0" xfId="0" applyNumberFormat="1" applyFont="1" applyAlignment="1">
      <alignment horizontal="center" vertical="center" wrapText="1"/>
    </xf>
    <xf numFmtId="0" fontId="82" fillId="0" borderId="1" xfId="0" applyFont="1" applyBorder="1" applyAlignment="1">
      <alignment horizontal="left" vertical="center"/>
    </xf>
    <xf numFmtId="0" fontId="82" fillId="5" borderId="1" xfId="0" applyFont="1" applyFill="1" applyBorder="1" applyAlignment="1">
      <alignment horizontal="left" vertical="center"/>
    </xf>
    <xf numFmtId="0" fontId="62" fillId="0" borderId="1" xfId="0" applyFont="1" applyBorder="1" applyAlignment="1">
      <alignment horizontal="left" vertical="center"/>
    </xf>
    <xf numFmtId="0" fontId="62" fillId="0" borderId="1" xfId="9" applyNumberFormat="1" applyFont="1" applyBorder="1" applyAlignment="1">
      <alignment horizontal="left" vertical="center"/>
    </xf>
    <xf numFmtId="0" fontId="62" fillId="4" borderId="1" xfId="0" applyFont="1" applyFill="1" applyBorder="1" applyAlignment="1">
      <alignment horizontal="left" vertical="center"/>
    </xf>
    <xf numFmtId="0" fontId="62" fillId="5" borderId="1" xfId="0" applyFont="1" applyFill="1" applyBorder="1" applyAlignment="1">
      <alignment horizontal="left" vertical="center"/>
    </xf>
    <xf numFmtId="0" fontId="62" fillId="5" borderId="1" xfId="1" applyFont="1" applyFill="1" applyBorder="1" applyAlignment="1">
      <alignment vertical="center"/>
    </xf>
    <xf numFmtId="0" fontId="62" fillId="5" borderId="1" xfId="0" applyFont="1" applyFill="1" applyBorder="1" applyAlignment="1">
      <alignment vertical="center"/>
    </xf>
    <xf numFmtId="0" fontId="62" fillId="0" borderId="1" xfId="1" applyFont="1" applyBorder="1" applyAlignment="1">
      <alignment vertical="center"/>
    </xf>
    <xf numFmtId="0" fontId="89" fillId="0" borderId="1" xfId="0" applyFont="1" applyBorder="1" applyAlignment="1">
      <alignment vertical="center"/>
    </xf>
    <xf numFmtId="0" fontId="82" fillId="5" borderId="1" xfId="1" applyFont="1" applyFill="1" applyBorder="1" applyAlignment="1">
      <alignment vertical="center"/>
    </xf>
    <xf numFmtId="0" fontId="82" fillId="5" borderId="1" xfId="0" applyFont="1" applyFill="1" applyBorder="1" applyAlignment="1">
      <alignment vertical="center"/>
    </xf>
    <xf numFmtId="0" fontId="82" fillId="0" borderId="1" xfId="1" applyFont="1" applyBorder="1" applyAlignment="1">
      <alignment vertical="center"/>
    </xf>
    <xf numFmtId="0" fontId="86" fillId="0" borderId="1" xfId="1" applyFont="1" applyBorder="1" applyAlignment="1">
      <alignment vertical="center"/>
    </xf>
    <xf numFmtId="0" fontId="79" fillId="10" borderId="1" xfId="1" applyFont="1" applyFill="1" applyBorder="1" applyAlignment="1">
      <alignment horizontal="left" vertical="center"/>
    </xf>
    <xf numFmtId="0" fontId="79" fillId="3" borderId="1" xfId="1" applyFont="1" applyFill="1" applyBorder="1" applyAlignment="1">
      <alignment horizontal="left" vertical="center"/>
    </xf>
    <xf numFmtId="0" fontId="79" fillId="14" borderId="1" xfId="1" applyFont="1" applyFill="1" applyBorder="1" applyAlignment="1">
      <alignment horizontal="left" vertical="center"/>
    </xf>
    <xf numFmtId="185" fontId="81" fillId="39" borderId="6" xfId="0" applyNumberFormat="1" applyFont="1" applyFill="1" applyBorder="1" applyAlignment="1">
      <alignment horizontal="center" vertical="center"/>
    </xf>
    <xf numFmtId="185" fontId="81" fillId="40" borderId="6" xfId="0" applyNumberFormat="1" applyFont="1" applyFill="1" applyBorder="1" applyAlignment="1">
      <alignment horizontal="center" vertical="center"/>
    </xf>
    <xf numFmtId="185" fontId="81" fillId="4" borderId="6" xfId="0" applyNumberFormat="1" applyFont="1" applyFill="1" applyBorder="1" applyAlignment="1">
      <alignment horizontal="center" vertical="center"/>
    </xf>
    <xf numFmtId="185" fontId="81" fillId="36" borderId="1" xfId="0" applyNumberFormat="1" applyFont="1" applyFill="1" applyBorder="1" applyAlignment="1">
      <alignment horizontal="center" vertical="center"/>
    </xf>
    <xf numFmtId="0" fontId="86" fillId="0" borderId="1" xfId="0" applyFont="1" applyBorder="1" applyAlignment="1">
      <alignment horizontal="left" vertical="center"/>
    </xf>
    <xf numFmtId="1" fontId="81" fillId="0" borderId="1" xfId="0" applyNumberFormat="1" applyFont="1" applyBorder="1" applyAlignment="1">
      <alignment horizontal="center" vertical="center" wrapText="1"/>
    </xf>
    <xf numFmtId="185" fontId="81" fillId="0" borderId="1" xfId="0" applyNumberFormat="1" applyFont="1" applyBorder="1" applyAlignment="1">
      <alignment horizontal="left" vertical="center"/>
    </xf>
    <xf numFmtId="2" fontId="107" fillId="4" borderId="1" xfId="0" applyNumberFormat="1" applyFont="1" applyFill="1" applyBorder="1" applyAlignment="1">
      <alignment horizontal="left" vertical="center"/>
    </xf>
    <xf numFmtId="0" fontId="42" fillId="0" borderId="1" xfId="0" applyFont="1" applyBorder="1" applyAlignment="1">
      <alignment vertical="center"/>
    </xf>
    <xf numFmtId="0" fontId="105" fillId="4" borderId="1" xfId="0" applyFont="1" applyFill="1" applyBorder="1" applyAlignment="1">
      <alignment horizontal="left" vertical="center" wrapText="1"/>
    </xf>
    <xf numFmtId="0" fontId="108" fillId="4" borderId="1" xfId="0" applyFont="1" applyFill="1" applyBorder="1" applyAlignment="1">
      <alignment horizontal="left" vertical="center" wrapText="1"/>
    </xf>
    <xf numFmtId="2" fontId="105" fillId="0" borderId="1" xfId="0" applyNumberFormat="1" applyFont="1" applyBorder="1" applyAlignment="1">
      <alignment horizontal="left" vertical="center"/>
    </xf>
    <xf numFmtId="2" fontId="105" fillId="0" borderId="1" xfId="0" applyNumberFormat="1" applyFont="1" applyBorder="1" applyAlignment="1">
      <alignment horizontal="center" vertical="center"/>
    </xf>
    <xf numFmtId="2" fontId="89" fillId="0" borderId="1" xfId="0" applyNumberFormat="1" applyFont="1" applyBorder="1" applyAlignment="1">
      <alignment horizontal="center"/>
    </xf>
    <xf numFmtId="2" fontId="105" fillId="5" borderId="1" xfId="0" applyNumberFormat="1" applyFont="1" applyFill="1" applyBorder="1" applyAlignment="1">
      <alignment horizontal="center" vertical="center"/>
    </xf>
    <xf numFmtId="2" fontId="105" fillId="5" borderId="1" xfId="0" applyNumberFormat="1" applyFont="1" applyFill="1" applyBorder="1" applyAlignment="1">
      <alignment horizontal="center" vertical="center" wrapText="1"/>
    </xf>
    <xf numFmtId="2" fontId="105" fillId="5" borderId="1" xfId="0" applyNumberFormat="1" applyFont="1" applyFill="1" applyBorder="1" applyAlignment="1">
      <alignment horizontal="left" vertical="center"/>
    </xf>
    <xf numFmtId="2" fontId="109" fillId="0" borderId="1" xfId="0" applyNumberFormat="1" applyFont="1" applyBorder="1" applyAlignment="1">
      <alignment horizontal="left"/>
    </xf>
    <xf numFmtId="2" fontId="109" fillId="0" borderId="1" xfId="0" applyNumberFormat="1" applyFont="1" applyBorder="1" applyAlignment="1">
      <alignment horizontal="center"/>
    </xf>
    <xf numFmtId="191" fontId="106" fillId="0" borderId="1" xfId="1" applyNumberFormat="1" applyFont="1" applyBorder="1" applyAlignment="1">
      <alignment horizontal="left" vertical="top" wrapText="1"/>
    </xf>
    <xf numFmtId="191" fontId="109" fillId="0" borderId="1" xfId="1" applyNumberFormat="1" applyFont="1" applyBorder="1" applyAlignment="1">
      <alignment horizontal="left" vertical="top" wrapText="1"/>
    </xf>
    <xf numFmtId="191" fontId="105" fillId="0" borderId="1" xfId="1" applyNumberFormat="1" applyFont="1" applyBorder="1" applyAlignment="1">
      <alignment horizontal="left" vertical="center" wrapText="1"/>
    </xf>
    <xf numFmtId="191" fontId="105" fillId="5" borderId="1" xfId="1" applyNumberFormat="1" applyFont="1" applyFill="1" applyBorder="1" applyAlignment="1">
      <alignment horizontal="left" vertical="top" wrapText="1"/>
    </xf>
    <xf numFmtId="0" fontId="109" fillId="0" borderId="1" xfId="0" applyFont="1" applyBorder="1" applyAlignment="1">
      <alignment horizontal="left" vertical="center"/>
    </xf>
    <xf numFmtId="191" fontId="105" fillId="30" borderId="1" xfId="1" applyNumberFormat="1" applyFont="1" applyFill="1" applyBorder="1" applyAlignment="1">
      <alignment horizontal="left" vertical="top" wrapText="1"/>
    </xf>
    <xf numFmtId="0" fontId="109" fillId="37" borderId="1" xfId="0" applyFont="1" applyFill="1" applyBorder="1" applyAlignment="1">
      <alignment horizontal="left" vertical="center"/>
    </xf>
    <xf numFmtId="191" fontId="106" fillId="0" borderId="1" xfId="1" applyNumberFormat="1" applyFont="1" applyBorder="1" applyAlignment="1">
      <alignment horizontal="left" vertical="top"/>
    </xf>
    <xf numFmtId="2" fontId="3" fillId="5" borderId="1" xfId="173" applyNumberFormat="1" applyFont="1" applyFill="1" applyBorder="1" applyAlignment="1">
      <alignment horizontal="center" vertical="center"/>
    </xf>
    <xf numFmtId="191" fontId="106" fillId="5" borderId="1" xfId="1" applyNumberFormat="1" applyFont="1" applyFill="1" applyBorder="1" applyAlignment="1">
      <alignment horizontal="left" vertical="top" wrapText="1"/>
    </xf>
    <xf numFmtId="191" fontId="105" fillId="37" borderId="1" xfId="1" applyNumberFormat="1" applyFont="1" applyFill="1" applyBorder="1" applyAlignment="1">
      <alignment horizontal="left" vertical="top" wrapText="1"/>
    </xf>
    <xf numFmtId="191" fontId="106" fillId="37" borderId="1" xfId="1" applyNumberFormat="1" applyFont="1" applyFill="1" applyBorder="1" applyAlignment="1">
      <alignment horizontal="left" vertical="top" wrapText="1"/>
    </xf>
    <xf numFmtId="191" fontId="105" fillId="5" borderId="1" xfId="1" applyNumberFormat="1" applyFont="1" applyFill="1" applyBorder="1" applyAlignment="1">
      <alignment horizontal="left" vertical="center" wrapText="1"/>
    </xf>
    <xf numFmtId="0" fontId="121" fillId="5" borderId="1" xfId="0" applyFont="1" applyFill="1" applyBorder="1" applyAlignment="1">
      <alignment horizontal="left" vertical="center" wrapText="1"/>
    </xf>
    <xf numFmtId="2" fontId="112" fillId="5" borderId="1" xfId="173" applyNumberFormat="1" applyFont="1" applyFill="1" applyBorder="1" applyAlignment="1">
      <alignment horizontal="center" vertical="center"/>
    </xf>
    <xf numFmtId="2" fontId="110" fillId="5" borderId="1" xfId="173" applyNumberFormat="1" applyFont="1" applyFill="1" applyBorder="1" applyAlignment="1">
      <alignment horizontal="center" vertical="center" wrapText="1"/>
    </xf>
    <xf numFmtId="0" fontId="122" fillId="0" borderId="1" xfId="0" applyFont="1" applyBorder="1" applyAlignment="1">
      <alignment vertical="center"/>
    </xf>
    <xf numFmtId="2" fontId="106" fillId="0" borderId="1" xfId="0" applyNumberFormat="1" applyFont="1" applyBorder="1" applyAlignment="1">
      <alignment horizontal="left"/>
    </xf>
    <xf numFmtId="191" fontId="109" fillId="4" borderId="1" xfId="1" applyNumberFormat="1" applyFont="1" applyFill="1" applyBorder="1" applyAlignment="1">
      <alignment horizontal="left" vertical="top" wrapText="1"/>
    </xf>
    <xf numFmtId="191" fontId="105" fillId="4" borderId="1" xfId="1" applyNumberFormat="1" applyFont="1" applyFill="1" applyBorder="1" applyAlignment="1">
      <alignment horizontal="left" vertical="top" wrapText="1"/>
    </xf>
    <xf numFmtId="191" fontId="106" fillId="4" borderId="1" xfId="1" applyNumberFormat="1" applyFont="1" applyFill="1" applyBorder="1" applyAlignment="1">
      <alignment horizontal="left" vertical="top" wrapText="1"/>
    </xf>
    <xf numFmtId="191" fontId="109" fillId="0" borderId="1" xfId="1" applyNumberFormat="1" applyFont="1" applyBorder="1" applyAlignment="1">
      <alignment horizontal="left" vertical="center" wrapText="1"/>
    </xf>
    <xf numFmtId="0" fontId="105" fillId="4" borderId="1" xfId="0" quotePrefix="1" applyFont="1" applyFill="1" applyBorder="1" applyAlignment="1">
      <alignment horizontal="left" vertical="center" wrapText="1"/>
    </xf>
    <xf numFmtId="0" fontId="106" fillId="4" borderId="1" xfId="0" applyFont="1" applyFill="1" applyBorder="1" applyAlignment="1">
      <alignment horizontal="left" vertical="center" wrapText="1"/>
    </xf>
    <xf numFmtId="2" fontId="3" fillId="0" borderId="1" xfId="173" applyNumberFormat="1" applyFont="1" applyBorder="1" applyAlignment="1">
      <alignment horizontal="center" vertical="center"/>
    </xf>
    <xf numFmtId="191" fontId="105" fillId="2" borderId="1" xfId="1" applyNumberFormat="1" applyFont="1" applyFill="1" applyBorder="1" applyAlignment="1">
      <alignment horizontal="left" vertical="top" wrapText="1"/>
    </xf>
    <xf numFmtId="2" fontId="113" fillId="0" borderId="1" xfId="0" applyNumberFormat="1" applyFont="1" applyBorder="1" applyAlignment="1">
      <alignment horizontal="center" vertical="center"/>
    </xf>
    <xf numFmtId="0" fontId="79" fillId="15" borderId="1" xfId="1" applyFont="1" applyFill="1" applyBorder="1" applyAlignment="1">
      <alignment horizontal="left" vertical="center"/>
    </xf>
    <xf numFmtId="0" fontId="57" fillId="5" borderId="1" xfId="1" applyFont="1" applyFill="1" applyBorder="1" applyAlignment="1">
      <alignment vertical="center"/>
    </xf>
    <xf numFmtId="0" fontId="86" fillId="5" borderId="1" xfId="0" applyFont="1" applyFill="1" applyBorder="1" applyAlignment="1">
      <alignment vertical="center"/>
    </xf>
    <xf numFmtId="2" fontId="79" fillId="0" borderId="1" xfId="173" applyNumberFormat="1" applyFont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86" fillId="5" borderId="1" xfId="0" applyFont="1" applyFill="1" applyBorder="1" applyAlignment="1">
      <alignment horizontal="left" vertical="center"/>
    </xf>
    <xf numFmtId="3" fontId="0" fillId="0" borderId="0" xfId="0" applyNumberFormat="1"/>
    <xf numFmtId="4" fontId="0" fillId="0" borderId="0" xfId="0" applyNumberFormat="1"/>
    <xf numFmtId="0" fontId="0" fillId="0" borderId="1" xfId="0" applyBorder="1"/>
    <xf numFmtId="3" fontId="0" fillId="0" borderId="1" xfId="0" applyNumberFormat="1" applyBorder="1"/>
    <xf numFmtId="0" fontId="0" fillId="3" borderId="1" xfId="0" applyFill="1" applyBorder="1"/>
    <xf numFmtId="0" fontId="0" fillId="41" borderId="0" xfId="0" applyFill="1"/>
    <xf numFmtId="3" fontId="0" fillId="41" borderId="0" xfId="0" applyNumberFormat="1" applyFill="1"/>
    <xf numFmtId="0" fontId="0" fillId="42" borderId="0" xfId="0" applyFill="1"/>
    <xf numFmtId="3" fontId="0" fillId="42" borderId="0" xfId="0" applyNumberFormat="1" applyFill="1"/>
    <xf numFmtId="2" fontId="89" fillId="4" borderId="0" xfId="173" applyNumberFormat="1" applyFont="1" applyFill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82" fillId="43" borderId="1" xfId="0" applyFont="1" applyFill="1" applyBorder="1" applyAlignment="1">
      <alignment horizontal="center" vertical="center"/>
    </xf>
    <xf numFmtId="0" fontId="86" fillId="43" borderId="1" xfId="0" applyFont="1" applyFill="1" applyBorder="1" applyAlignment="1">
      <alignment horizontal="center" vertical="center"/>
    </xf>
    <xf numFmtId="0" fontId="105" fillId="0" borderId="1" xfId="0" applyFont="1" applyBorder="1" applyAlignment="1">
      <alignment horizontal="left" vertical="top" wrapText="1"/>
    </xf>
    <xf numFmtId="0" fontId="82" fillId="44" borderId="1" xfId="0" applyFont="1" applyFill="1" applyBorder="1" applyAlignment="1">
      <alignment horizontal="center" vertical="center"/>
    </xf>
    <xf numFmtId="0" fontId="82" fillId="0" borderId="1" xfId="0" applyFont="1" applyBorder="1" applyAlignment="1">
      <alignment horizontal="center" vertical="center"/>
    </xf>
    <xf numFmtId="0" fontId="86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vertical="center"/>
    </xf>
    <xf numFmtId="0" fontId="82" fillId="0" borderId="1" xfId="0" applyFont="1" applyBorder="1" applyAlignment="1">
      <alignment vertical="center" wrapText="1"/>
    </xf>
    <xf numFmtId="0" fontId="39" fillId="43" borderId="1" xfId="0" applyFont="1" applyFill="1" applyBorder="1" applyAlignment="1">
      <alignment horizontal="center" vertical="center"/>
    </xf>
    <xf numFmtId="0" fontId="105" fillId="43" borderId="1" xfId="0" applyFont="1" applyFill="1" applyBorder="1" applyAlignment="1">
      <alignment horizontal="left" vertical="top" wrapText="1"/>
    </xf>
    <xf numFmtId="0" fontId="105" fillId="43" borderId="1" xfId="0" applyFont="1" applyFill="1" applyBorder="1" applyAlignment="1">
      <alignment horizontal="left" vertical="center" wrapText="1"/>
    </xf>
    <xf numFmtId="0" fontId="106" fillId="43" borderId="1" xfId="0" applyFont="1" applyFill="1" applyBorder="1" applyAlignment="1">
      <alignment horizontal="left" vertical="center" wrapText="1"/>
    </xf>
    <xf numFmtId="0" fontId="82" fillId="43" borderId="1" xfId="0" applyFont="1" applyFill="1" applyBorder="1" applyAlignment="1">
      <alignment vertical="center"/>
    </xf>
    <xf numFmtId="0" fontId="105" fillId="45" borderId="1" xfId="0" applyFont="1" applyFill="1" applyBorder="1" applyAlignment="1">
      <alignment horizontal="left" vertical="top" wrapText="1"/>
    </xf>
    <xf numFmtId="0" fontId="12" fillId="0" borderId="83" xfId="0" applyFont="1" applyBorder="1" applyAlignment="1">
      <alignment horizontal="center" vertical="center"/>
    </xf>
    <xf numFmtId="0" fontId="12" fillId="0" borderId="103" xfId="0" applyFont="1" applyBorder="1" applyAlignment="1">
      <alignment horizontal="center" vertical="center"/>
    </xf>
    <xf numFmtId="0" fontId="12" fillId="43" borderId="99" xfId="0" applyFont="1" applyFill="1" applyBorder="1" applyAlignment="1">
      <alignment horizontal="center"/>
    </xf>
    <xf numFmtId="0" fontId="12" fillId="44" borderId="5" xfId="0" applyFont="1" applyFill="1" applyBorder="1" applyAlignment="1">
      <alignment horizontal="center"/>
    </xf>
    <xf numFmtId="0" fontId="12" fillId="0" borderId="106" xfId="170" applyFont="1" applyBorder="1" applyAlignment="1" applyProtection="1">
      <alignment horizontal="center"/>
      <protection locked="0"/>
    </xf>
    <xf numFmtId="0" fontId="115" fillId="0" borderId="107" xfId="171" applyFont="1" applyBorder="1" applyAlignment="1" applyProtection="1">
      <alignment horizontal="center"/>
      <protection locked="0"/>
    </xf>
    <xf numFmtId="0" fontId="12" fillId="0" borderId="108" xfId="170" applyFont="1" applyBorder="1" applyAlignment="1" applyProtection="1">
      <alignment horizontal="center"/>
      <protection locked="0"/>
    </xf>
    <xf numFmtId="0" fontId="12" fillId="0" borderId="109" xfId="170" applyFont="1" applyBorder="1" applyAlignment="1" applyProtection="1">
      <alignment horizontal="center"/>
      <protection locked="0"/>
    </xf>
    <xf numFmtId="0" fontId="12" fillId="0" borderId="110" xfId="170" applyFont="1" applyBorder="1" applyAlignment="1" applyProtection="1">
      <alignment horizontal="center"/>
      <protection locked="0"/>
    </xf>
    <xf numFmtId="0" fontId="12" fillId="0" borderId="100" xfId="170" applyFont="1" applyBorder="1" applyAlignment="1" applyProtection="1">
      <alignment horizontal="center"/>
      <protection locked="0"/>
    </xf>
    <xf numFmtId="0" fontId="11" fillId="6" borderId="38" xfId="170" applyFont="1" applyFill="1" applyBorder="1" applyAlignment="1">
      <alignment horizontal="center" vertical="center"/>
    </xf>
    <xf numFmtId="0" fontId="12" fillId="0" borderId="104" xfId="170" applyFont="1" applyBorder="1" applyAlignment="1">
      <alignment horizontal="center"/>
    </xf>
    <xf numFmtId="0" fontId="12" fillId="0" borderId="99" xfId="170" applyFont="1" applyBorder="1" applyAlignment="1">
      <alignment horizontal="center"/>
    </xf>
    <xf numFmtId="0" fontId="12" fillId="0" borderId="99" xfId="170" applyFont="1" applyBorder="1" applyAlignment="1">
      <alignment horizontal="center" vertical="center"/>
    </xf>
    <xf numFmtId="185" fontId="81" fillId="2" borderId="1" xfId="0" applyNumberFormat="1" applyFont="1" applyFill="1" applyBorder="1" applyAlignment="1">
      <alignment horizontal="center" vertical="center"/>
    </xf>
    <xf numFmtId="0" fontId="79" fillId="10" borderId="1" xfId="1" applyFont="1" applyFill="1" applyBorder="1" applyAlignment="1">
      <alignment horizontal="center" vertical="center"/>
    </xf>
    <xf numFmtId="0" fontId="79" fillId="2" borderId="1" xfId="1" applyFont="1" applyFill="1" applyBorder="1" applyAlignment="1">
      <alignment horizontal="center" vertical="center"/>
    </xf>
    <xf numFmtId="0" fontId="79" fillId="14" borderId="1" xfId="1" applyFont="1" applyFill="1" applyBorder="1" applyAlignment="1">
      <alignment horizontal="center" vertical="center"/>
    </xf>
    <xf numFmtId="0" fontId="79" fillId="3" borderId="1" xfId="1" applyFont="1" applyFill="1" applyBorder="1" applyAlignment="1">
      <alignment horizontal="center" vertical="center"/>
    </xf>
    <xf numFmtId="0" fontId="79" fillId="15" borderId="1" xfId="1" applyFont="1" applyFill="1" applyBorder="1" applyAlignment="1">
      <alignment horizontal="center" vertical="center"/>
    </xf>
    <xf numFmtId="0" fontId="79" fillId="0" borderId="0" xfId="1" applyFont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82" fillId="3" borderId="1" xfId="0" applyFont="1" applyFill="1" applyBorder="1" applyAlignment="1">
      <alignment horizontal="center" vertical="center"/>
    </xf>
    <xf numFmtId="0" fontId="127" fillId="43" borderId="1" xfId="0" applyFont="1" applyFill="1" applyBorder="1" applyAlignment="1">
      <alignment horizontal="center" vertical="center"/>
    </xf>
    <xf numFmtId="0" fontId="127" fillId="43" borderId="3" xfId="0" applyFont="1" applyFill="1" applyBorder="1" applyAlignment="1">
      <alignment horizontal="center" vertical="center"/>
    </xf>
    <xf numFmtId="0" fontId="125" fillId="43" borderId="3" xfId="0" applyFont="1" applyFill="1" applyBorder="1" applyAlignment="1">
      <alignment horizontal="center" vertical="center"/>
    </xf>
    <xf numFmtId="0" fontId="127" fillId="0" borderId="3" xfId="0" applyFont="1" applyBorder="1" applyAlignment="1">
      <alignment horizontal="center" vertical="center"/>
    </xf>
    <xf numFmtId="0" fontId="125" fillId="43" borderId="1" xfId="0" applyFont="1" applyFill="1" applyBorder="1" applyAlignment="1">
      <alignment horizontal="center" vertical="center"/>
    </xf>
    <xf numFmtId="0" fontId="125" fillId="0" borderId="3" xfId="0" applyFont="1" applyBorder="1" applyAlignment="1">
      <alignment horizontal="center" vertical="center"/>
    </xf>
    <xf numFmtId="0" fontId="126" fillId="0" borderId="0" xfId="0" applyFont="1" applyAlignment="1">
      <alignment horizontal="center" vertical="center"/>
    </xf>
    <xf numFmtId="0" fontId="125" fillId="0" borderId="1" xfId="0" applyFont="1" applyBorder="1" applyAlignment="1">
      <alignment horizontal="center" vertical="center"/>
    </xf>
    <xf numFmtId="0" fontId="125" fillId="46" borderId="3" xfId="0" applyFont="1" applyFill="1" applyBorder="1" applyAlignment="1">
      <alignment horizontal="center" vertical="center"/>
    </xf>
    <xf numFmtId="0" fontId="127" fillId="46" borderId="3" xfId="0" applyFont="1" applyFill="1" applyBorder="1" applyAlignment="1">
      <alignment horizontal="center" vertical="center"/>
    </xf>
    <xf numFmtId="2" fontId="129" fillId="0" borderId="1" xfId="0" applyNumberFormat="1" applyFont="1" applyBorder="1" applyAlignment="1">
      <alignment horizontal="center" vertical="center"/>
    </xf>
    <xf numFmtId="2" fontId="129" fillId="4" borderId="1" xfId="0" applyNumberFormat="1" applyFont="1" applyFill="1" applyBorder="1" applyAlignment="1">
      <alignment horizontal="center" vertical="center"/>
    </xf>
    <xf numFmtId="2" fontId="129" fillId="5" borderId="1" xfId="0" applyNumberFormat="1" applyFont="1" applyFill="1" applyBorder="1" applyAlignment="1">
      <alignment horizontal="center" vertical="center"/>
    </xf>
    <xf numFmtId="2" fontId="129" fillId="0" borderId="1" xfId="173" applyNumberFormat="1" applyFont="1" applyBorder="1" applyAlignment="1">
      <alignment horizontal="center" vertical="center"/>
    </xf>
    <xf numFmtId="2" fontId="129" fillId="0" borderId="1" xfId="0" applyNumberFormat="1" applyFont="1" applyBorder="1" applyAlignment="1">
      <alignment horizontal="center"/>
    </xf>
    <xf numFmtId="2" fontId="129" fillId="4" borderId="1" xfId="173" applyNumberFormat="1" applyFont="1" applyFill="1" applyBorder="1" applyAlignment="1">
      <alignment horizontal="center" vertical="center"/>
    </xf>
    <xf numFmtId="2" fontId="129" fillId="5" borderId="1" xfId="173" applyNumberFormat="1" applyFont="1" applyFill="1" applyBorder="1" applyAlignment="1">
      <alignment horizontal="center" vertical="center"/>
    </xf>
    <xf numFmtId="2" fontId="130" fillId="0" borderId="1" xfId="173" applyNumberFormat="1" applyFont="1" applyBorder="1" applyAlignment="1">
      <alignment horizontal="center" vertical="center"/>
    </xf>
    <xf numFmtId="0" fontId="129" fillId="43" borderId="1" xfId="0" applyFont="1" applyFill="1" applyBorder="1" applyAlignment="1">
      <alignment horizontal="center" vertical="center"/>
    </xf>
    <xf numFmtId="2" fontId="131" fillId="0" borderId="1" xfId="0" applyNumberFormat="1" applyFont="1" applyBorder="1" applyAlignment="1">
      <alignment horizontal="center" vertical="center"/>
    </xf>
    <xf numFmtId="2" fontId="129" fillId="0" borderId="0" xfId="0" applyNumberFormat="1" applyFont="1" applyAlignment="1">
      <alignment vertical="center"/>
    </xf>
    <xf numFmtId="2" fontId="86" fillId="5" borderId="1" xfId="0" applyNumberFormat="1" applyFont="1" applyFill="1" applyBorder="1" applyAlignment="1">
      <alignment horizontal="center" vertical="center"/>
    </xf>
    <xf numFmtId="191" fontId="106" fillId="5" borderId="1" xfId="1" applyNumberFormat="1" applyFont="1" applyFill="1" applyBorder="1" applyAlignment="1">
      <alignment horizontal="left" vertical="center" wrapText="1"/>
    </xf>
    <xf numFmtId="0" fontId="43" fillId="0" borderId="1" xfId="0" applyFont="1" applyBorder="1" applyAlignment="1">
      <alignment vertical="center"/>
    </xf>
    <xf numFmtId="0" fontId="82" fillId="0" borderId="1" xfId="1" applyFont="1" applyBorder="1" applyAlignment="1">
      <alignment vertical="center" wrapText="1"/>
    </xf>
    <xf numFmtId="0" fontId="125" fillId="3" borderId="3" xfId="0" applyFont="1" applyFill="1" applyBorder="1" applyAlignment="1">
      <alignment horizontal="center" vertical="center"/>
    </xf>
    <xf numFmtId="0" fontId="89" fillId="3" borderId="0" xfId="0" applyFont="1" applyFill="1" applyAlignment="1">
      <alignment horizontal="center" vertical="center"/>
    </xf>
    <xf numFmtId="2" fontId="107" fillId="0" borderId="0" xfId="0" applyNumberFormat="1" applyFont="1" applyAlignment="1">
      <alignment horizontal="center" vertical="center" wrapText="1"/>
    </xf>
    <xf numFmtId="185" fontId="81" fillId="0" borderId="1" xfId="0" applyNumberFormat="1" applyFont="1" applyBorder="1" applyAlignment="1">
      <alignment horizontal="center" vertical="center"/>
    </xf>
    <xf numFmtId="0" fontId="109" fillId="0" borderId="0" xfId="0" applyFont="1" applyAlignment="1">
      <alignment horizontal="center" vertical="center"/>
    </xf>
    <xf numFmtId="0" fontId="82" fillId="5" borderId="1" xfId="0" applyFont="1" applyFill="1" applyBorder="1" applyAlignment="1">
      <alignment horizontal="center" vertical="center"/>
    </xf>
    <xf numFmtId="0" fontId="62" fillId="5" borderId="1" xfId="0" applyFont="1" applyFill="1" applyBorder="1" applyAlignment="1">
      <alignment horizontal="center" vertical="center"/>
    </xf>
    <xf numFmtId="0" fontId="82" fillId="5" borderId="1" xfId="1" applyFont="1" applyFill="1" applyBorder="1" applyAlignment="1">
      <alignment horizontal="center" vertical="center"/>
    </xf>
    <xf numFmtId="0" fontId="62" fillId="5" borderId="1" xfId="1" applyFont="1" applyFill="1" applyBorder="1" applyAlignment="1">
      <alignment horizontal="center" vertical="center"/>
    </xf>
    <xf numFmtId="0" fontId="62" fillId="0" borderId="1" xfId="1" applyFont="1" applyBorder="1" applyAlignment="1">
      <alignment horizontal="center" vertical="center"/>
    </xf>
    <xf numFmtId="0" fontId="125" fillId="46" borderId="1" xfId="0" applyFont="1" applyFill="1" applyBorder="1" applyAlignment="1">
      <alignment horizontal="center" vertical="center"/>
    </xf>
    <xf numFmtId="0" fontId="132" fillId="5" borderId="1" xfId="0" applyFont="1" applyFill="1" applyBorder="1" applyAlignment="1">
      <alignment horizontal="center" vertical="center"/>
    </xf>
    <xf numFmtId="0" fontId="133" fillId="0" borderId="1" xfId="0" applyFont="1" applyBorder="1" applyAlignment="1">
      <alignment horizontal="center" vertical="center"/>
    </xf>
    <xf numFmtId="0" fontId="132" fillId="0" borderId="1" xfId="0" applyFont="1" applyBorder="1" applyAlignment="1">
      <alignment horizontal="center" vertical="center"/>
    </xf>
    <xf numFmtId="0" fontId="127" fillId="0" borderId="1" xfId="0" applyFont="1" applyBorder="1" applyAlignment="1">
      <alignment horizontal="center" vertical="center"/>
    </xf>
    <xf numFmtId="0" fontId="125" fillId="3" borderId="1" xfId="0" applyFont="1" applyFill="1" applyBorder="1" applyAlignment="1">
      <alignment horizontal="center" vertical="center"/>
    </xf>
    <xf numFmtId="0" fontId="126" fillId="45" borderId="1" xfId="0" applyFont="1" applyFill="1" applyBorder="1" applyAlignment="1">
      <alignment horizontal="center" vertical="center"/>
    </xf>
    <xf numFmtId="0" fontId="126" fillId="45" borderId="3" xfId="0" applyFont="1" applyFill="1" applyBorder="1" applyAlignment="1">
      <alignment horizontal="center" vertical="center"/>
    </xf>
    <xf numFmtId="0" fontId="126" fillId="0" borderId="3" xfId="0" applyFont="1" applyBorder="1" applyAlignment="1">
      <alignment horizontal="center" vertical="center"/>
    </xf>
    <xf numFmtId="0" fontId="124" fillId="45" borderId="1" xfId="0" applyFont="1" applyFill="1" applyBorder="1" applyAlignment="1">
      <alignment horizontal="center" vertical="center"/>
    </xf>
    <xf numFmtId="0" fontId="124" fillId="47" borderId="3" xfId="0" applyFont="1" applyFill="1" applyBorder="1" applyAlignment="1">
      <alignment horizontal="center" vertical="center"/>
    </xf>
    <xf numFmtId="0" fontId="82" fillId="48" borderId="1" xfId="0" applyFont="1" applyFill="1" applyBorder="1" applyAlignment="1">
      <alignment horizontal="center" vertical="center"/>
    </xf>
    <xf numFmtId="2" fontId="82" fillId="44" borderId="1" xfId="0" applyNumberFormat="1" applyFont="1" applyFill="1" applyBorder="1" applyAlignment="1">
      <alignment horizontal="center" vertical="center"/>
    </xf>
    <xf numFmtId="2" fontId="134" fillId="0" borderId="0" xfId="0" applyNumberFormat="1" applyFont="1" applyAlignment="1">
      <alignment horizontal="center" vertical="center" wrapText="1"/>
    </xf>
    <xf numFmtId="2" fontId="132" fillId="0" borderId="1" xfId="0" applyNumberFormat="1" applyFont="1" applyBorder="1" applyAlignment="1">
      <alignment horizontal="center" vertical="center"/>
    </xf>
    <xf numFmtId="2" fontId="132" fillId="4" borderId="1" xfId="0" applyNumberFormat="1" applyFont="1" applyFill="1" applyBorder="1" applyAlignment="1">
      <alignment horizontal="center" vertical="center"/>
    </xf>
    <xf numFmtId="2" fontId="132" fillId="5" borderId="1" xfId="0" applyNumberFormat="1" applyFont="1" applyFill="1" applyBorder="1" applyAlignment="1">
      <alignment horizontal="center" vertical="center"/>
    </xf>
    <xf numFmtId="2" fontId="132" fillId="0" borderId="1" xfId="0" applyNumberFormat="1" applyFont="1" applyBorder="1" applyAlignment="1">
      <alignment horizontal="center"/>
    </xf>
    <xf numFmtId="2" fontId="132" fillId="0" borderId="1" xfId="173" applyNumberFormat="1" applyFont="1" applyBorder="1" applyAlignment="1">
      <alignment horizontal="center" vertical="center"/>
    </xf>
    <xf numFmtId="2" fontId="132" fillId="4" borderId="1" xfId="173" applyNumberFormat="1" applyFont="1" applyFill="1" applyBorder="1" applyAlignment="1">
      <alignment horizontal="center" vertical="center"/>
    </xf>
    <xf numFmtId="2" fontId="132" fillId="5" borderId="1" xfId="173" applyNumberFormat="1" applyFont="1" applyFill="1" applyBorder="1" applyAlignment="1">
      <alignment horizontal="center" vertical="center"/>
    </xf>
    <xf numFmtId="0" fontId="132" fillId="43" borderId="1" xfId="0" applyFont="1" applyFill="1" applyBorder="1" applyAlignment="1">
      <alignment horizontal="center" vertical="center"/>
    </xf>
    <xf numFmtId="0" fontId="132" fillId="48" borderId="1" xfId="0" applyFont="1" applyFill="1" applyBorder="1" applyAlignment="1">
      <alignment horizontal="center" vertical="center"/>
    </xf>
    <xf numFmtId="0" fontId="132" fillId="44" borderId="1" xfId="0" applyFont="1" applyFill="1" applyBorder="1" applyAlignment="1">
      <alignment horizontal="center" vertical="center"/>
    </xf>
    <xf numFmtId="2" fontId="135" fillId="0" borderId="1" xfId="173" applyNumberFormat="1" applyFont="1" applyBorder="1" applyAlignment="1">
      <alignment horizontal="center" vertical="center"/>
    </xf>
    <xf numFmtId="2" fontId="136" fillId="0" borderId="1" xfId="0" applyNumberFormat="1" applyFont="1" applyBorder="1" applyAlignment="1">
      <alignment horizontal="center" vertical="center"/>
    </xf>
    <xf numFmtId="2" fontId="132" fillId="0" borderId="0" xfId="0" applyNumberFormat="1" applyFont="1" applyAlignment="1">
      <alignment vertical="center"/>
    </xf>
    <xf numFmtId="2" fontId="110" fillId="5" borderId="1" xfId="173" applyNumberFormat="1" applyFont="1" applyFill="1" applyBorder="1" applyAlignment="1">
      <alignment horizontal="left" vertical="center" wrapText="1"/>
    </xf>
    <xf numFmtId="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192" fontId="0" fillId="0" borderId="0" xfId="0" applyNumberFormat="1"/>
    <xf numFmtId="193" fontId="0" fillId="0" borderId="0" xfId="0" applyNumberFormat="1" applyAlignment="1">
      <alignment vertical="center"/>
    </xf>
    <xf numFmtId="16" fontId="0" fillId="5" borderId="0" xfId="0" applyNumberFormat="1" applyFill="1"/>
    <xf numFmtId="0" fontId="0" fillId="5" borderId="0" xfId="0" applyFill="1"/>
    <xf numFmtId="0" fontId="38" fillId="5" borderId="0" xfId="0" applyFont="1" applyFill="1"/>
    <xf numFmtId="16" fontId="38" fillId="5" borderId="0" xfId="0" applyNumberFormat="1" applyFont="1" applyFill="1"/>
    <xf numFmtId="0" fontId="12" fillId="0" borderId="83" xfId="170" applyFont="1" applyBorder="1" applyAlignment="1" applyProtection="1">
      <alignment horizontal="center" vertical="center"/>
      <protection locked="0"/>
    </xf>
    <xf numFmtId="0" fontId="12" fillId="0" borderId="101" xfId="170" applyFont="1" applyBorder="1" applyAlignment="1" applyProtection="1">
      <alignment horizontal="center" vertical="center"/>
      <protection locked="0"/>
    </xf>
    <xf numFmtId="193" fontId="0" fillId="4" borderId="0" xfId="0" applyNumberFormat="1" applyFill="1" applyAlignment="1">
      <alignment vertical="center"/>
    </xf>
    <xf numFmtId="16" fontId="0" fillId="0" borderId="0" xfId="0" applyNumberFormat="1"/>
    <xf numFmtId="0" fontId="12" fillId="49" borderId="101" xfId="170" applyFont="1" applyFill="1" applyBorder="1" applyAlignment="1" applyProtection="1">
      <alignment horizontal="center" vertical="center"/>
      <protection locked="0"/>
    </xf>
    <xf numFmtId="0" fontId="12" fillId="50" borderId="105" xfId="0" applyFont="1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38" fillId="0" borderId="0" xfId="0" applyFont="1" applyAlignment="1">
      <alignment horizontal="left" vertical="top"/>
    </xf>
    <xf numFmtId="16" fontId="38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/>
    </xf>
    <xf numFmtId="16" fontId="0" fillId="0" borderId="0" xfId="0" applyNumberFormat="1" applyAlignment="1">
      <alignment horizontal="left" vertical="top"/>
    </xf>
    <xf numFmtId="191" fontId="107" fillId="0" borderId="1" xfId="1" applyNumberFormat="1" applyFont="1" applyBorder="1" applyAlignment="1">
      <alignment horizontal="left" vertical="top" wrapText="1"/>
    </xf>
    <xf numFmtId="0" fontId="137" fillId="0" borderId="0" xfId="0" applyFont="1" applyAlignment="1">
      <alignment horizontal="left" vertical="center"/>
    </xf>
    <xf numFmtId="0" fontId="138" fillId="43" borderId="99" xfId="0" applyFont="1" applyFill="1" applyBorder="1" applyAlignment="1">
      <alignment horizontal="center"/>
    </xf>
    <xf numFmtId="0" fontId="12" fillId="31" borderId="83" xfId="170" applyFont="1" applyFill="1" applyBorder="1" applyAlignment="1" applyProtection="1">
      <alignment horizontal="center" wrapText="1"/>
      <protection locked="0"/>
    </xf>
    <xf numFmtId="0" fontId="12" fillId="5" borderId="5" xfId="170" applyFont="1" applyFill="1" applyBorder="1" applyAlignment="1" applyProtection="1">
      <alignment horizontal="center" wrapText="1"/>
      <protection locked="0"/>
    </xf>
    <xf numFmtId="0" fontId="12" fillId="0" borderId="0" xfId="170" applyFont="1" applyAlignment="1">
      <alignment horizontal="center" wrapText="1"/>
    </xf>
    <xf numFmtId="0" fontId="12" fillId="31" borderId="83" xfId="170" quotePrefix="1" applyFont="1" applyFill="1" applyBorder="1" applyAlignment="1" applyProtection="1">
      <alignment horizontal="center"/>
      <protection locked="0"/>
    </xf>
    <xf numFmtId="16" fontId="12" fillId="0" borderId="5" xfId="171" applyNumberFormat="1" applyFont="1" applyBorder="1" applyAlignment="1" applyProtection="1">
      <alignment horizontal="left" vertical="center"/>
      <protection locked="0"/>
    </xf>
    <xf numFmtId="0" fontId="12" fillId="0" borderId="104" xfId="0" applyFont="1" applyBorder="1" applyAlignment="1">
      <alignment horizontal="left" vertical="center"/>
    </xf>
    <xf numFmtId="0" fontId="12" fillId="0" borderId="5" xfId="170" applyFont="1" applyBorder="1" applyAlignment="1" applyProtection="1">
      <alignment horizontal="left"/>
      <protection locked="0"/>
    </xf>
    <xf numFmtId="16" fontId="12" fillId="0" borderId="5" xfId="171" applyNumberFormat="1" applyFont="1" applyBorder="1" applyAlignment="1" applyProtection="1">
      <alignment horizontal="left"/>
      <protection locked="0"/>
    </xf>
    <xf numFmtId="0" fontId="12" fillId="31" borderId="39" xfId="170" applyFont="1" applyFill="1" applyBorder="1" applyAlignment="1">
      <alignment wrapText="1"/>
    </xf>
    <xf numFmtId="0" fontId="12" fillId="31" borderId="0" xfId="170" applyFont="1" applyFill="1" applyAlignment="1">
      <alignment wrapText="1"/>
    </xf>
    <xf numFmtId="0" fontId="12" fillId="0" borderId="0" xfId="170" applyFont="1" applyAlignment="1">
      <alignment wrapText="1"/>
    </xf>
    <xf numFmtId="0" fontId="12" fillId="31" borderId="0" xfId="171" applyFont="1" applyFill="1" applyAlignment="1">
      <alignment wrapText="1"/>
    </xf>
    <xf numFmtId="186" fontId="12" fillId="31" borderId="10" xfId="171" applyNumberFormat="1" applyFont="1" applyFill="1" applyBorder="1" applyAlignment="1">
      <alignment horizontal="right" wrapText="1"/>
    </xf>
    <xf numFmtId="0" fontId="12" fillId="6" borderId="9" xfId="171" applyFont="1" applyFill="1" applyBorder="1" applyAlignment="1">
      <alignment horizontal="centerContinuous" vertical="center" wrapText="1"/>
    </xf>
    <xf numFmtId="0" fontId="12" fillId="31" borderId="82" xfId="170" applyFont="1" applyFill="1" applyBorder="1" applyAlignment="1">
      <alignment horizontal="left" vertical="center" wrapText="1"/>
    </xf>
    <xf numFmtId="0" fontId="117" fillId="35" borderId="5" xfId="170" applyFont="1" applyFill="1" applyBorder="1" applyAlignment="1" applyProtection="1">
      <alignment horizontal="center" wrapText="1"/>
      <protection locked="0"/>
    </xf>
    <xf numFmtId="0" fontId="118" fillId="31" borderId="5" xfId="170" applyFont="1" applyFill="1" applyBorder="1" applyAlignment="1" applyProtection="1">
      <alignment horizontal="center" wrapText="1"/>
      <protection locked="0"/>
    </xf>
    <xf numFmtId="0" fontId="12" fillId="43" borderId="99" xfId="0" applyFont="1" applyFill="1" applyBorder="1" applyAlignment="1">
      <alignment horizontal="center" wrapText="1"/>
    </xf>
    <xf numFmtId="0" fontId="11" fillId="6" borderId="9" xfId="170" applyFont="1" applyFill="1" applyBorder="1" applyAlignment="1">
      <alignment horizontal="center" vertical="center" wrapText="1"/>
    </xf>
    <xf numFmtId="0" fontId="115" fillId="0" borderId="5" xfId="171" applyFont="1" applyBorder="1" applyAlignment="1" applyProtection="1">
      <alignment horizontal="center" wrapText="1"/>
      <protection locked="0"/>
    </xf>
    <xf numFmtId="0" fontId="12" fillId="0" borderId="87" xfId="0" applyFont="1" applyBorder="1" applyAlignment="1">
      <alignment horizontal="center" vertical="center" wrapText="1"/>
    </xf>
    <xf numFmtId="0" fontId="12" fillId="0" borderId="104" xfId="0" applyFont="1" applyBorder="1" applyAlignment="1">
      <alignment horizontal="center" vertical="center" wrapText="1"/>
    </xf>
    <xf numFmtId="16" fontId="12" fillId="0" borderId="5" xfId="171" applyNumberFormat="1" applyFont="1" applyBorder="1" applyAlignment="1" applyProtection="1">
      <alignment horizontal="center" wrapText="1"/>
      <protection locked="0"/>
    </xf>
    <xf numFmtId="16" fontId="12" fillId="0" borderId="5" xfId="171" applyNumberFormat="1" applyFont="1" applyBorder="1" applyAlignment="1" applyProtection="1">
      <alignment horizontal="center" vertical="center" wrapText="1"/>
      <protection locked="0"/>
    </xf>
    <xf numFmtId="0" fontId="12" fillId="0" borderId="5" xfId="170" applyFont="1" applyBorder="1" applyAlignment="1" applyProtection="1">
      <alignment horizontal="center" wrapText="1"/>
      <protection locked="0"/>
    </xf>
    <xf numFmtId="0" fontId="12" fillId="0" borderId="5" xfId="170" applyFont="1" applyBorder="1" applyAlignment="1">
      <alignment horizontal="center" wrapText="1"/>
    </xf>
    <xf numFmtId="0" fontId="12" fillId="0" borderId="86" xfId="171" applyFont="1" applyBorder="1" applyAlignment="1">
      <alignment horizontal="center" wrapText="1"/>
    </xf>
    <xf numFmtId="188" fontId="119" fillId="6" borderId="9" xfId="170" applyNumberFormat="1" applyFont="1" applyFill="1" applyBorder="1" applyAlignment="1">
      <alignment horizontal="centerContinuous" vertical="center" wrapText="1"/>
    </xf>
    <xf numFmtId="188" fontId="12" fillId="6" borderId="1" xfId="170" applyNumberFormat="1" applyFont="1" applyFill="1" applyBorder="1" applyAlignment="1">
      <alignment horizontal="center" vertical="center" wrapText="1"/>
    </xf>
    <xf numFmtId="0" fontId="12" fillId="31" borderId="1" xfId="170" applyFont="1" applyFill="1" applyBorder="1" applyAlignment="1">
      <alignment horizontal="center" vertical="center" wrapText="1"/>
    </xf>
    <xf numFmtId="0" fontId="12" fillId="0" borderId="1" xfId="170" applyFont="1" applyBorder="1" applyAlignment="1">
      <alignment horizontal="center" vertical="center" wrapText="1"/>
    </xf>
    <xf numFmtId="0" fontId="12" fillId="31" borderId="101" xfId="170" applyFont="1" applyFill="1" applyBorder="1" applyAlignment="1" applyProtection="1">
      <alignment horizontal="center" wrapText="1"/>
      <protection locked="0"/>
    </xf>
    <xf numFmtId="0" fontId="20" fillId="5" borderId="5" xfId="170" applyFont="1" applyFill="1" applyBorder="1" applyAlignment="1" applyProtection="1">
      <alignment horizontal="center" wrapText="1"/>
      <protection locked="0"/>
    </xf>
    <xf numFmtId="0" fontId="12" fillId="5" borderId="5" xfId="170" applyFont="1" applyFill="1" applyBorder="1" applyAlignment="1" applyProtection="1">
      <alignment horizontal="center" vertical="center" wrapText="1"/>
      <protection locked="0"/>
    </xf>
    <xf numFmtId="0" fontId="5" fillId="31" borderId="5" xfId="170" applyFont="1" applyFill="1" applyBorder="1" applyAlignment="1" applyProtection="1">
      <alignment horizontal="center" wrapText="1"/>
      <protection locked="0"/>
    </xf>
    <xf numFmtId="0" fontId="12" fillId="31" borderId="5" xfId="170" applyFont="1" applyFill="1" applyBorder="1" applyAlignment="1" applyProtection="1">
      <alignment horizontal="center" vertical="center" wrapText="1"/>
      <protection locked="0"/>
    </xf>
    <xf numFmtId="0" fontId="20" fillId="5" borderId="5" xfId="170" applyFont="1" applyFill="1" applyBorder="1" applyAlignment="1" applyProtection="1">
      <alignment horizontal="center" vertical="center" wrapText="1"/>
      <protection locked="0"/>
    </xf>
    <xf numFmtId="0" fontId="12" fillId="5" borderId="5" xfId="170" applyFont="1" applyFill="1" applyBorder="1" applyAlignment="1" applyProtection="1">
      <alignment horizontal="center" vertical="center"/>
      <protection locked="0"/>
    </xf>
    <xf numFmtId="16" fontId="11" fillId="0" borderId="5" xfId="171" applyNumberFormat="1" applyFont="1" applyBorder="1" applyAlignment="1" applyProtection="1">
      <alignment horizontal="center"/>
      <protection locked="0"/>
    </xf>
    <xf numFmtId="0" fontId="11" fillId="6" borderId="22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0" fontId="12" fillId="4" borderId="5" xfId="170" applyFont="1" applyFill="1" applyBorder="1" applyAlignment="1" applyProtection="1">
      <alignment horizontal="center" vertical="center" wrapText="1"/>
      <protection locked="0"/>
    </xf>
    <xf numFmtId="0" fontId="140" fillId="31" borderId="5" xfId="170" applyFont="1" applyFill="1" applyBorder="1" applyAlignment="1" applyProtection="1">
      <alignment horizontal="center" wrapText="1"/>
      <protection locked="0"/>
    </xf>
    <xf numFmtId="0" fontId="12" fillId="31" borderId="101" xfId="170" applyFont="1" applyFill="1" applyBorder="1" applyAlignment="1" applyProtection="1">
      <alignment horizontal="center" vertical="center"/>
      <protection locked="0"/>
    </xf>
    <xf numFmtId="0" fontId="115" fillId="0" borderId="5" xfId="175" applyFont="1" applyBorder="1" applyAlignment="1" applyProtection="1">
      <alignment horizontal="center"/>
      <protection locked="0"/>
    </xf>
    <xf numFmtId="16" fontId="12" fillId="51" borderId="5" xfId="175" applyNumberFormat="1" applyFont="1" applyFill="1" applyBorder="1" applyAlignment="1" applyProtection="1">
      <alignment horizontal="center"/>
      <protection locked="0"/>
    </xf>
    <xf numFmtId="16" fontId="11" fillId="0" borderId="5" xfId="175" applyNumberFormat="1" applyFont="1" applyBorder="1" applyAlignment="1" applyProtection="1">
      <alignment horizontal="center"/>
      <protection locked="0"/>
    </xf>
    <xf numFmtId="16" fontId="12" fillId="0" borderId="5" xfId="175" applyNumberFormat="1" applyFont="1" applyBorder="1" applyAlignment="1" applyProtection="1">
      <alignment horizontal="center"/>
      <protection locked="0"/>
    </xf>
    <xf numFmtId="16" fontId="12" fillId="0" borderId="5" xfId="175" applyNumberFormat="1" applyFont="1" applyBorder="1" applyAlignment="1" applyProtection="1">
      <alignment horizontal="left"/>
      <protection locked="0"/>
    </xf>
    <xf numFmtId="2" fontId="132" fillId="4" borderId="1" xfId="0" applyNumberFormat="1" applyFont="1" applyFill="1" applyBorder="1" applyAlignment="1">
      <alignment horizontal="center"/>
    </xf>
    <xf numFmtId="2" fontId="89" fillId="4" borderId="1" xfId="0" applyNumberFormat="1" applyFont="1" applyFill="1" applyBorder="1" applyAlignment="1">
      <alignment horizontal="center"/>
    </xf>
    <xf numFmtId="0" fontId="117" fillId="35" borderId="5" xfId="170" applyFont="1" applyFill="1" applyBorder="1" applyAlignment="1" applyProtection="1">
      <alignment horizontal="center" vertical="center"/>
      <protection locked="0"/>
    </xf>
    <xf numFmtId="0" fontId="115" fillId="31" borderId="5" xfId="170" applyFont="1" applyFill="1" applyBorder="1" applyAlignment="1" applyProtection="1">
      <alignment horizontal="center" vertical="center"/>
      <protection locked="0"/>
    </xf>
    <xf numFmtId="0" fontId="11" fillId="6" borderId="22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0" fontId="12" fillId="4" borderId="5" xfId="170" applyFont="1" applyFill="1" applyBorder="1" applyAlignment="1" applyProtection="1">
      <alignment horizontal="center"/>
      <protection locked="0"/>
    </xf>
    <xf numFmtId="0" fontId="12" fillId="4" borderId="110" xfId="170" applyFont="1" applyFill="1" applyBorder="1" applyAlignment="1" applyProtection="1">
      <alignment horizontal="center"/>
      <protection locked="0"/>
    </xf>
    <xf numFmtId="0" fontId="12" fillId="4" borderId="87" xfId="170" applyFont="1" applyFill="1" applyBorder="1" applyAlignment="1" applyProtection="1">
      <alignment horizontal="center"/>
      <protection locked="0"/>
    </xf>
    <xf numFmtId="0" fontId="12" fillId="31" borderId="83" xfId="170" applyFont="1" applyFill="1" applyBorder="1" applyAlignment="1" applyProtection="1">
      <alignment horizontal="center" vertical="center"/>
      <protection locked="0"/>
    </xf>
    <xf numFmtId="0" fontId="12" fillId="31" borderId="83" xfId="170" applyFont="1" applyFill="1" applyBorder="1" applyAlignment="1" applyProtection="1">
      <alignment horizontal="center" vertical="center" wrapText="1"/>
      <protection locked="0"/>
    </xf>
    <xf numFmtId="0" fontId="115" fillId="0" borderId="5" xfId="170" applyFont="1" applyBorder="1" applyAlignment="1" applyProtection="1">
      <alignment horizontal="center"/>
      <protection locked="0"/>
    </xf>
    <xf numFmtId="0" fontId="12" fillId="0" borderId="83" xfId="170" applyFont="1" applyFill="1" applyBorder="1" applyAlignment="1" applyProtection="1">
      <alignment horizontal="center" vertical="center"/>
      <protection locked="0"/>
    </xf>
    <xf numFmtId="0" fontId="12" fillId="0" borderId="5" xfId="170" applyFont="1" applyFill="1" applyBorder="1" applyAlignment="1" applyProtection="1">
      <alignment horizontal="center" vertical="center" wrapText="1"/>
      <protection locked="0"/>
    </xf>
    <xf numFmtId="0" fontId="12" fillId="0" borderId="101" xfId="170" applyFont="1" applyFill="1" applyBorder="1" applyAlignment="1" applyProtection="1">
      <alignment horizontal="center" vertical="center"/>
      <protection locked="0"/>
    </xf>
    <xf numFmtId="0" fontId="12" fillId="0" borderId="0" xfId="170" applyFont="1" applyAlignment="1">
      <alignment horizontal="center" vertical="center" wrapText="1"/>
    </xf>
    <xf numFmtId="0" fontId="12" fillId="51" borderId="5" xfId="170" applyFont="1" applyFill="1" applyBorder="1" applyAlignment="1" applyProtection="1">
      <alignment horizontal="center"/>
      <protection locked="0"/>
    </xf>
    <xf numFmtId="0" fontId="118" fillId="31" borderId="5" xfId="170" applyFont="1" applyFill="1" applyBorder="1" applyAlignment="1" applyProtection="1">
      <alignment horizontal="center" vertical="center"/>
      <protection locked="0"/>
    </xf>
    <xf numFmtId="0" fontId="11" fillId="6" borderId="22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0" fontId="12" fillId="0" borderId="83" xfId="170" applyFont="1" applyFill="1" applyBorder="1" applyAlignment="1" applyProtection="1">
      <alignment horizontal="center"/>
      <protection locked="0"/>
    </xf>
    <xf numFmtId="0" fontId="117" fillId="0" borderId="5" xfId="170" applyFont="1" applyFill="1" applyBorder="1" applyAlignment="1" applyProtection="1">
      <alignment horizontal="center"/>
      <protection locked="0"/>
    </xf>
    <xf numFmtId="0" fontId="12" fillId="0" borderId="101" xfId="170" applyFont="1" applyFill="1" applyBorder="1" applyAlignment="1" applyProtection="1">
      <alignment horizontal="center"/>
      <protection locked="0"/>
    </xf>
    <xf numFmtId="0" fontId="140" fillId="0" borderId="5" xfId="170" applyFont="1" applyFill="1" applyBorder="1" applyAlignment="1" applyProtection="1">
      <alignment horizontal="center" wrapText="1"/>
      <protection locked="0"/>
    </xf>
    <xf numFmtId="0" fontId="12" fillId="0" borderId="5" xfId="170" applyFont="1" applyFill="1" applyBorder="1" applyAlignment="1" applyProtection="1">
      <alignment horizontal="center"/>
      <protection locked="0"/>
    </xf>
    <xf numFmtId="0" fontId="12" fillId="0" borderId="83" xfId="170" applyFont="1" applyFill="1" applyBorder="1" applyAlignment="1" applyProtection="1">
      <alignment horizontal="center" wrapText="1"/>
      <protection locked="0"/>
    </xf>
    <xf numFmtId="0" fontId="12" fillId="0" borderId="5" xfId="170" applyFont="1" applyFill="1" applyBorder="1" applyAlignment="1" applyProtection="1">
      <alignment horizontal="center" wrapText="1"/>
      <protection locked="0"/>
    </xf>
    <xf numFmtId="0" fontId="12" fillId="0" borderId="0" xfId="170" applyFont="1" applyFill="1" applyAlignment="1">
      <alignment horizontal="center" wrapText="1"/>
    </xf>
    <xf numFmtId="0" fontId="118" fillId="0" borderId="5" xfId="170" applyFont="1" applyFill="1" applyBorder="1" applyAlignment="1" applyProtection="1">
      <alignment horizontal="center"/>
      <protection locked="0"/>
    </xf>
    <xf numFmtId="0" fontId="138" fillId="0" borderId="99" xfId="0" applyFont="1" applyFill="1" applyBorder="1" applyAlignment="1">
      <alignment horizontal="center"/>
    </xf>
    <xf numFmtId="0" fontId="12" fillId="0" borderId="101" xfId="170" applyFont="1" applyFill="1" applyBorder="1" applyAlignment="1" applyProtection="1">
      <alignment horizontal="center" wrapText="1"/>
      <protection locked="0"/>
    </xf>
    <xf numFmtId="0" fontId="118" fillId="0" borderId="5" xfId="170" applyFont="1" applyFill="1" applyBorder="1" applyAlignment="1" applyProtection="1">
      <alignment horizontal="center" wrapText="1"/>
      <protection locked="0"/>
    </xf>
    <xf numFmtId="0" fontId="12" fillId="0" borderId="0" xfId="170" applyFont="1" applyFill="1" applyAlignment="1">
      <alignment horizontal="center" vertical="center"/>
    </xf>
    <xf numFmtId="0" fontId="141" fillId="0" borderId="99" xfId="0" applyFont="1" applyFill="1" applyBorder="1" applyAlignment="1">
      <alignment horizontal="center"/>
    </xf>
    <xf numFmtId="0" fontId="12" fillId="0" borderId="0" xfId="170" applyFont="1" applyFill="1"/>
    <xf numFmtId="0" fontId="12" fillId="0" borderId="5" xfId="170" applyFont="1" applyFill="1" applyBorder="1" applyAlignment="1" applyProtection="1">
      <alignment horizontal="center" vertical="center"/>
      <protection locked="0"/>
    </xf>
    <xf numFmtId="0" fontId="12" fillId="0" borderId="98" xfId="170" applyFont="1" applyFill="1" applyBorder="1" applyAlignment="1" applyProtection="1">
      <alignment horizontal="center" wrapText="1"/>
      <protection locked="0"/>
    </xf>
    <xf numFmtId="0" fontId="12" fillId="0" borderId="98" xfId="170" applyFont="1" applyFill="1" applyBorder="1" applyAlignment="1" applyProtection="1">
      <alignment horizontal="center" vertical="center" wrapText="1"/>
      <protection locked="0"/>
    </xf>
    <xf numFmtId="0" fontId="12" fillId="0" borderId="99" xfId="170" applyFont="1" applyFill="1" applyBorder="1" applyAlignment="1" applyProtection="1">
      <alignment horizontal="center" vertical="center" wrapText="1"/>
      <protection locked="0"/>
    </xf>
    <xf numFmtId="0" fontId="139" fillId="0" borderId="5" xfId="170" applyFont="1" applyFill="1" applyBorder="1" applyAlignment="1" applyProtection="1">
      <alignment horizontal="center" vertical="center"/>
      <protection locked="0"/>
    </xf>
    <xf numFmtId="0" fontId="118" fillId="0" borderId="5" xfId="170" applyFont="1" applyFill="1" applyBorder="1" applyAlignment="1" applyProtection="1">
      <alignment horizontal="center" vertical="center"/>
      <protection locked="0"/>
    </xf>
    <xf numFmtId="0" fontId="139" fillId="0" borderId="5" xfId="170" applyFont="1" applyFill="1" applyBorder="1" applyAlignment="1" applyProtection="1">
      <alignment horizontal="center" vertical="center" wrapText="1"/>
      <protection locked="0"/>
    </xf>
    <xf numFmtId="0" fontId="12" fillId="0" borderId="5" xfId="170" applyFont="1" applyFill="1" applyBorder="1" applyAlignment="1" applyProtection="1">
      <alignment horizontal="left"/>
      <protection locked="0"/>
    </xf>
    <xf numFmtId="16" fontId="12" fillId="0" borderId="5" xfId="175" applyNumberFormat="1" applyFont="1" applyFill="1" applyBorder="1" applyAlignment="1" applyProtection="1">
      <alignment horizontal="center"/>
      <protection locked="0"/>
    </xf>
    <xf numFmtId="0" fontId="11" fillId="6" borderId="62" xfId="170" applyFont="1" applyFill="1" applyBorder="1" applyAlignment="1">
      <alignment horizontal="center" vertical="center"/>
    </xf>
    <xf numFmtId="0" fontId="11" fillId="6" borderId="0" xfId="170" applyFont="1" applyFill="1" applyBorder="1" applyAlignment="1">
      <alignment horizontal="center" vertical="center"/>
    </xf>
    <xf numFmtId="0" fontId="11" fillId="6" borderId="44" xfId="170" applyFont="1" applyFill="1" applyBorder="1" applyAlignment="1">
      <alignment horizontal="center" vertical="center"/>
    </xf>
    <xf numFmtId="0" fontId="12" fillId="5" borderId="0" xfId="170" applyFont="1" applyFill="1" applyBorder="1" applyAlignment="1" applyProtection="1">
      <alignment horizontal="center" vertical="center" wrapText="1"/>
      <protection locked="0"/>
    </xf>
    <xf numFmtId="0" fontId="118" fillId="31" borderId="0" xfId="170" applyFont="1" applyFill="1" applyBorder="1" applyAlignment="1" applyProtection="1">
      <alignment horizontal="center"/>
      <protection locked="0"/>
    </xf>
    <xf numFmtId="0" fontId="12" fillId="0" borderId="0" xfId="170" applyFont="1" applyFill="1" applyBorder="1" applyAlignment="1" applyProtection="1">
      <alignment horizontal="center" vertical="center"/>
      <protection locked="0"/>
    </xf>
    <xf numFmtId="0" fontId="139" fillId="0" borderId="5" xfId="170" applyFont="1" applyBorder="1" applyAlignment="1" applyProtection="1">
      <alignment horizontal="center" vertical="center"/>
      <protection locked="0"/>
    </xf>
    <xf numFmtId="0" fontId="11" fillId="6" borderId="62" xfId="170" applyFont="1" applyFill="1" applyBorder="1" applyAlignment="1">
      <alignment horizontal="center" vertical="center" wrapText="1"/>
    </xf>
    <xf numFmtId="0" fontId="11" fillId="6" borderId="0" xfId="170" applyFont="1" applyFill="1" applyBorder="1" applyAlignment="1">
      <alignment horizontal="center" vertical="center" wrapText="1"/>
    </xf>
    <xf numFmtId="0" fontId="11" fillId="6" borderId="44" xfId="170" applyFont="1" applyFill="1" applyBorder="1" applyAlignment="1">
      <alignment horizontal="center" vertical="center" wrapText="1"/>
    </xf>
    <xf numFmtId="0" fontId="12" fillId="31" borderId="101" xfId="170" applyFont="1" applyFill="1" applyBorder="1" applyAlignment="1" applyProtection="1">
      <alignment horizontal="center" vertical="center" wrapText="1"/>
      <protection locked="0"/>
    </xf>
    <xf numFmtId="0" fontId="117" fillId="0" borderId="5" xfId="170" applyFont="1" applyFill="1" applyBorder="1" applyAlignment="1" applyProtection="1">
      <alignment horizontal="center" wrapText="1"/>
      <protection locked="0"/>
    </xf>
    <xf numFmtId="0" fontId="118" fillId="31" borderId="0" xfId="170" applyFont="1" applyFill="1" applyBorder="1" applyAlignment="1" applyProtection="1">
      <alignment horizontal="center" wrapText="1"/>
      <protection locked="0"/>
    </xf>
    <xf numFmtId="0" fontId="138" fillId="0" borderId="99" xfId="0" applyFont="1" applyFill="1" applyBorder="1" applyAlignment="1">
      <alignment horizontal="center" wrapText="1"/>
    </xf>
    <xf numFmtId="0" fontId="12" fillId="0" borderId="0" xfId="170" applyFont="1" applyFill="1" applyBorder="1" applyAlignment="1" applyProtection="1">
      <alignment horizontal="center" vertical="center" wrapText="1"/>
      <protection locked="0"/>
    </xf>
    <xf numFmtId="0" fontId="12" fillId="0" borderId="5" xfId="170" applyFont="1" applyBorder="1" applyAlignment="1" applyProtection="1">
      <alignment horizontal="center" vertical="center"/>
      <protection locked="0"/>
    </xf>
    <xf numFmtId="0" fontId="118" fillId="31" borderId="5" xfId="170" applyFont="1" applyFill="1" applyBorder="1" applyAlignment="1" applyProtection="1">
      <alignment horizontal="center" vertical="center" wrapText="1"/>
      <protection locked="0"/>
    </xf>
    <xf numFmtId="16" fontId="12" fillId="0" borderId="5" xfId="171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0" borderId="0" xfId="0" applyFill="1" applyAlignment="1">
      <alignment horizontal="left"/>
    </xf>
    <xf numFmtId="0" fontId="139" fillId="0" borderId="5" xfId="170" applyFont="1" applyBorder="1" applyAlignment="1" applyProtection="1">
      <alignment horizontal="center" vertical="center" wrapText="1"/>
      <protection locked="0"/>
    </xf>
    <xf numFmtId="2" fontId="129" fillId="52" borderId="1" xfId="0" applyNumberFormat="1" applyFont="1" applyFill="1" applyBorder="1" applyAlignment="1">
      <alignment horizontal="center" vertical="center"/>
    </xf>
    <xf numFmtId="0" fontId="12" fillId="0" borderId="109" xfId="170" applyFont="1" applyFill="1" applyBorder="1" applyAlignment="1" applyProtection="1">
      <alignment horizontal="center"/>
      <protection locked="0"/>
    </xf>
    <xf numFmtId="0" fontId="12" fillId="0" borderId="100" xfId="170" applyFont="1" applyFill="1" applyBorder="1" applyAlignment="1" applyProtection="1">
      <alignment horizontal="center"/>
      <protection locked="0"/>
    </xf>
    <xf numFmtId="16" fontId="38" fillId="0" borderId="0" xfId="0" applyNumberFormat="1" applyFont="1" applyAlignment="1">
      <alignment horizontal="left" vertical="center"/>
    </xf>
    <xf numFmtId="16" fontId="142" fillId="0" borderId="0" xfId="0" applyNumberFormat="1" applyFont="1" applyAlignment="1">
      <alignment horizontal="center" vertical="top"/>
    </xf>
    <xf numFmtId="16" fontId="142" fillId="0" borderId="0" xfId="0" applyNumberFormat="1" applyFont="1" applyAlignment="1">
      <alignment horizontal="center" vertical="center"/>
    </xf>
    <xf numFmtId="16" fontId="142" fillId="0" borderId="0" xfId="0" applyNumberFormat="1" applyFont="1" applyFill="1" applyAlignment="1">
      <alignment horizontal="left" vertical="top"/>
    </xf>
    <xf numFmtId="16" fontId="142" fillId="0" borderId="0" xfId="0" applyNumberFormat="1" applyFont="1" applyAlignment="1">
      <alignment horizontal="left" vertical="center"/>
    </xf>
    <xf numFmtId="16" fontId="142" fillId="0" borderId="0" xfId="0" applyNumberFormat="1" applyFont="1" applyAlignment="1">
      <alignment horizontal="center"/>
    </xf>
    <xf numFmtId="16" fontId="142" fillId="0" borderId="0" xfId="0" applyNumberFormat="1" applyFont="1" applyAlignment="1">
      <alignment horizontal="left" vertical="top"/>
    </xf>
    <xf numFmtId="0" fontId="140" fillId="0" borderId="0" xfId="170" applyFont="1" applyFill="1" applyBorder="1" applyAlignment="1" applyProtection="1">
      <alignment horizontal="center" wrapText="1"/>
      <protection locked="0"/>
    </xf>
    <xf numFmtId="0" fontId="12" fillId="0" borderId="0" xfId="170" applyFont="1" applyFill="1" applyBorder="1" applyAlignment="1" applyProtection="1">
      <alignment horizontal="center"/>
      <protection locked="0"/>
    </xf>
    <xf numFmtId="0" fontId="12" fillId="31" borderId="0" xfId="170" applyFont="1" applyFill="1" applyBorder="1" applyAlignment="1" applyProtection="1">
      <alignment horizontal="center" vertical="center" wrapText="1"/>
      <protection locked="0"/>
    </xf>
    <xf numFmtId="0" fontId="11" fillId="6" borderId="22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16" fontId="142" fillId="0" borderId="0" xfId="0" applyNumberFormat="1" applyFont="1" applyAlignment="1">
      <alignment horizontal="right" vertical="center"/>
    </xf>
    <xf numFmtId="0" fontId="12" fillId="31" borderId="0" xfId="170" applyFont="1" applyFill="1" applyAlignment="1">
      <alignment vertical="center"/>
    </xf>
    <xf numFmtId="0" fontId="140" fillId="0" borderId="5" xfId="170" applyFont="1" applyBorder="1" applyAlignment="1" applyProtection="1">
      <alignment horizontal="center"/>
      <protection locked="0"/>
    </xf>
    <xf numFmtId="0" fontId="12" fillId="4" borderId="83" xfId="170" applyFont="1" applyFill="1" applyBorder="1" applyAlignment="1" applyProtection="1">
      <alignment horizontal="center"/>
      <protection locked="0"/>
    </xf>
    <xf numFmtId="0" fontId="12" fillId="4" borderId="101" xfId="170" applyFont="1" applyFill="1" applyBorder="1" applyAlignment="1" applyProtection="1">
      <alignment horizontal="center"/>
      <protection locked="0"/>
    </xf>
    <xf numFmtId="2" fontId="132" fillId="0" borderId="1" xfId="0" applyNumberFormat="1" applyFont="1" applyFill="1" applyBorder="1" applyAlignment="1">
      <alignment horizontal="center" vertical="center"/>
    </xf>
    <xf numFmtId="2" fontId="82" fillId="0" borderId="1" xfId="0" applyNumberFormat="1" applyFont="1" applyFill="1" applyBorder="1" applyAlignment="1">
      <alignment horizontal="center" vertical="center"/>
    </xf>
    <xf numFmtId="16" fontId="12" fillId="4" borderId="5" xfId="171" applyNumberFormat="1" applyFont="1" applyFill="1" applyBorder="1" applyAlignment="1" applyProtection="1">
      <alignment horizontal="center"/>
      <protection locked="0"/>
    </xf>
    <xf numFmtId="0" fontId="143" fillId="0" borderId="0" xfId="0" applyFont="1" applyAlignment="1">
      <alignment vertical="center"/>
    </xf>
    <xf numFmtId="185" fontId="81" fillId="0" borderId="0" xfId="0" applyNumberFormat="1" applyFont="1" applyBorder="1" applyAlignment="1">
      <alignment horizontal="center" vertical="center"/>
    </xf>
    <xf numFmtId="185" fontId="81" fillId="0" borderId="6" xfId="0" applyNumberFormat="1" applyFont="1" applyBorder="1" applyAlignment="1">
      <alignment horizontal="center" vertical="center"/>
    </xf>
    <xf numFmtId="0" fontId="79" fillId="10" borderId="10" xfId="1" applyFont="1" applyFill="1" applyBorder="1" applyAlignment="1">
      <alignment horizontal="center" vertical="center"/>
    </xf>
    <xf numFmtId="0" fontId="79" fillId="10" borderId="10" xfId="1" applyFont="1" applyFill="1" applyBorder="1" applyAlignment="1">
      <alignment horizontal="center" vertical="center" wrapText="1"/>
    </xf>
    <xf numFmtId="2" fontId="79" fillId="10" borderId="0" xfId="1" applyNumberFormat="1" applyFont="1" applyFill="1" applyBorder="1" applyAlignment="1">
      <alignment horizontal="center" vertical="center" wrapText="1"/>
    </xf>
    <xf numFmtId="0" fontId="79" fillId="10" borderId="0" xfId="1" applyFont="1" applyFill="1" applyBorder="1" applyAlignment="1">
      <alignment horizontal="center" vertical="center"/>
    </xf>
    <xf numFmtId="0" fontId="79" fillId="10" borderId="79" xfId="1" applyFont="1" applyFill="1" applyBorder="1" applyAlignment="1">
      <alignment horizontal="center" vertical="center"/>
    </xf>
    <xf numFmtId="2" fontId="79" fillId="10" borderId="79" xfId="0" applyNumberFormat="1" applyFont="1" applyFill="1" applyBorder="1" applyAlignment="1">
      <alignment horizontal="center" vertical="center" wrapText="1"/>
    </xf>
    <xf numFmtId="2" fontId="134" fillId="10" borderId="79" xfId="0" applyNumberFormat="1" applyFont="1" applyFill="1" applyBorder="1" applyAlignment="1">
      <alignment horizontal="center" vertical="center" wrapText="1"/>
    </xf>
    <xf numFmtId="2" fontId="128" fillId="10" borderId="79" xfId="0" applyNumberFormat="1" applyFont="1" applyFill="1" applyBorder="1" applyAlignment="1">
      <alignment horizontal="center" vertical="center" wrapText="1"/>
    </xf>
    <xf numFmtId="2" fontId="79" fillId="10" borderId="13" xfId="0" applyNumberFormat="1" applyFont="1" applyFill="1" applyBorder="1" applyAlignment="1">
      <alignment horizontal="center" vertical="center" wrapText="1"/>
    </xf>
    <xf numFmtId="0" fontId="107" fillId="10" borderId="92" xfId="0" applyFont="1" applyFill="1" applyBorder="1" applyAlignment="1">
      <alignment horizontal="center" vertical="center" wrapText="1"/>
    </xf>
    <xf numFmtId="0" fontId="79" fillId="10" borderId="79" xfId="1" applyFont="1" applyFill="1" applyBorder="1" applyAlignment="1">
      <alignment horizontal="center" vertical="center" wrapText="1"/>
    </xf>
    <xf numFmtId="185" fontId="81" fillId="4" borderId="115" xfId="0" applyNumberFormat="1" applyFont="1" applyFill="1" applyBorder="1" applyAlignment="1">
      <alignment horizontal="center" vertical="center"/>
    </xf>
    <xf numFmtId="1" fontId="81" fillId="0" borderId="2" xfId="0" applyNumberFormat="1" applyFont="1" applyBorder="1" applyAlignment="1">
      <alignment horizontal="center" vertical="center" wrapText="1"/>
    </xf>
    <xf numFmtId="0" fontId="79" fillId="3" borderId="2" xfId="1" applyFont="1" applyFill="1" applyBorder="1" applyAlignment="1">
      <alignment horizontal="left" vertical="center"/>
    </xf>
    <xf numFmtId="0" fontId="82" fillId="0" borderId="2" xfId="0" applyFont="1" applyBorder="1" applyAlignment="1">
      <alignment horizontal="left" vertical="center"/>
    </xf>
    <xf numFmtId="2" fontId="79" fillId="0" borderId="2" xfId="0" applyNumberFormat="1" applyFont="1" applyBorder="1" applyAlignment="1">
      <alignment horizontal="center" vertical="center"/>
    </xf>
    <xf numFmtId="2" fontId="132" fillId="0" borderId="2" xfId="0" applyNumberFormat="1" applyFont="1" applyBorder="1" applyAlignment="1">
      <alignment horizontal="center" vertical="center"/>
    </xf>
    <xf numFmtId="2" fontId="129" fillId="0" borderId="2" xfId="0" applyNumberFormat="1" applyFont="1" applyBorder="1" applyAlignment="1">
      <alignment horizontal="center" vertical="center"/>
    </xf>
    <xf numFmtId="2" fontId="42" fillId="0" borderId="2" xfId="0" applyNumberFormat="1" applyFont="1" applyBorder="1" applyAlignment="1">
      <alignment horizontal="center" vertical="center"/>
    </xf>
    <xf numFmtId="191" fontId="105" fillId="2" borderId="2" xfId="1" applyNumberFormat="1" applyFont="1" applyFill="1" applyBorder="1" applyAlignment="1">
      <alignment horizontal="left" vertical="top" wrapText="1"/>
    </xf>
    <xf numFmtId="0" fontId="79" fillId="3" borderId="2" xfId="1" applyFont="1" applyFill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43" fillId="15" borderId="22" xfId="0" applyFont="1" applyFill="1" applyBorder="1" applyAlignment="1">
      <alignment horizontal="center" vertical="center" wrapText="1"/>
    </xf>
    <xf numFmtId="0" fontId="43" fillId="15" borderId="9" xfId="0" applyFont="1" applyFill="1" applyBorder="1" applyAlignment="1">
      <alignment horizontal="center" vertical="center" wrapText="1"/>
    </xf>
    <xf numFmtId="0" fontId="43" fillId="15" borderId="29" xfId="0" applyFont="1" applyFill="1" applyBorder="1" applyAlignment="1">
      <alignment horizontal="center" vertical="center" wrapText="1"/>
    </xf>
    <xf numFmtId="2" fontId="3" fillId="10" borderId="12" xfId="0" applyNumberFormat="1" applyFont="1" applyFill="1" applyBorder="1" applyAlignment="1">
      <alignment horizontal="center" vertical="center" wrapText="1"/>
    </xf>
    <xf numFmtId="2" fontId="3" fillId="10" borderId="6" xfId="0" applyNumberFormat="1" applyFont="1" applyFill="1" applyBorder="1" applyAlignment="1">
      <alignment horizontal="center" vertical="center" wrapText="1"/>
    </xf>
    <xf numFmtId="0" fontId="43" fillId="15" borderId="12" xfId="0" applyFont="1" applyFill="1" applyBorder="1" applyAlignment="1">
      <alignment horizontal="center" vertical="center" wrapText="1"/>
    </xf>
    <xf numFmtId="0" fontId="43" fillId="15" borderId="7" xfId="0" applyFont="1" applyFill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0" fontId="50" fillId="16" borderId="12" xfId="0" applyFont="1" applyFill="1" applyBorder="1" applyAlignment="1">
      <alignment horizontal="left" vertical="center"/>
    </xf>
    <xf numFmtId="0" fontId="50" fillId="16" borderId="6" xfId="0" applyFont="1" applyFill="1" applyBorder="1" applyAlignment="1">
      <alignment horizontal="left" vertical="center"/>
    </xf>
    <xf numFmtId="0" fontId="50" fillId="16" borderId="12" xfId="0" applyFont="1" applyFill="1" applyBorder="1" applyAlignment="1">
      <alignment horizontal="left" vertical="center" wrapText="1"/>
    </xf>
    <xf numFmtId="0" fontId="50" fillId="16" borderId="6" xfId="0" applyFont="1" applyFill="1" applyBorder="1" applyAlignment="1">
      <alignment horizontal="left" vertical="center" wrapText="1"/>
    </xf>
    <xf numFmtId="0" fontId="43" fillId="15" borderId="1" xfId="0" applyFont="1" applyFill="1" applyBorder="1" applyAlignment="1">
      <alignment horizontal="center" vertical="center" wrapText="1"/>
    </xf>
    <xf numFmtId="2" fontId="128" fillId="0" borderId="10" xfId="0" applyNumberFormat="1" applyFont="1" applyBorder="1" applyAlignment="1">
      <alignment horizontal="center" vertical="center" wrapText="1"/>
    </xf>
    <xf numFmtId="188" fontId="11" fillId="6" borderId="22" xfId="170" applyNumberFormat="1" applyFont="1" applyFill="1" applyBorder="1" applyAlignment="1">
      <alignment horizontal="center" vertical="center"/>
    </xf>
    <xf numFmtId="188" fontId="11" fillId="6" borderId="9" xfId="170" applyNumberFormat="1" applyFont="1" applyFill="1" applyBorder="1" applyAlignment="1">
      <alignment horizontal="center" vertical="center"/>
    </xf>
    <xf numFmtId="188" fontId="11" fillId="6" borderId="29" xfId="170" applyNumberFormat="1" applyFont="1" applyFill="1" applyBorder="1" applyAlignment="1">
      <alignment horizontal="center" vertical="center"/>
    </xf>
    <xf numFmtId="0" fontId="11" fillId="6" borderId="22" xfId="170" applyFont="1" applyFill="1" applyBorder="1" applyAlignment="1">
      <alignment horizontal="center" vertical="center"/>
    </xf>
    <xf numFmtId="0" fontId="11" fillId="6" borderId="9" xfId="170" applyFont="1" applyFill="1" applyBorder="1" applyAlignment="1">
      <alignment horizontal="center" vertical="center"/>
    </xf>
    <xf numFmtId="0" fontId="11" fillId="6" borderId="29" xfId="170" applyFont="1" applyFill="1" applyBorder="1" applyAlignment="1">
      <alignment horizontal="center" vertical="center"/>
    </xf>
    <xf numFmtId="0" fontId="12" fillId="31" borderId="98" xfId="170" applyFont="1" applyFill="1" applyBorder="1" applyAlignment="1" applyProtection="1">
      <alignment horizontal="left" vertical="center" wrapText="1"/>
      <protection locked="0"/>
    </xf>
    <xf numFmtId="0" fontId="12" fillId="31" borderId="99" xfId="170" applyFont="1" applyFill="1" applyBorder="1" applyAlignment="1" applyProtection="1">
      <alignment horizontal="left" vertical="center" wrapText="1"/>
      <protection locked="0"/>
    </xf>
    <xf numFmtId="0" fontId="12" fillId="31" borderId="98" xfId="170" applyFont="1" applyFill="1" applyBorder="1" applyAlignment="1" applyProtection="1">
      <alignment horizontal="center" vertical="top" wrapText="1"/>
      <protection locked="0"/>
    </xf>
    <xf numFmtId="0" fontId="12" fillId="31" borderId="79" xfId="170" applyFont="1" applyFill="1" applyBorder="1" applyAlignment="1" applyProtection="1">
      <alignment horizontal="center" vertical="top" wrapText="1"/>
      <protection locked="0"/>
    </xf>
    <xf numFmtId="0" fontId="12" fillId="31" borderId="99" xfId="170" applyFont="1" applyFill="1" applyBorder="1" applyAlignment="1" applyProtection="1">
      <alignment horizontal="center" vertical="top" wrapText="1"/>
      <protection locked="0"/>
    </xf>
    <xf numFmtId="0" fontId="12" fillId="31" borderId="98" xfId="170" applyFont="1" applyFill="1" applyBorder="1" applyAlignment="1" applyProtection="1">
      <alignment horizontal="center" wrapText="1"/>
      <protection locked="0"/>
    </xf>
    <xf numFmtId="0" fontId="12" fillId="31" borderId="99" xfId="170" applyFont="1" applyFill="1" applyBorder="1" applyAlignment="1" applyProtection="1">
      <alignment horizontal="center" wrapText="1"/>
      <protection locked="0"/>
    </xf>
    <xf numFmtId="0" fontId="11" fillId="6" borderId="111" xfId="170" applyFont="1" applyFill="1" applyBorder="1" applyAlignment="1">
      <alignment horizontal="center" vertical="center"/>
    </xf>
    <xf numFmtId="0" fontId="11" fillId="6" borderId="112" xfId="170" applyFont="1" applyFill="1" applyBorder="1" applyAlignment="1">
      <alignment horizontal="center" vertical="center"/>
    </xf>
    <xf numFmtId="0" fontId="11" fillId="6" borderId="113" xfId="170" applyFont="1" applyFill="1" applyBorder="1" applyAlignment="1">
      <alignment horizontal="center" vertical="center"/>
    </xf>
    <xf numFmtId="0" fontId="115" fillId="5" borderId="114" xfId="170" applyFont="1" applyFill="1" applyBorder="1" applyAlignment="1" applyProtection="1">
      <alignment horizontal="center" vertical="center" wrapText="1"/>
      <protection locked="0"/>
    </xf>
    <xf numFmtId="0" fontId="115" fillId="5" borderId="82" xfId="170" applyFont="1" applyFill="1" applyBorder="1" applyAlignment="1" applyProtection="1">
      <alignment horizontal="center" vertical="center" wrapText="1"/>
      <protection locked="0"/>
    </xf>
    <xf numFmtId="0" fontId="115" fillId="5" borderId="84" xfId="170" applyFont="1" applyFill="1" applyBorder="1" applyAlignment="1" applyProtection="1">
      <alignment horizontal="center" vertical="center" wrapText="1"/>
      <protection locked="0"/>
    </xf>
    <xf numFmtId="0" fontId="12" fillId="31" borderId="34" xfId="170" applyFont="1" applyFill="1" applyBorder="1" applyAlignment="1" applyProtection="1">
      <alignment horizontal="center" vertical="top" wrapText="1"/>
      <protection locked="0"/>
    </xf>
    <xf numFmtId="0" fontId="12" fillId="5" borderId="98" xfId="170" applyFont="1" applyFill="1" applyBorder="1" applyAlignment="1" applyProtection="1">
      <alignment horizontal="center" vertical="top" wrapText="1"/>
      <protection locked="0"/>
    </xf>
    <xf numFmtId="0" fontId="12" fillId="5" borderId="79" xfId="170" applyFont="1" applyFill="1" applyBorder="1" applyAlignment="1" applyProtection="1">
      <alignment horizontal="center" vertical="top" wrapText="1"/>
      <protection locked="0"/>
    </xf>
    <xf numFmtId="0" fontId="0" fillId="0" borderId="0" xfId="0" applyAlignment="1">
      <alignment horizontal="center"/>
    </xf>
    <xf numFmtId="187" fontId="72" fillId="34" borderId="24" xfId="170" applyNumberFormat="1" applyFont="1" applyFill="1" applyBorder="1" applyAlignment="1">
      <alignment horizontal="center" vertical="center"/>
    </xf>
    <xf numFmtId="187" fontId="72" fillId="34" borderId="22" xfId="170" applyNumberFormat="1" applyFont="1" applyFill="1" applyBorder="1" applyAlignment="1">
      <alignment horizontal="center" vertical="center"/>
    </xf>
    <xf numFmtId="187" fontId="72" fillId="34" borderId="9" xfId="170" applyNumberFormat="1" applyFont="1" applyFill="1" applyBorder="1" applyAlignment="1">
      <alignment horizontal="center" vertical="center"/>
    </xf>
    <xf numFmtId="187" fontId="72" fillId="34" borderId="78" xfId="170" applyNumberFormat="1" applyFont="1" applyFill="1" applyBorder="1" applyAlignment="1">
      <alignment horizontal="center" vertical="center"/>
    </xf>
    <xf numFmtId="187" fontId="72" fillId="34" borderId="89" xfId="170" applyNumberFormat="1" applyFont="1" applyFill="1" applyBorder="1" applyAlignment="1">
      <alignment horizontal="center" vertical="center"/>
    </xf>
    <xf numFmtId="187" fontId="74" fillId="34" borderId="31" xfId="170" applyNumberFormat="1" applyFont="1" applyFill="1" applyBorder="1" applyAlignment="1">
      <alignment horizontal="center" vertical="center"/>
    </xf>
    <xf numFmtId="189" fontId="69" fillId="34" borderId="31" xfId="2" applyNumberFormat="1" applyFont="1" applyFill="1" applyBorder="1" applyAlignment="1">
      <alignment horizontal="center" vertical="center"/>
    </xf>
    <xf numFmtId="187" fontId="72" fillId="34" borderId="25" xfId="170" applyNumberFormat="1" applyFont="1" applyFill="1" applyBorder="1" applyAlignment="1">
      <alignment horizontal="center" vertical="center"/>
    </xf>
    <xf numFmtId="189" fontId="70" fillId="33" borderId="22" xfId="2" applyNumberFormat="1" applyFont="1" applyFill="1" applyBorder="1" applyAlignment="1">
      <alignment horizontal="center" vertical="center"/>
    </xf>
    <xf numFmtId="189" fontId="69" fillId="33" borderId="9" xfId="2" applyNumberFormat="1" applyFont="1" applyFill="1" applyBorder="1" applyAlignment="1">
      <alignment horizontal="center" vertical="center"/>
    </xf>
    <xf numFmtId="189" fontId="69" fillId="33" borderId="29" xfId="2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187" fontId="74" fillId="34" borderId="91" xfId="170" applyNumberFormat="1" applyFont="1" applyFill="1" applyBorder="1" applyAlignment="1">
      <alignment horizontal="center" vertical="center"/>
    </xf>
    <xf numFmtId="189" fontId="69" fillId="34" borderId="4" xfId="2" applyNumberFormat="1" applyFont="1" applyFill="1" applyBorder="1" applyAlignment="1">
      <alignment horizontal="center" vertical="center"/>
    </xf>
    <xf numFmtId="187" fontId="74" fillId="34" borderId="30" xfId="170" applyNumberFormat="1" applyFont="1" applyFill="1" applyBorder="1" applyAlignment="1">
      <alignment horizontal="center" vertical="center"/>
    </xf>
    <xf numFmtId="0" fontId="38" fillId="22" borderId="37" xfId="0" applyFont="1" applyFill="1" applyBorder="1" applyAlignment="1">
      <alignment horizontal="center" vertical="center" wrapText="1"/>
    </xf>
    <xf numFmtId="0" fontId="38" fillId="22" borderId="43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/>
    </xf>
    <xf numFmtId="0" fontId="38" fillId="22" borderId="35" xfId="0" applyFont="1" applyFill="1" applyBorder="1" applyAlignment="1">
      <alignment horizontal="center" vertical="center"/>
    </xf>
    <xf numFmtId="0" fontId="38" fillId="22" borderId="40" xfId="0" applyFont="1" applyFill="1" applyBorder="1" applyAlignment="1">
      <alignment horizontal="center" vertical="center"/>
    </xf>
    <xf numFmtId="0" fontId="38" fillId="22" borderId="36" xfId="0" applyFont="1" applyFill="1" applyBorder="1" applyAlignment="1">
      <alignment horizontal="center" vertical="center" wrapText="1"/>
    </xf>
    <xf numFmtId="0" fontId="38" fillId="22" borderId="41" xfId="0" applyFont="1" applyFill="1" applyBorder="1" applyAlignment="1">
      <alignment horizontal="center" vertical="center" wrapText="1"/>
    </xf>
    <xf numFmtId="0" fontId="38" fillId="22" borderId="26" xfId="0" applyFont="1" applyFill="1" applyBorder="1" applyAlignment="1">
      <alignment horizontal="center" vertical="center" wrapText="1"/>
    </xf>
    <xf numFmtId="0" fontId="38" fillId="22" borderId="27" xfId="0" applyFont="1" applyFill="1" applyBorder="1" applyAlignment="1">
      <alignment horizontal="center" vertical="center" wrapText="1"/>
    </xf>
    <xf numFmtId="0" fontId="38" fillId="22" borderId="38" xfId="0" applyFont="1" applyFill="1" applyBorder="1" applyAlignment="1">
      <alignment horizontal="center" vertical="center" wrapText="1"/>
    </xf>
    <xf numFmtId="0" fontId="38" fillId="22" borderId="45" xfId="0" applyFont="1" applyFill="1" applyBorder="1" applyAlignment="1">
      <alignment horizontal="center" vertical="center" wrapText="1"/>
    </xf>
    <xf numFmtId="0" fontId="38" fillId="22" borderId="37" xfId="0" applyFont="1" applyFill="1" applyBorder="1" applyAlignment="1">
      <alignment horizontal="center" vertical="center"/>
    </xf>
    <xf numFmtId="0" fontId="38" fillId="22" borderId="42" xfId="0" applyFont="1" applyFill="1" applyBorder="1" applyAlignment="1">
      <alignment horizontal="center" vertical="center"/>
    </xf>
    <xf numFmtId="0" fontId="38" fillId="22" borderId="51" xfId="0" applyFont="1" applyFill="1" applyBorder="1" applyAlignment="1">
      <alignment horizontal="center" vertical="center"/>
    </xf>
  </cellXfs>
  <cellStyles count="194">
    <cellStyle name="??" xfId="31" xr:uid="{00000000-0005-0000-0000-000000000000}"/>
    <cellStyle name="?? 2" xfId="179" xr:uid="{00000000-0005-0000-0000-00004C000000}"/>
    <cellStyle name="????[0]_A-A" xfId="32" xr:uid="{00000000-0005-0000-0000-000001000000}"/>
    <cellStyle name="????_A-A" xfId="33" xr:uid="{00000000-0005-0000-0000-000002000000}"/>
    <cellStyle name="???[0]_?????" xfId="34" xr:uid="{00000000-0005-0000-0000-000003000000}"/>
    <cellStyle name="???_?????" xfId="35" xr:uid="{00000000-0005-0000-0000-000004000000}"/>
    <cellStyle name="??[0]_?????" xfId="36" xr:uid="{00000000-0005-0000-0000-000005000000}"/>
    <cellStyle name="??_?????" xfId="37" xr:uid="{00000000-0005-0000-0000-000006000000}"/>
    <cellStyle name="2decimal" xfId="38" xr:uid="{00000000-0005-0000-0000-000007000000}"/>
    <cellStyle name="2decimal 2" xfId="39" xr:uid="{00000000-0005-0000-0000-000008000000}"/>
    <cellStyle name="args.style" xfId="40" xr:uid="{00000000-0005-0000-0000-000009000000}"/>
    <cellStyle name="Body" xfId="41" xr:uid="{00000000-0005-0000-0000-00000A000000}"/>
    <cellStyle name="Body 2" xfId="180" xr:uid="{00000000-0005-0000-0000-000052000000}"/>
    <cellStyle name="Calc Currency (0)" xfId="42" xr:uid="{00000000-0005-0000-0000-00000B000000}"/>
    <cellStyle name="Comma  - Style1" xfId="43" xr:uid="{00000000-0005-0000-0000-00000C000000}"/>
    <cellStyle name="Comma  - Style1 2" xfId="44" xr:uid="{00000000-0005-0000-0000-00000D000000}"/>
    <cellStyle name="Comma  - Style2" xfId="45" xr:uid="{00000000-0005-0000-0000-00000E000000}"/>
    <cellStyle name="Comma  - Style2 2" xfId="46" xr:uid="{00000000-0005-0000-0000-00000F000000}"/>
    <cellStyle name="Comma  - Style3" xfId="47" xr:uid="{00000000-0005-0000-0000-000010000000}"/>
    <cellStyle name="Comma  - Style3 2" xfId="48" xr:uid="{00000000-0005-0000-0000-000011000000}"/>
    <cellStyle name="Comma  - Style4" xfId="49" xr:uid="{00000000-0005-0000-0000-000012000000}"/>
    <cellStyle name="Comma  - Style4 2" xfId="50" xr:uid="{00000000-0005-0000-0000-000013000000}"/>
    <cellStyle name="Comma  - Style5" xfId="51" xr:uid="{00000000-0005-0000-0000-000014000000}"/>
    <cellStyle name="Comma  - Style5 2" xfId="52" xr:uid="{00000000-0005-0000-0000-000015000000}"/>
    <cellStyle name="Comma  - Style6" xfId="53" xr:uid="{00000000-0005-0000-0000-000016000000}"/>
    <cellStyle name="Comma  - Style6 2" xfId="54" xr:uid="{00000000-0005-0000-0000-000017000000}"/>
    <cellStyle name="Comma  - Style7" xfId="55" xr:uid="{00000000-0005-0000-0000-000018000000}"/>
    <cellStyle name="Comma  - Style7 2" xfId="56" xr:uid="{00000000-0005-0000-0000-000019000000}"/>
    <cellStyle name="Comma  - Style8" xfId="57" xr:uid="{00000000-0005-0000-0000-00001A000000}"/>
    <cellStyle name="Comma  - Style8 2" xfId="58" xr:uid="{00000000-0005-0000-0000-00001B000000}"/>
    <cellStyle name="Comma 10" xfId="131" xr:uid="{00000000-0005-0000-0000-00001C000000}"/>
    <cellStyle name="Comma 11" xfId="121" xr:uid="{00000000-0005-0000-0000-00001D000000}"/>
    <cellStyle name="Comma 12" xfId="126" xr:uid="{00000000-0005-0000-0000-00001E000000}"/>
    <cellStyle name="Comma 13" xfId="125" xr:uid="{00000000-0005-0000-0000-00001F000000}"/>
    <cellStyle name="Comma 14" xfId="147" xr:uid="{00000000-0005-0000-0000-000020000000}"/>
    <cellStyle name="Comma 15" xfId="150" xr:uid="{00000000-0005-0000-0000-000021000000}"/>
    <cellStyle name="Comma 16" xfId="162" xr:uid="{00000000-0005-0000-0000-000022000000}"/>
    <cellStyle name="Comma 17" xfId="154" xr:uid="{00000000-0005-0000-0000-000023000000}"/>
    <cellStyle name="Comma 18" xfId="159" xr:uid="{00000000-0005-0000-0000-000024000000}"/>
    <cellStyle name="Comma 19" xfId="160" xr:uid="{00000000-0005-0000-0000-000025000000}"/>
    <cellStyle name="Comma 2" xfId="3" xr:uid="{00000000-0005-0000-0000-000026000000}"/>
    <cellStyle name="Comma 2 2" xfId="59" xr:uid="{00000000-0005-0000-0000-000027000000}"/>
    <cellStyle name="Comma 20" xfId="157" xr:uid="{00000000-0005-0000-0000-000028000000}"/>
    <cellStyle name="Comma 21" xfId="153" xr:uid="{00000000-0005-0000-0000-000029000000}"/>
    <cellStyle name="Comma 3" xfId="60" xr:uid="{00000000-0005-0000-0000-00002A000000}"/>
    <cellStyle name="Comma 3 2" xfId="138" xr:uid="{00000000-0005-0000-0000-00002B000000}"/>
    <cellStyle name="Comma 4" xfId="27" xr:uid="{00000000-0005-0000-0000-00002C000000}"/>
    <cellStyle name="Comma 5" xfId="135" xr:uid="{00000000-0005-0000-0000-00002D000000}"/>
    <cellStyle name="Comma 6" xfId="118" xr:uid="{00000000-0005-0000-0000-00002E000000}"/>
    <cellStyle name="Comma 7" xfId="130" xr:uid="{00000000-0005-0000-0000-00002F000000}"/>
    <cellStyle name="Comma 8" xfId="139" xr:uid="{00000000-0005-0000-0000-000030000000}"/>
    <cellStyle name="Comma 9" xfId="145" xr:uid="{00000000-0005-0000-0000-000031000000}"/>
    <cellStyle name="Copied" xfId="61" xr:uid="{00000000-0005-0000-0000-000032000000}"/>
    <cellStyle name="Copied 2" xfId="181" xr:uid="{00000000-0005-0000-0000-000076000000}"/>
    <cellStyle name="Currency [0]b" xfId="62" xr:uid="{00000000-0005-0000-0000-000033000000}"/>
    <cellStyle name="Currency 10" xfId="132" xr:uid="{00000000-0005-0000-0000-000034000000}"/>
    <cellStyle name="Currency 11" xfId="120" xr:uid="{00000000-0005-0000-0000-000035000000}"/>
    <cellStyle name="Currency 12" xfId="127" xr:uid="{00000000-0005-0000-0000-000036000000}"/>
    <cellStyle name="Currency 13" xfId="124" xr:uid="{00000000-0005-0000-0000-000037000000}"/>
    <cellStyle name="Currency 14" xfId="128" xr:uid="{00000000-0005-0000-0000-000038000000}"/>
    <cellStyle name="Currency 15" xfId="151" xr:uid="{00000000-0005-0000-0000-000039000000}"/>
    <cellStyle name="Currency 16" xfId="161" xr:uid="{00000000-0005-0000-0000-00003A000000}"/>
    <cellStyle name="Currency 17" xfId="155" xr:uid="{00000000-0005-0000-0000-00003B000000}"/>
    <cellStyle name="Currency 18" xfId="158" xr:uid="{00000000-0005-0000-0000-00003C000000}"/>
    <cellStyle name="Currency 19" xfId="156" xr:uid="{00000000-0005-0000-0000-00003D000000}"/>
    <cellStyle name="Currency 2" xfId="4" xr:uid="{00000000-0005-0000-0000-00003E000000}"/>
    <cellStyle name="Currency 2 2" xfId="63" xr:uid="{00000000-0005-0000-0000-00003F000000}"/>
    <cellStyle name="Currency 2 3" xfId="22" xr:uid="{00000000-0005-0000-0000-000040000000}"/>
    <cellStyle name="Currency 20" xfId="152" xr:uid="{00000000-0005-0000-0000-000041000000}"/>
    <cellStyle name="Currency 21" xfId="163" xr:uid="{00000000-0005-0000-0000-000042000000}"/>
    <cellStyle name="Currency 3" xfId="30" xr:uid="{00000000-0005-0000-0000-000043000000}"/>
    <cellStyle name="Currency 3 2" xfId="122" xr:uid="{00000000-0005-0000-0000-000044000000}"/>
    <cellStyle name="Currency 4" xfId="23" xr:uid="{00000000-0005-0000-0000-000045000000}"/>
    <cellStyle name="Currency 5" xfId="134" xr:uid="{00000000-0005-0000-0000-000046000000}"/>
    <cellStyle name="Currency 6" xfId="119" xr:uid="{00000000-0005-0000-0000-000047000000}"/>
    <cellStyle name="Currency 7" xfId="129" xr:uid="{00000000-0005-0000-0000-000048000000}"/>
    <cellStyle name="Currency 8" xfId="137" xr:uid="{00000000-0005-0000-0000-000049000000}"/>
    <cellStyle name="Currency 9" xfId="144" xr:uid="{00000000-0005-0000-0000-00004A000000}"/>
    <cellStyle name="currency(2)" xfId="64" xr:uid="{00000000-0005-0000-0000-00004B000000}"/>
    <cellStyle name="currency(2) 2" xfId="65" xr:uid="{00000000-0005-0000-0000-00004C000000}"/>
    <cellStyle name="degrees" xfId="66" xr:uid="{00000000-0005-0000-0000-00004D000000}"/>
    <cellStyle name="Dezimal [0]_NEGS" xfId="67" xr:uid="{00000000-0005-0000-0000-00004E000000}"/>
    <cellStyle name="Dezimal_NEGS" xfId="68" xr:uid="{00000000-0005-0000-0000-00004F000000}"/>
    <cellStyle name="Entered" xfId="69" xr:uid="{00000000-0005-0000-0000-000050000000}"/>
    <cellStyle name="Entered 2" xfId="182" xr:uid="{00000000-0005-0000-0000-000091000000}"/>
    <cellStyle name="et SSSV,TWCV" xfId="10" xr:uid="{00000000-0005-0000-0000-000051000000}"/>
    <cellStyle name="form" xfId="70" xr:uid="{00000000-0005-0000-0000-000052000000}"/>
    <cellStyle name="form 2" xfId="183" xr:uid="{00000000-0005-0000-0000-000093000000}"/>
    <cellStyle name="Grey" xfId="71" xr:uid="{00000000-0005-0000-0000-000053000000}"/>
    <cellStyle name="Head 1" xfId="72" xr:uid="{00000000-0005-0000-0000-000054000000}"/>
    <cellStyle name="Head 1 2" xfId="184" xr:uid="{00000000-0005-0000-0000-000095000000}"/>
    <cellStyle name="Header1" xfId="73" xr:uid="{00000000-0005-0000-0000-000055000000}"/>
    <cellStyle name="Header2" xfId="74" xr:uid="{00000000-0005-0000-0000-000056000000}"/>
    <cellStyle name="HEADINGS" xfId="75" xr:uid="{00000000-0005-0000-0000-000057000000}"/>
    <cellStyle name="HEADINGS 2" xfId="176" xr:uid="{00000000-0005-0000-0000-000007000000}"/>
    <cellStyle name="HEADINGSTOP" xfId="76" xr:uid="{00000000-0005-0000-0000-000058000000}"/>
    <cellStyle name="HEADINGSTOP 2" xfId="185" xr:uid="{00000000-0005-0000-0000-000099000000}"/>
    <cellStyle name="Hyperlink 2" xfId="18" xr:uid="{00000000-0005-0000-0000-000059000000}"/>
    <cellStyle name="Hyperlink 2 2" xfId="186" xr:uid="{00000000-0005-0000-0000-00009A000000}"/>
    <cellStyle name="Hyperlink 3" xfId="20" xr:uid="{00000000-0005-0000-0000-00005A000000}"/>
    <cellStyle name="Hyperlink 3 2" xfId="187" xr:uid="{00000000-0005-0000-0000-00009B000000}"/>
    <cellStyle name="Hyperlink 4" xfId="148" xr:uid="{00000000-0005-0000-0000-00005B000000}"/>
    <cellStyle name="Input [yellow]" xfId="77" xr:uid="{00000000-0005-0000-0000-00005C000000}"/>
    <cellStyle name="Millares [0]_Well Timing" xfId="78" xr:uid="{00000000-0005-0000-0000-00005D000000}"/>
    <cellStyle name="Millares_Well Timing" xfId="79" xr:uid="{00000000-0005-0000-0000-00005E000000}"/>
    <cellStyle name="Milliers [0]_CREATIVE" xfId="80" xr:uid="{00000000-0005-0000-0000-00005F000000}"/>
    <cellStyle name="Milliers_CREATIVE" xfId="81" xr:uid="{00000000-0005-0000-0000-000060000000}"/>
    <cellStyle name="Moneda [0]_Well Timing" xfId="82" xr:uid="{00000000-0005-0000-0000-000061000000}"/>
    <cellStyle name="Moneda_Well Timing" xfId="83" xr:uid="{00000000-0005-0000-0000-000062000000}"/>
    <cellStyle name="Monétaire [0]_CREATIVE" xfId="84" xr:uid="{00000000-0005-0000-0000-000063000000}"/>
    <cellStyle name="Monétaire_CREATIVE" xfId="85" xr:uid="{00000000-0005-0000-0000-000064000000}"/>
    <cellStyle name="Nor_x0004_al" xfId="166" xr:uid="{00000000-0005-0000-0000-000065000000}"/>
    <cellStyle name="Normal" xfId="0" builtinId="0"/>
    <cellStyle name="Normal - Style1" xfId="86" xr:uid="{00000000-0005-0000-0000-000067000000}"/>
    <cellStyle name="Normal - Style1 2" xfId="178" xr:uid="{00000000-0005-0000-0000-000041000000}"/>
    <cellStyle name="Normal 10" xfId="117" xr:uid="{00000000-0005-0000-0000-000068000000}"/>
    <cellStyle name="Normal 10 2" xfId="143" xr:uid="{00000000-0005-0000-0000-000069000000}"/>
    <cellStyle name="Normal 11" xfId="114" xr:uid="{00000000-0005-0000-0000-00006A000000}"/>
    <cellStyle name="Normal 11 2" xfId="140" xr:uid="{00000000-0005-0000-0000-00006B000000}"/>
    <cellStyle name="Normal 12" xfId="169" xr:uid="{00000000-0005-0000-0000-00006C000000}"/>
    <cellStyle name="Normal 12 2" xfId="174" xr:uid="{00000000-0005-0000-0000-00006C000000}"/>
    <cellStyle name="Normal 13" xfId="171" xr:uid="{1EF46BEA-A688-43D1-966B-7FD74FD2E37B}"/>
    <cellStyle name="Normal 13 2" xfId="175" xr:uid="{1EF46BEA-A688-43D1-966B-7FD74FD2E37B}"/>
    <cellStyle name="Normal 2" xfId="2" xr:uid="{00000000-0005-0000-0000-00006D000000}"/>
    <cellStyle name="Normal 2 2" xfId="7" xr:uid="{00000000-0005-0000-0000-00006E000000}"/>
    <cellStyle name="Normal 2 3" xfId="6" xr:uid="{00000000-0005-0000-0000-00006F000000}"/>
    <cellStyle name="Normal 2 3 2" xfId="146" xr:uid="{00000000-0005-0000-0000-000070000000}"/>
    <cellStyle name="Normal 2 4" xfId="149" xr:uid="{00000000-0005-0000-0000-000071000000}"/>
    <cellStyle name="Normal 2 5" xfId="167" xr:uid="{00000000-0005-0000-0000-000072000000}"/>
    <cellStyle name="Normal 3" xfId="5" xr:uid="{00000000-0005-0000-0000-000073000000}"/>
    <cellStyle name="Normal 3 2" xfId="9" xr:uid="{00000000-0005-0000-0000-000074000000}"/>
    <cellStyle name="Normal 3 2 2" xfId="28" xr:uid="{00000000-0005-0000-0000-000075000000}"/>
    <cellStyle name="Normal 3 2 3" xfId="133" xr:uid="{00000000-0005-0000-0000-000076000000}"/>
    <cellStyle name="Normal 3 3" xfId="8" xr:uid="{00000000-0005-0000-0000-000077000000}"/>
    <cellStyle name="Normal 3 4" xfId="15" xr:uid="{00000000-0005-0000-0000-000078000000}"/>
    <cellStyle name="Normal 3 4 2" xfId="26" xr:uid="{00000000-0005-0000-0000-000079000000}"/>
    <cellStyle name="Normal 3 5" xfId="24" xr:uid="{00000000-0005-0000-0000-00007A000000}"/>
    <cellStyle name="Normal 4" xfId="13" xr:uid="{00000000-0005-0000-0000-00007B000000}"/>
    <cellStyle name="Normal 4 2" xfId="17" xr:uid="{00000000-0005-0000-0000-00007C000000}"/>
    <cellStyle name="Normal 4 2 2" xfId="189" xr:uid="{00000000-0005-0000-0000-0000BE000000}"/>
    <cellStyle name="Normal 4 3" xfId="87" xr:uid="{00000000-0005-0000-0000-00007D000000}"/>
    <cellStyle name="Normal 5" xfId="19" xr:uid="{00000000-0005-0000-0000-00007E000000}"/>
    <cellStyle name="Normal 5 2" xfId="29" xr:uid="{00000000-0005-0000-0000-00007F000000}"/>
    <cellStyle name="Normal 5 2 2" xfId="164" xr:uid="{00000000-0005-0000-0000-000080000000}"/>
    <cellStyle name="Normal 5 3" xfId="11" xr:uid="{00000000-0005-0000-0000-000081000000}"/>
    <cellStyle name="Normal 5 4" xfId="123" xr:uid="{00000000-0005-0000-0000-000082000000}"/>
    <cellStyle name="Normal 5 5" xfId="190" xr:uid="{00000000-0005-0000-0000-0000C0000000}"/>
    <cellStyle name="Normal 6" xfId="16" xr:uid="{00000000-0005-0000-0000-000083000000}"/>
    <cellStyle name="Normal 6 2" xfId="25" xr:uid="{00000000-0005-0000-0000-000084000000}"/>
    <cellStyle name="Normal 6 2 2" xfId="165" xr:uid="{00000000-0005-0000-0000-000085000000}"/>
    <cellStyle name="Normal 6 3" xfId="136" xr:uid="{00000000-0005-0000-0000-000086000000}"/>
    <cellStyle name="Normal 7" xfId="14" xr:uid="{00000000-0005-0000-0000-000087000000}"/>
    <cellStyle name="Normal 7 2" xfId="21" xr:uid="{00000000-0005-0000-0000-000088000000}"/>
    <cellStyle name="Normal 8" xfId="115" xr:uid="{00000000-0005-0000-0000-000089000000}"/>
    <cellStyle name="Normal 8 2" xfId="141" xr:uid="{00000000-0005-0000-0000-00008A000000}"/>
    <cellStyle name="Normal 9" xfId="116" xr:uid="{00000000-0005-0000-0000-00008B000000}"/>
    <cellStyle name="Normal 9 2" xfId="142" xr:uid="{00000000-0005-0000-0000-00008C000000}"/>
    <cellStyle name="Normal_72 HOUR FORECAST_1" xfId="170" xr:uid="{CAB3240F-84A9-47AD-A46D-514E4EA5E39A}"/>
    <cellStyle name="Normal_All deepwater DtL time comparison" xfId="1" xr:uid="{00000000-0005-0000-0000-00008D000000}"/>
    <cellStyle name="Normal_PLANST1" xfId="173" xr:uid="{197ADA2A-C0A9-4D11-9FAD-A7042351BB2C}"/>
    <cellStyle name="Normal_pobplan" xfId="172" xr:uid="{EFA8ACB9-55AF-4AA7-9537-BE62751C90BD}"/>
    <cellStyle name="Œ…‹æØ‚è [0.00]_Sheet1" xfId="88" xr:uid="{00000000-0005-0000-0000-00008E000000}"/>
    <cellStyle name="Œ…‹æØ‚è_Sheet1" xfId="89" xr:uid="{00000000-0005-0000-0000-00008F000000}"/>
    <cellStyle name="per.style" xfId="90" xr:uid="{00000000-0005-0000-0000-000090000000}"/>
    <cellStyle name="Percent" xfId="168" builtinId="5"/>
    <cellStyle name="Percent [2]" xfId="91" xr:uid="{00000000-0005-0000-0000-000092000000}"/>
    <cellStyle name="Percent [2] 2" xfId="92" xr:uid="{00000000-0005-0000-0000-000093000000}"/>
    <cellStyle name="Percent 2" xfId="12" xr:uid="{00000000-0005-0000-0000-000094000000}"/>
    <cellStyle name="regstoresfromspecstores" xfId="93" xr:uid="{00000000-0005-0000-0000-000095000000}"/>
    <cellStyle name="RevList" xfId="94" xr:uid="{00000000-0005-0000-0000-000096000000}"/>
    <cellStyle name="RevList 2" xfId="188" xr:uid="{00000000-0005-0000-0000-0000BC000000}"/>
    <cellStyle name="SHADEDSTORES" xfId="95" xr:uid="{00000000-0005-0000-0000-000097000000}"/>
    <cellStyle name="Shell" xfId="96" xr:uid="{00000000-0005-0000-0000-000098000000}"/>
    <cellStyle name="Shell 2" xfId="191" xr:uid="{00000000-0005-0000-0000-0000D2000000}"/>
    <cellStyle name="Special" xfId="97" xr:uid="{00000000-0005-0000-0000-000099000000}"/>
    <cellStyle name="specstores" xfId="98" xr:uid="{00000000-0005-0000-0000-00009A000000}"/>
    <cellStyle name="specstores 2" xfId="177" xr:uid="{00000000-0005-0000-0000-000019000000}"/>
    <cellStyle name="Standard_NEGS" xfId="99" xr:uid="{00000000-0005-0000-0000-00009B000000}"/>
    <cellStyle name="Subtotal" xfId="100" xr:uid="{00000000-0005-0000-0000-00009C000000}"/>
    <cellStyle name="Subtotal 2" xfId="192" xr:uid="{00000000-0005-0000-0000-0000D5000000}"/>
    <cellStyle name="Text" xfId="101" xr:uid="{00000000-0005-0000-0000-00009D000000}"/>
    <cellStyle name="Text 2" xfId="193" xr:uid="{00000000-0005-0000-0000-0000D6000000}"/>
    <cellStyle name="Times New Roman" xfId="102" xr:uid="{00000000-0005-0000-0000-00009E000000}"/>
    <cellStyle name="千位[0]_J1,2" xfId="103" xr:uid="{00000000-0005-0000-0000-00009F000000}"/>
    <cellStyle name="千位_J1,2" xfId="104" xr:uid="{00000000-0005-0000-0000-0000A0000000}"/>
    <cellStyle name="千位分隔[0]_A-A" xfId="105" xr:uid="{00000000-0005-0000-0000-0000A1000000}"/>
    <cellStyle name="千位分隔_A-A" xfId="106" xr:uid="{00000000-0005-0000-0000-0000A2000000}"/>
    <cellStyle name="千分位[0]_钻井日报表" xfId="107" xr:uid="{00000000-0005-0000-0000-0000A3000000}"/>
    <cellStyle name="千分位_钻井日报表" xfId="108" xr:uid="{00000000-0005-0000-0000-0000A4000000}"/>
    <cellStyle name="常规_A25H-AllPAC-RIH diag" xfId="109" xr:uid="{00000000-0005-0000-0000-0000A5000000}"/>
    <cellStyle name="普通_钻井日报表" xfId="110" xr:uid="{00000000-0005-0000-0000-0000A6000000}"/>
    <cellStyle name="標準_B(R)" xfId="111" xr:uid="{00000000-0005-0000-0000-0000A7000000}"/>
    <cellStyle name="货币[0]_A-A" xfId="112" xr:uid="{00000000-0005-0000-0000-0000A8000000}"/>
    <cellStyle name="货币_A-A" xfId="113" xr:uid="{00000000-0005-0000-0000-0000A9000000}"/>
  </cellStyles>
  <dxfs count="1010">
    <dxf>
      <fill>
        <patternFill>
          <bgColor rgb="FFFFC000"/>
        </patternFill>
      </fill>
    </dxf>
    <dxf>
      <fill>
        <patternFill>
          <bgColor rgb="FFE25CD8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3" formatCode="[$-409]d\-mmm\-yyyy;@"/>
    </dxf>
    <dxf>
      <numFmt numFmtId="192" formatCode="yyyy\-mm\-dd;@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vertical="center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numFmt numFmtId="194" formatCode="dd/m/yyyy\ 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 patternType="none"/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91" formatCode="0;[Red]0"/>
      <fill>
        <patternFill patternType="solid">
          <fgColor indexed="64"/>
          <bgColor rgb="FF66FF99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472C4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rgb="FFCC99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5" formatCode="hh:mm\ ddd\ dd\ mmm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85" formatCode="hh:mm\ ddd\ dd\ mmm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top style="medium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66FF99"/>
      <color rgb="FF0000FF"/>
      <color rgb="FF66FFFF"/>
      <color rgb="FFF7D117"/>
      <color rgb="FFD42E12"/>
      <color rgb="FFCC99FF"/>
      <color rgb="FF99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6.xml"/><Relationship Id="rId39" Type="http://schemas.openxmlformats.org/officeDocument/2006/relationships/externalLink" Target="externalLinks/externalLink19.xml"/><Relationship Id="rId21" Type="http://schemas.openxmlformats.org/officeDocument/2006/relationships/externalLink" Target="externalLinks/externalLink1.xml"/><Relationship Id="rId34" Type="http://schemas.openxmlformats.org/officeDocument/2006/relationships/externalLink" Target="externalLinks/externalLink1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9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openxmlformats.org/officeDocument/2006/relationships/externalLink" Target="externalLinks/externalLink12.xml"/><Relationship Id="rId37" Type="http://schemas.openxmlformats.org/officeDocument/2006/relationships/externalLink" Target="externalLinks/externalLink17.xml"/><Relationship Id="rId40" Type="http://schemas.openxmlformats.org/officeDocument/2006/relationships/externalLink" Target="externalLinks/externalLink20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externalLink" Target="externalLinks/externalLink8.xml"/><Relationship Id="rId36" Type="http://schemas.openxmlformats.org/officeDocument/2006/relationships/externalLink" Target="externalLinks/externalLink16.xml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30" Type="http://schemas.openxmlformats.org/officeDocument/2006/relationships/externalLink" Target="externalLinks/externalLink10.xml"/><Relationship Id="rId35" Type="http://schemas.openxmlformats.org/officeDocument/2006/relationships/externalLink" Target="externalLinks/externalLink15.xml"/><Relationship Id="rId43" Type="http://schemas.openxmlformats.org/officeDocument/2006/relationships/styles" Target="style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33" Type="http://schemas.openxmlformats.org/officeDocument/2006/relationships/externalLink" Target="externalLinks/externalLink13.xml"/><Relationship Id="rId38" Type="http://schemas.openxmlformats.org/officeDocument/2006/relationships/externalLink" Target="externalLinks/externalLink1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1</xdr:row>
      <xdr:rowOff>190499</xdr:rowOff>
    </xdr:from>
    <xdr:to>
      <xdr:col>23</xdr:col>
      <xdr:colOff>123825</xdr:colOff>
      <xdr:row>28</xdr:row>
      <xdr:rowOff>47624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3475" y="380999"/>
          <a:ext cx="10629900" cy="50006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</xdr:colOff>
      <xdr:row>23</xdr:row>
      <xdr:rowOff>19050</xdr:rowOff>
    </xdr:from>
    <xdr:to>
      <xdr:col>18</xdr:col>
      <xdr:colOff>596391</xdr:colOff>
      <xdr:row>43</xdr:row>
      <xdr:rowOff>161925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5050" y="4400550"/>
          <a:ext cx="5454141" cy="39528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172511</xdr:rowOff>
    </xdr:from>
    <xdr:to>
      <xdr:col>8</xdr:col>
      <xdr:colOff>564429</xdr:colOff>
      <xdr:row>22</xdr:row>
      <xdr:rowOff>20111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63011"/>
          <a:ext cx="5536479" cy="38481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142875</xdr:colOff>
      <xdr:row>1</xdr:row>
      <xdr:rowOff>0</xdr:rowOff>
    </xdr:from>
    <xdr:to>
      <xdr:col>18</xdr:col>
      <xdr:colOff>439169</xdr:colOff>
      <xdr:row>21</xdr:row>
      <xdr:rowOff>105836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8875" y="190500"/>
          <a:ext cx="5173094" cy="3915836"/>
        </a:xfrm>
        <a:prstGeom prst="rect">
          <a:avLst/>
        </a:prstGeom>
      </xdr:spPr>
    </xdr:pic>
    <xdr:clientData/>
  </xdr:twoCellAnchor>
  <xdr:twoCellAnchor editAs="oneCell">
    <xdr:from>
      <xdr:col>18</xdr:col>
      <xdr:colOff>590550</xdr:colOff>
      <xdr:row>1</xdr:row>
      <xdr:rowOff>32969</xdr:rowOff>
    </xdr:from>
    <xdr:to>
      <xdr:col>29</xdr:col>
      <xdr:colOff>313370</xdr:colOff>
      <xdr:row>24</xdr:row>
      <xdr:rowOff>27925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63350" y="223469"/>
          <a:ext cx="6428420" cy="4376456"/>
        </a:xfrm>
        <a:prstGeom prst="rect">
          <a:avLst/>
        </a:prstGeom>
      </xdr:spPr>
    </xdr:pic>
    <xdr:clientData/>
  </xdr:twoCellAnchor>
  <xdr:twoCellAnchor editAs="oneCell">
    <xdr:from>
      <xdr:col>19</xdr:col>
      <xdr:colOff>28363</xdr:colOff>
      <xdr:row>26</xdr:row>
      <xdr:rowOff>66675</xdr:rowOff>
    </xdr:from>
    <xdr:to>
      <xdr:col>29</xdr:col>
      <xdr:colOff>370531</xdr:colOff>
      <xdr:row>49</xdr:row>
      <xdr:rowOff>85031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7043"/>
        <a:stretch/>
      </xdr:blipFill>
      <xdr:spPr>
        <a:xfrm>
          <a:off x="11610763" y="5019675"/>
          <a:ext cx="6438168" cy="4399856"/>
        </a:xfrm>
        <a:prstGeom prst="rect">
          <a:avLst/>
        </a:prstGeom>
      </xdr:spPr>
    </xdr:pic>
    <xdr:clientData/>
  </xdr:twoCellAnchor>
  <xdr:twoCellAnchor editAs="oneCell">
    <xdr:from>
      <xdr:col>30</xdr:col>
      <xdr:colOff>38100</xdr:colOff>
      <xdr:row>0</xdr:row>
      <xdr:rowOff>179830</xdr:rowOff>
    </xdr:from>
    <xdr:to>
      <xdr:col>39</xdr:col>
      <xdr:colOff>37169</xdr:colOff>
      <xdr:row>20</xdr:row>
      <xdr:rowOff>94618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326100" y="179830"/>
          <a:ext cx="5485469" cy="3724788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20</xdr:row>
      <xdr:rowOff>145657</xdr:rowOff>
    </xdr:from>
    <xdr:to>
      <xdr:col>39</xdr:col>
      <xdr:colOff>118795</xdr:colOff>
      <xdr:row>30</xdr:row>
      <xdr:rowOff>133350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335624" y="3955657"/>
          <a:ext cx="5557571" cy="1892693"/>
        </a:xfrm>
        <a:prstGeom prst="rect">
          <a:avLst/>
        </a:prstGeom>
      </xdr:spPr>
    </xdr:pic>
    <xdr:clientData/>
  </xdr:twoCellAnchor>
  <xdr:twoCellAnchor editAs="oneCell">
    <xdr:from>
      <xdr:col>30</xdr:col>
      <xdr:colOff>10573</xdr:colOff>
      <xdr:row>31</xdr:row>
      <xdr:rowOff>0</xdr:rowOff>
    </xdr:from>
    <xdr:to>
      <xdr:col>39</xdr:col>
      <xdr:colOff>91645</xdr:colOff>
      <xdr:row>47</xdr:row>
      <xdr:rowOff>28575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98573" y="5905500"/>
          <a:ext cx="5567472" cy="3076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291465</xdr:colOff>
      <xdr:row>0</xdr:row>
      <xdr:rowOff>137160</xdr:rowOff>
    </xdr:from>
    <xdr:to>
      <xdr:col>12</xdr:col>
      <xdr:colOff>406306</xdr:colOff>
      <xdr:row>30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</a:blip>
        <a:stretch>
          <a:fillRect/>
        </a:stretch>
      </xdr:blipFill>
      <xdr:spPr>
        <a:xfrm>
          <a:off x="291465" y="137160"/>
          <a:ext cx="7239541" cy="55968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0</xdr:rowOff>
    </xdr:from>
    <xdr:to>
      <xdr:col>13</xdr:col>
      <xdr:colOff>590551</xdr:colOff>
      <xdr:row>21</xdr:row>
      <xdr:rowOff>119759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1" y="190500"/>
          <a:ext cx="7905750" cy="3929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0</xdr:row>
          <xdr:rowOff>276225</xdr:rowOff>
        </xdr:from>
        <xdr:to>
          <xdr:col>0</xdr:col>
          <xdr:colOff>2571750</xdr:colOff>
          <xdr:row>0</xdr:row>
          <xdr:rowOff>1543050</xdr:rowOff>
        </xdr:to>
        <xdr:sp macro="" textlink="">
          <xdr:nvSpPr>
            <xdr:cNvPr id="30722" name="CommandButton1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My%20Documents/CPS%20HMS/AP/L6/FO-AP-HES-CPS-4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LFILE002\DATA$\WINDOWS\TEMP\SNA-a1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Single%20Blank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sdc1vfc009\leon.vandenbroek$\Users\Niek.VanderSluis\AppData\Local\Temp\wze853\Dummy%20Link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CPS%20HMS\AP\L6\FO-AP-HES-CPS-4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My%20Documents/NG%20CHEE%20HOW/Spreadsheet/Engineering/GP%20CALC.xlw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sdc1vfc009\leon.vandenbroek$\Users\Leon.vandenbroek\AppData\Local\Microsoft\Windows\Temporary%20Internet%20Files\Content.Outlook\Y7ZE6AWZ\BP2011MG_R0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a-pac.shell.com\Asia-Pac\DOCUME~1\VJACKSON\LOCALS~1\Temp\notes2CBB50\200-00-PFP-NG05067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u001-sp.shell.com/Users/MYO327-F/Desktop/Performance%20Tracker/GKP2%20Lookahead%2019022018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Documents%20and%20Settings/hba7869/My%20Documents/My%20Documents/FC/QUALITY/HMS/Reviews/Well%20Report%20Templates/Well%20Completion%20Data%20Book%20(HES)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yluvfsce206\s.zulkarnain-anthony$\Users\Jackie.pang-kulay\AppData\Local\Microsoft\Windows\Temporary%20Internet%20Files\Content.Outlook\9CW6G4VW\WENCAT%20Project\New%20WENCAT%20Template\Latest%20Model\TNWENCAT%20COST%20SHEET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Users/S.Rajanderan/Desktop/GUMUSUT%20KAKAP%20PHASE%202/2.%20Well%20Design/WSD/20150617%20OP%20WSD%20rev3.xlsx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microsoft.com/office/2019/04/relationships/externalLinkLongPath" Target="file:///\\myluvfsce206\s.zulkarnain-anthony$\Users\Jackie.pang-kulay\AppData\Local\Microsoft\Windows\Temporary%20Internet%20Files\Content.Outlook\9CW6G4VW\BP13%20Lite\WPB14\WPB14%20Submission%20for%20PMU%20%20Partners%20with%20Cost%20Phasing%209%20May%202013.xls?49D3BAB2" TargetMode="External"/><Relationship Id="rId1" Type="http://schemas.openxmlformats.org/officeDocument/2006/relationships/externalLinkPath" Target="file:///\\49D3BAB2\WPB14%20Submission%20for%20PMU%20%20Partners%20with%20Cost%20Phasing%209%20May%20201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Seagate%20Backup/Malaysia/BP16/OP16%20-%20Burn%20Rates%20(with%20Market%20Factors%20details)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Users/Katherine.Bong/AppData/Local/Microsoft/Windows/Temporary%20Internet%20Files/Content.Outlook/M05J9Y3A/Rig%20Rate%20Forecast%20April%202014%20final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001-sp.shell.com/Documents%20and%20Settings/hba7869/My%20Documents/My%20Documents/FC/QUALITY/HMS/TNA%20A-6/Tuna%20A-6tem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frica-me.shell.com\africa-me\E%20&amp;%20P\SNEPCO%20Lagos\Dept_02\SND-B\SNWM\Operations\Bonga-%20North2\Cost%20Estimates%20&amp;%20Tracking\WellcostBongaNorth2X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a-pac.shell.com\Asia-Pac\temp\notes2CBB50\UA004%20Fatah%20D%20-%2011pfp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ghadi\c\SLB\TCP\TCP%20Q%20Plan\ARA\Calculations\Firing%20Head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DUALRUN1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Y Long"/>
      <sheetName val="ASSY Short"/>
      <sheetName val="Run Sheet"/>
      <sheetName val="Long"/>
      <sheetName val="Short"/>
      <sheetName val="Gaslift"/>
      <sheetName val="#REF"/>
      <sheetName val="Well Specification"/>
      <sheetName val="BUS &amp; targets"/>
      <sheetName val="Perf"/>
      <sheetName val="Performance"/>
      <sheetName val="ASSY_Long"/>
      <sheetName val="ASSY_Short"/>
      <sheetName val="Run_Sheet"/>
      <sheetName val="Well_Specification"/>
      <sheetName val="DETAIL KENYALANG-A"/>
      <sheetName val="Parts"/>
      <sheetName val="Sheet1"/>
      <sheetName val="RIG_FL_1"/>
      <sheetName val="Selector"/>
      <sheetName val="FO-AP-HES-CPS-402"/>
      <sheetName val="CALCULATIONS"/>
      <sheetName val="APD"/>
      <sheetName val="Spa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 Sheet"/>
      <sheetName val="ASSY "/>
      <sheetName val="PIPETALLY"/>
      <sheetName val="Balance"/>
      <sheetName val="Out_In"/>
      <sheetName val="Seqops"/>
      <sheetName val="Gaslift"/>
      <sheetName val="Macros"/>
      <sheetName val="Allocation Table"/>
      <sheetName val="DMW3DRIP"/>
      <sheetName val="Run_Sheet"/>
      <sheetName val="ASSY_"/>
      <sheetName val="Personal Expense Dec-95 (MH)"/>
      <sheetName val="Cash Expense December-95"/>
      <sheetName val="??-BLDG"/>
      <sheetName val="IFE"/>
      <sheetName val="???????-BLDG"/>
      <sheetName val="Chem Req"/>
      <sheetName val="SO"/>
      <sheetName val="OilT"/>
      <sheetName val="SupportingData"/>
      <sheetName val="NEW-PANEL"/>
      <sheetName val="Run"/>
      <sheetName val="__-BLDG"/>
      <sheetName val="Sheet1"/>
      <sheetName val="Reservoir Data"/>
      <sheetName val="AC Detailed"/>
      <sheetName val="Initial Tally"/>
      <sheetName val="DI-ESTI"/>
      <sheetName val="A"/>
      <sheetName val="Drop Down List"/>
      <sheetName val="Personal_Expense_Dec-95_(MH)"/>
      <sheetName val="Cash_Expense_December-95"/>
      <sheetName val="Smith Neyrf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lly"/>
      <sheetName val="Sheet"/>
      <sheetName val="Run"/>
      <sheetName val="Assemblies"/>
      <sheetName val="Schematic (S)"/>
      <sheetName val="MTO REV.2(ARMOR)"/>
      <sheetName val="A"/>
      <sheetName val="MTL$-INTER"/>
      <sheetName val="Run Sheet"/>
      <sheetName val="Readings"/>
      <sheetName val="Running List"/>
      <sheetName val=" Schematic"/>
      <sheetName val="att5"/>
      <sheetName val="DESIGN"/>
      <sheetName val="Control"/>
      <sheetName val="Drillers"/>
      <sheetName val="WDSI"/>
      <sheetName val="calculo de gas Total"/>
      <sheetName val="Schematic_(S)"/>
      <sheetName val="Single Blank"/>
      <sheetName val="Drop Down Menu"/>
      <sheetName val="Library"/>
      <sheetName val="COVER"/>
      <sheetName val="PGE Drilling Code"/>
      <sheetName val="Dropdown"/>
      <sheetName val="Perf"/>
      <sheetName val="Drop down support"/>
      <sheetName val="PBN AMW"/>
      <sheetName val="INTEQ Final"/>
      <sheetName val="Drilling Code"/>
      <sheetName val="General data input"/>
      <sheetName val="General DDL"/>
      <sheetName val="Schematic_(S)1"/>
      <sheetName val="MTO_REV_2(ARMOR)"/>
      <sheetName val="Run_Sheet"/>
      <sheetName val="Running_List"/>
      <sheetName val="_Schematic"/>
      <sheetName val="Drop_down_support"/>
      <sheetName val="General_data_input"/>
      <sheetName val="General_DDL"/>
      <sheetName val="BHA Cal"/>
      <sheetName val="MSF-001"/>
      <sheetName val="TECH"/>
      <sheetName val="Additives"/>
    </sheetNames>
    <sheetDataSet>
      <sheetData sheetId="0" refreshError="1"/>
      <sheetData sheetId="1" refreshError="1"/>
      <sheetData sheetId="2" refreshError="1">
        <row r="5">
          <cell r="A5">
            <v>1</v>
          </cell>
        </row>
        <row r="15">
          <cell r="D15" t="str">
            <v>ITEM</v>
          </cell>
        </row>
        <row r="16">
          <cell r="F16">
            <v>0</v>
          </cell>
        </row>
        <row r="18">
          <cell r="B18" t="str">
            <v xml:space="preserve">Jt #     </v>
          </cell>
          <cell r="D18" t="b">
            <v>0</v>
          </cell>
          <cell r="E18" t="b">
            <v>0</v>
          </cell>
          <cell r="F18">
            <v>0</v>
          </cell>
        </row>
        <row r="19">
          <cell r="B19" t="str">
            <v xml:space="preserve">Jt #     </v>
          </cell>
          <cell r="D19" t="b">
            <v>0</v>
          </cell>
          <cell r="E19">
            <v>0</v>
          </cell>
          <cell r="F19">
            <v>0</v>
          </cell>
        </row>
        <row r="20">
          <cell r="B20" t="str">
            <v xml:space="preserve">Jt #     </v>
          </cell>
          <cell r="D20" t="b">
            <v>0</v>
          </cell>
          <cell r="E20">
            <v>0</v>
          </cell>
          <cell r="F20">
            <v>0</v>
          </cell>
        </row>
        <row r="21">
          <cell r="B21" t="str">
            <v xml:space="preserve">Jt #     </v>
          </cell>
          <cell r="D21" t="b">
            <v>0</v>
          </cell>
          <cell r="E21">
            <v>0</v>
          </cell>
          <cell r="F21">
            <v>0</v>
          </cell>
        </row>
        <row r="22">
          <cell r="B22" t="str">
            <v xml:space="preserve">Jt #     </v>
          </cell>
          <cell r="D22" t="b">
            <v>0</v>
          </cell>
          <cell r="E22">
            <v>0</v>
          </cell>
          <cell r="F22">
            <v>0</v>
          </cell>
        </row>
        <row r="23">
          <cell r="B23" t="str">
            <v xml:space="preserve">Jt #     </v>
          </cell>
          <cell r="D23" t="b">
            <v>0</v>
          </cell>
          <cell r="E23">
            <v>0</v>
          </cell>
          <cell r="F23">
            <v>0</v>
          </cell>
        </row>
        <row r="24">
          <cell r="B24" t="str">
            <v xml:space="preserve">Jt #     </v>
          </cell>
          <cell r="D24" t="b">
            <v>0</v>
          </cell>
          <cell r="E24">
            <v>0</v>
          </cell>
          <cell r="F24">
            <v>0</v>
          </cell>
        </row>
        <row r="25">
          <cell r="B25" t="str">
            <v xml:space="preserve">Jt #     </v>
          </cell>
          <cell r="D25" t="b">
            <v>0</v>
          </cell>
          <cell r="E25">
            <v>0</v>
          </cell>
          <cell r="F25">
            <v>0</v>
          </cell>
        </row>
        <row r="26">
          <cell r="B26" t="str">
            <v xml:space="preserve">Jt #     </v>
          </cell>
          <cell r="D26" t="b">
            <v>0</v>
          </cell>
          <cell r="E26">
            <v>0</v>
          </cell>
          <cell r="F26">
            <v>0</v>
          </cell>
        </row>
        <row r="27">
          <cell r="B27" t="str">
            <v xml:space="preserve">Jt #     </v>
          </cell>
          <cell r="D27" t="b">
            <v>0</v>
          </cell>
          <cell r="E27">
            <v>0</v>
          </cell>
          <cell r="F27">
            <v>0</v>
          </cell>
        </row>
        <row r="28">
          <cell r="B28" t="str">
            <v xml:space="preserve">Jt #     </v>
          </cell>
          <cell r="D28" t="b">
            <v>0</v>
          </cell>
          <cell r="E28">
            <v>0</v>
          </cell>
          <cell r="F28">
            <v>0</v>
          </cell>
        </row>
        <row r="29">
          <cell r="B29" t="str">
            <v xml:space="preserve">Jt #     </v>
          </cell>
          <cell r="D29" t="b">
            <v>0</v>
          </cell>
          <cell r="E29">
            <v>0</v>
          </cell>
          <cell r="F29">
            <v>0</v>
          </cell>
        </row>
        <row r="30">
          <cell r="B30" t="str">
            <v xml:space="preserve">Jt #     </v>
          </cell>
          <cell r="D30" t="b">
            <v>0</v>
          </cell>
          <cell r="E30">
            <v>0</v>
          </cell>
          <cell r="F30">
            <v>0</v>
          </cell>
        </row>
        <row r="31">
          <cell r="B31" t="str">
            <v xml:space="preserve">Jt #     </v>
          </cell>
          <cell r="D31" t="b">
            <v>0</v>
          </cell>
          <cell r="E31">
            <v>0</v>
          </cell>
          <cell r="F31">
            <v>0</v>
          </cell>
        </row>
        <row r="32">
          <cell r="B32" t="str">
            <v xml:space="preserve">Jt #     </v>
          </cell>
          <cell r="D32" t="b">
            <v>0</v>
          </cell>
          <cell r="E32">
            <v>0</v>
          </cell>
          <cell r="F32">
            <v>0</v>
          </cell>
        </row>
        <row r="33">
          <cell r="B33" t="str">
            <v xml:space="preserve">Jt #     </v>
          </cell>
          <cell r="D33" t="b">
            <v>0</v>
          </cell>
          <cell r="E33">
            <v>0</v>
          </cell>
          <cell r="F33">
            <v>0</v>
          </cell>
        </row>
        <row r="34">
          <cell r="B34" t="str">
            <v xml:space="preserve">Jt #     </v>
          </cell>
          <cell r="D34" t="b">
            <v>0</v>
          </cell>
          <cell r="E34">
            <v>0</v>
          </cell>
          <cell r="F34">
            <v>0</v>
          </cell>
        </row>
        <row r="35">
          <cell r="B35" t="str">
            <v xml:space="preserve">Jt #     </v>
          </cell>
          <cell r="D35" t="b">
            <v>0</v>
          </cell>
          <cell r="E35">
            <v>0</v>
          </cell>
          <cell r="F35">
            <v>0</v>
          </cell>
        </row>
        <row r="36">
          <cell r="B36" t="str">
            <v xml:space="preserve">Jt #     </v>
          </cell>
          <cell r="D36" t="b">
            <v>0</v>
          </cell>
          <cell r="E36">
            <v>0</v>
          </cell>
          <cell r="F36">
            <v>0</v>
          </cell>
        </row>
        <row r="37">
          <cell r="B37" t="str">
            <v xml:space="preserve">Jt #     </v>
          </cell>
          <cell r="D37" t="b">
            <v>0</v>
          </cell>
          <cell r="E37">
            <v>0</v>
          </cell>
          <cell r="F37">
            <v>0</v>
          </cell>
        </row>
        <row r="38">
          <cell r="B38" t="str">
            <v xml:space="preserve">Jt #     </v>
          </cell>
          <cell r="D38" t="b">
            <v>0</v>
          </cell>
          <cell r="E38">
            <v>0</v>
          </cell>
          <cell r="F38">
            <v>0</v>
          </cell>
        </row>
        <row r="39">
          <cell r="B39" t="str">
            <v xml:space="preserve">Jt #     </v>
          </cell>
          <cell r="D39" t="b">
            <v>0</v>
          </cell>
          <cell r="E39">
            <v>0</v>
          </cell>
          <cell r="F39">
            <v>0</v>
          </cell>
        </row>
        <row r="40">
          <cell r="B40" t="str">
            <v xml:space="preserve">Jt #     </v>
          </cell>
          <cell r="D40" t="b">
            <v>0</v>
          </cell>
          <cell r="E40">
            <v>0</v>
          </cell>
          <cell r="F40">
            <v>0</v>
          </cell>
        </row>
        <row r="41">
          <cell r="B41" t="str">
            <v xml:space="preserve">Jt #     </v>
          </cell>
          <cell r="D41" t="b">
            <v>0</v>
          </cell>
          <cell r="E41">
            <v>0</v>
          </cell>
          <cell r="F41">
            <v>0</v>
          </cell>
        </row>
        <row r="42">
          <cell r="B42" t="str">
            <v xml:space="preserve">Jt #     </v>
          </cell>
          <cell r="D42" t="b">
            <v>0</v>
          </cell>
          <cell r="E42">
            <v>0</v>
          </cell>
          <cell r="F42">
            <v>0</v>
          </cell>
        </row>
        <row r="43">
          <cell r="B43" t="str">
            <v xml:space="preserve">Jt #     </v>
          </cell>
          <cell r="D43" t="b">
            <v>0</v>
          </cell>
          <cell r="E43">
            <v>0</v>
          </cell>
          <cell r="F43">
            <v>0</v>
          </cell>
        </row>
        <row r="44">
          <cell r="B44" t="str">
            <v xml:space="preserve">Jt #     </v>
          </cell>
          <cell r="D44" t="b">
            <v>0</v>
          </cell>
          <cell r="E44">
            <v>0</v>
          </cell>
          <cell r="F44">
            <v>0</v>
          </cell>
        </row>
        <row r="45">
          <cell r="B45" t="str">
            <v xml:space="preserve">Jt #     </v>
          </cell>
          <cell r="D45" t="b">
            <v>0</v>
          </cell>
          <cell r="E45">
            <v>0</v>
          </cell>
          <cell r="F45">
            <v>0</v>
          </cell>
        </row>
        <row r="46">
          <cell r="B46" t="str">
            <v xml:space="preserve">Jt #     </v>
          </cell>
          <cell r="D46" t="b">
            <v>0</v>
          </cell>
          <cell r="E46">
            <v>0</v>
          </cell>
          <cell r="F46">
            <v>0</v>
          </cell>
        </row>
        <row r="47">
          <cell r="B47" t="str">
            <v xml:space="preserve">Jt #     </v>
          </cell>
          <cell r="D47" t="b">
            <v>0</v>
          </cell>
          <cell r="E47">
            <v>0</v>
          </cell>
          <cell r="F47">
            <v>0</v>
          </cell>
        </row>
        <row r="48">
          <cell r="B48" t="str">
            <v xml:space="preserve">Jt #     </v>
          </cell>
          <cell r="D48" t="b">
            <v>0</v>
          </cell>
          <cell r="E48">
            <v>0</v>
          </cell>
          <cell r="F48">
            <v>0</v>
          </cell>
        </row>
        <row r="49">
          <cell r="B49" t="str">
            <v xml:space="preserve">Jt #     </v>
          </cell>
          <cell r="D49" t="b">
            <v>0</v>
          </cell>
          <cell r="E49">
            <v>0</v>
          </cell>
          <cell r="F49">
            <v>0</v>
          </cell>
        </row>
        <row r="50">
          <cell r="B50" t="str">
            <v xml:space="preserve">Jt #     </v>
          </cell>
          <cell r="D50" t="b">
            <v>0</v>
          </cell>
          <cell r="E50">
            <v>0</v>
          </cell>
          <cell r="F50">
            <v>0</v>
          </cell>
        </row>
        <row r="51">
          <cell r="B51" t="str">
            <v xml:space="preserve">Jt #     </v>
          </cell>
          <cell r="D51" t="b">
            <v>0</v>
          </cell>
          <cell r="E51">
            <v>0</v>
          </cell>
          <cell r="F51">
            <v>0</v>
          </cell>
        </row>
        <row r="52">
          <cell r="B52" t="str">
            <v xml:space="preserve">Jt #     </v>
          </cell>
          <cell r="D52" t="b">
            <v>0</v>
          </cell>
          <cell r="E52">
            <v>0</v>
          </cell>
          <cell r="F52">
            <v>0</v>
          </cell>
        </row>
        <row r="53">
          <cell r="B53" t="str">
            <v xml:space="preserve">Jt #     </v>
          </cell>
          <cell r="D53" t="b">
            <v>0</v>
          </cell>
          <cell r="E53">
            <v>0</v>
          </cell>
          <cell r="F53">
            <v>0</v>
          </cell>
        </row>
        <row r="54">
          <cell r="B54" t="str">
            <v xml:space="preserve">Jt #     </v>
          </cell>
          <cell r="D54" t="b">
            <v>0</v>
          </cell>
          <cell r="E54">
            <v>0</v>
          </cell>
          <cell r="F54">
            <v>0</v>
          </cell>
        </row>
        <row r="55">
          <cell r="B55" t="str">
            <v xml:space="preserve">Jt #     </v>
          </cell>
          <cell r="D55" t="b">
            <v>0</v>
          </cell>
          <cell r="E55">
            <v>0</v>
          </cell>
          <cell r="F55">
            <v>0</v>
          </cell>
        </row>
        <row r="56">
          <cell r="B56" t="str">
            <v xml:space="preserve">Jt #     </v>
          </cell>
          <cell r="D56" t="b">
            <v>0</v>
          </cell>
          <cell r="E56">
            <v>0</v>
          </cell>
          <cell r="F56">
            <v>0</v>
          </cell>
        </row>
        <row r="57">
          <cell r="B57" t="str">
            <v xml:space="preserve">Jt #     </v>
          </cell>
          <cell r="D57" t="b">
            <v>0</v>
          </cell>
          <cell r="E57">
            <v>0</v>
          </cell>
          <cell r="F57">
            <v>0</v>
          </cell>
        </row>
        <row r="58">
          <cell r="B58" t="str">
            <v xml:space="preserve">Jt #     </v>
          </cell>
          <cell r="D58" t="b">
            <v>0</v>
          </cell>
          <cell r="E58">
            <v>0</v>
          </cell>
          <cell r="F58">
            <v>0</v>
          </cell>
        </row>
        <row r="59">
          <cell r="B59" t="str">
            <v xml:space="preserve">Jt #     </v>
          </cell>
          <cell r="D59" t="b">
            <v>0</v>
          </cell>
          <cell r="E59">
            <v>0</v>
          </cell>
          <cell r="F59">
            <v>0</v>
          </cell>
        </row>
        <row r="60">
          <cell r="B60" t="str">
            <v xml:space="preserve">Jt #     </v>
          </cell>
          <cell r="D60" t="b">
            <v>0</v>
          </cell>
          <cell r="E60">
            <v>0</v>
          </cell>
          <cell r="F60">
            <v>0</v>
          </cell>
        </row>
        <row r="61">
          <cell r="B61" t="str">
            <v xml:space="preserve">Jt #     </v>
          </cell>
          <cell r="D61" t="b">
            <v>0</v>
          </cell>
          <cell r="E61">
            <v>0</v>
          </cell>
          <cell r="F61">
            <v>0</v>
          </cell>
        </row>
        <row r="62">
          <cell r="B62" t="str">
            <v xml:space="preserve">Jt #     </v>
          </cell>
          <cell r="D62" t="b">
            <v>0</v>
          </cell>
          <cell r="E62">
            <v>0</v>
          </cell>
          <cell r="F62">
            <v>0</v>
          </cell>
        </row>
        <row r="63">
          <cell r="B63" t="str">
            <v xml:space="preserve">Jt #     </v>
          </cell>
          <cell r="D63" t="b">
            <v>0</v>
          </cell>
          <cell r="E63">
            <v>0</v>
          </cell>
          <cell r="F63">
            <v>0</v>
          </cell>
        </row>
        <row r="64">
          <cell r="B64" t="str">
            <v xml:space="preserve">Jt #     </v>
          </cell>
          <cell r="D64" t="b">
            <v>0</v>
          </cell>
          <cell r="E64">
            <v>0</v>
          </cell>
          <cell r="F64">
            <v>0</v>
          </cell>
        </row>
        <row r="65">
          <cell r="B65" t="str">
            <v xml:space="preserve">Jt #     </v>
          </cell>
          <cell r="D65" t="b">
            <v>0</v>
          </cell>
          <cell r="E65">
            <v>0</v>
          </cell>
          <cell r="F65">
            <v>0</v>
          </cell>
        </row>
        <row r="66">
          <cell r="B66" t="str">
            <v xml:space="preserve">Jt #     </v>
          </cell>
          <cell r="D66" t="b">
            <v>0</v>
          </cell>
          <cell r="E66">
            <v>0</v>
          </cell>
          <cell r="F66">
            <v>0</v>
          </cell>
        </row>
        <row r="67">
          <cell r="B67" t="str">
            <v xml:space="preserve">Jt #     </v>
          </cell>
          <cell r="D67" t="b">
            <v>0</v>
          </cell>
          <cell r="E67">
            <v>0</v>
          </cell>
          <cell r="F67">
            <v>0</v>
          </cell>
        </row>
        <row r="68">
          <cell r="B68" t="str">
            <v xml:space="preserve">Jt #     </v>
          </cell>
          <cell r="D68" t="b">
            <v>0</v>
          </cell>
          <cell r="E68">
            <v>0</v>
          </cell>
          <cell r="F68">
            <v>0</v>
          </cell>
        </row>
        <row r="69">
          <cell r="B69" t="str">
            <v xml:space="preserve">Jt #     </v>
          </cell>
          <cell r="D69" t="b">
            <v>0</v>
          </cell>
          <cell r="E69">
            <v>0</v>
          </cell>
          <cell r="F69">
            <v>0</v>
          </cell>
        </row>
        <row r="70">
          <cell r="B70" t="str">
            <v xml:space="preserve">Jt #     </v>
          </cell>
          <cell r="D70" t="b">
            <v>0</v>
          </cell>
          <cell r="E70">
            <v>0</v>
          </cell>
          <cell r="F70">
            <v>0</v>
          </cell>
        </row>
        <row r="71">
          <cell r="B71" t="str">
            <v xml:space="preserve">Jt #     </v>
          </cell>
          <cell r="D71" t="b">
            <v>0</v>
          </cell>
          <cell r="E71">
            <v>0</v>
          </cell>
          <cell r="F71">
            <v>0</v>
          </cell>
        </row>
        <row r="72">
          <cell r="B72" t="str">
            <v xml:space="preserve">Jt #     </v>
          </cell>
          <cell r="D72" t="b">
            <v>0</v>
          </cell>
          <cell r="E72">
            <v>0</v>
          </cell>
          <cell r="F72">
            <v>0</v>
          </cell>
        </row>
        <row r="73">
          <cell r="B73" t="str">
            <v xml:space="preserve">Jt #     </v>
          </cell>
          <cell r="D73" t="b">
            <v>0</v>
          </cell>
          <cell r="E73">
            <v>0</v>
          </cell>
          <cell r="F73">
            <v>0</v>
          </cell>
        </row>
        <row r="74">
          <cell r="B74" t="str">
            <v xml:space="preserve">Jt #     </v>
          </cell>
          <cell r="D74" t="b">
            <v>0</v>
          </cell>
          <cell r="E74">
            <v>0</v>
          </cell>
          <cell r="F74">
            <v>0</v>
          </cell>
        </row>
        <row r="75">
          <cell r="B75" t="str">
            <v xml:space="preserve">Jt #     </v>
          </cell>
          <cell r="D75" t="b">
            <v>0</v>
          </cell>
          <cell r="E75">
            <v>0</v>
          </cell>
          <cell r="F75">
            <v>0</v>
          </cell>
        </row>
        <row r="76">
          <cell r="B76" t="str">
            <v xml:space="preserve">Jt #     </v>
          </cell>
          <cell r="D76" t="b">
            <v>0</v>
          </cell>
          <cell r="E76">
            <v>0</v>
          </cell>
          <cell r="F76">
            <v>0</v>
          </cell>
        </row>
        <row r="77">
          <cell r="B77" t="str">
            <v xml:space="preserve">Jt #     </v>
          </cell>
          <cell r="D77" t="b">
            <v>0</v>
          </cell>
          <cell r="E77">
            <v>0</v>
          </cell>
          <cell r="F77">
            <v>0</v>
          </cell>
        </row>
        <row r="78">
          <cell r="B78" t="str">
            <v xml:space="preserve">Jt #     </v>
          </cell>
          <cell r="D78" t="b">
            <v>0</v>
          </cell>
          <cell r="E78">
            <v>0</v>
          </cell>
          <cell r="F78">
            <v>0</v>
          </cell>
        </row>
        <row r="79">
          <cell r="B79" t="str">
            <v xml:space="preserve">Jt #     </v>
          </cell>
          <cell r="D79" t="b">
            <v>0</v>
          </cell>
          <cell r="E79">
            <v>0</v>
          </cell>
          <cell r="F79">
            <v>0</v>
          </cell>
        </row>
        <row r="80">
          <cell r="B80" t="str">
            <v xml:space="preserve">Jt #     </v>
          </cell>
          <cell r="D80" t="b">
            <v>0</v>
          </cell>
          <cell r="E80">
            <v>0</v>
          </cell>
          <cell r="F80">
            <v>0</v>
          </cell>
        </row>
        <row r="81">
          <cell r="B81" t="str">
            <v xml:space="preserve">Jt #     </v>
          </cell>
          <cell r="D81" t="b">
            <v>0</v>
          </cell>
          <cell r="E81">
            <v>0</v>
          </cell>
          <cell r="F81">
            <v>0</v>
          </cell>
        </row>
        <row r="82">
          <cell r="B82" t="str">
            <v xml:space="preserve">Jt #     </v>
          </cell>
          <cell r="D82" t="b">
            <v>0</v>
          </cell>
          <cell r="E82">
            <v>0</v>
          </cell>
          <cell r="F82">
            <v>0</v>
          </cell>
        </row>
        <row r="83">
          <cell r="B83" t="str">
            <v xml:space="preserve">Jt #     </v>
          </cell>
          <cell r="D83" t="b">
            <v>0</v>
          </cell>
          <cell r="E83">
            <v>0</v>
          </cell>
          <cell r="F83">
            <v>0</v>
          </cell>
        </row>
        <row r="84">
          <cell r="B84" t="str">
            <v xml:space="preserve">Jt #     </v>
          </cell>
          <cell r="D84" t="b">
            <v>0</v>
          </cell>
          <cell r="E84">
            <v>0</v>
          </cell>
          <cell r="F84">
            <v>0</v>
          </cell>
        </row>
        <row r="85">
          <cell r="B85" t="str">
            <v xml:space="preserve">Jt #     </v>
          </cell>
          <cell r="D85" t="b">
            <v>0</v>
          </cell>
          <cell r="E85">
            <v>0</v>
          </cell>
          <cell r="F85">
            <v>0</v>
          </cell>
        </row>
        <row r="86">
          <cell r="B86" t="str">
            <v xml:space="preserve">Jt #     </v>
          </cell>
          <cell r="D86" t="b">
            <v>0</v>
          </cell>
          <cell r="E86">
            <v>0</v>
          </cell>
          <cell r="F86">
            <v>0</v>
          </cell>
        </row>
        <row r="87">
          <cell r="B87" t="str">
            <v xml:space="preserve">Jt #     </v>
          </cell>
          <cell r="D87" t="b">
            <v>0</v>
          </cell>
          <cell r="E87">
            <v>0</v>
          </cell>
          <cell r="F87">
            <v>0</v>
          </cell>
        </row>
        <row r="88">
          <cell r="B88" t="str">
            <v xml:space="preserve">Jt #     </v>
          </cell>
          <cell r="D88" t="b">
            <v>0</v>
          </cell>
          <cell r="E88">
            <v>0</v>
          </cell>
          <cell r="F88">
            <v>0</v>
          </cell>
        </row>
        <row r="89">
          <cell r="B89" t="str">
            <v xml:space="preserve">Jt #     </v>
          </cell>
          <cell r="D89" t="b">
            <v>0</v>
          </cell>
          <cell r="E89">
            <v>0</v>
          </cell>
          <cell r="F89">
            <v>0</v>
          </cell>
        </row>
        <row r="90">
          <cell r="B90" t="str">
            <v xml:space="preserve">Jt #     </v>
          </cell>
          <cell r="D90" t="b">
            <v>0</v>
          </cell>
          <cell r="E90">
            <v>0</v>
          </cell>
          <cell r="F90">
            <v>0</v>
          </cell>
        </row>
        <row r="91">
          <cell r="B91" t="str">
            <v xml:space="preserve">Jt #     </v>
          </cell>
          <cell r="D91" t="b">
            <v>0</v>
          </cell>
          <cell r="E91">
            <v>0</v>
          </cell>
          <cell r="F91">
            <v>0</v>
          </cell>
        </row>
        <row r="92">
          <cell r="B92" t="str">
            <v xml:space="preserve">Jt #     </v>
          </cell>
          <cell r="D92" t="b">
            <v>0</v>
          </cell>
          <cell r="E92">
            <v>0</v>
          </cell>
          <cell r="F92">
            <v>0</v>
          </cell>
        </row>
        <row r="93">
          <cell r="B93" t="str">
            <v xml:space="preserve">Jt #     </v>
          </cell>
          <cell r="D93" t="b">
            <v>0</v>
          </cell>
          <cell r="E93">
            <v>0</v>
          </cell>
          <cell r="F93">
            <v>0</v>
          </cell>
        </row>
        <row r="94">
          <cell r="B94" t="str">
            <v xml:space="preserve">Jt #     </v>
          </cell>
          <cell r="D94" t="b">
            <v>0</v>
          </cell>
          <cell r="E94">
            <v>0</v>
          </cell>
          <cell r="F94">
            <v>0</v>
          </cell>
        </row>
        <row r="95">
          <cell r="B95" t="str">
            <v xml:space="preserve">Jt #     </v>
          </cell>
          <cell r="D95" t="b">
            <v>0</v>
          </cell>
          <cell r="E95">
            <v>0</v>
          </cell>
          <cell r="F95">
            <v>0</v>
          </cell>
        </row>
        <row r="96">
          <cell r="B96" t="str">
            <v xml:space="preserve">Jt #     </v>
          </cell>
          <cell r="D96" t="b">
            <v>0</v>
          </cell>
          <cell r="E96">
            <v>0</v>
          </cell>
          <cell r="F96">
            <v>0</v>
          </cell>
        </row>
        <row r="97">
          <cell r="B97" t="str">
            <v xml:space="preserve">Jt #     </v>
          </cell>
          <cell r="D97" t="b">
            <v>0</v>
          </cell>
          <cell r="E97">
            <v>0</v>
          </cell>
          <cell r="F97">
            <v>0</v>
          </cell>
        </row>
        <row r="98">
          <cell r="B98" t="str">
            <v xml:space="preserve">Jt #     </v>
          </cell>
          <cell r="D98" t="b">
            <v>0</v>
          </cell>
          <cell r="E98">
            <v>0</v>
          </cell>
          <cell r="F98">
            <v>0</v>
          </cell>
        </row>
        <row r="99">
          <cell r="B99" t="str">
            <v xml:space="preserve">Jt #     </v>
          </cell>
          <cell r="D99" t="b">
            <v>0</v>
          </cell>
          <cell r="E99">
            <v>0</v>
          </cell>
          <cell r="F99">
            <v>0</v>
          </cell>
        </row>
        <row r="100">
          <cell r="B100" t="str">
            <v xml:space="preserve">Jt #     </v>
          </cell>
          <cell r="D100" t="b">
            <v>0</v>
          </cell>
          <cell r="E100">
            <v>0</v>
          </cell>
          <cell r="F100">
            <v>0</v>
          </cell>
        </row>
        <row r="101">
          <cell r="B101" t="str">
            <v xml:space="preserve">Jt #     </v>
          </cell>
          <cell r="D101" t="b">
            <v>0</v>
          </cell>
          <cell r="E101">
            <v>0</v>
          </cell>
          <cell r="F101">
            <v>0</v>
          </cell>
        </row>
        <row r="102">
          <cell r="B102" t="str">
            <v xml:space="preserve">Jt #     </v>
          </cell>
          <cell r="D102" t="b">
            <v>0</v>
          </cell>
          <cell r="E102">
            <v>0</v>
          </cell>
          <cell r="F102">
            <v>0</v>
          </cell>
        </row>
        <row r="103">
          <cell r="B103" t="str">
            <v xml:space="preserve">Jt #     </v>
          </cell>
          <cell r="D103" t="b">
            <v>0</v>
          </cell>
          <cell r="E103">
            <v>0</v>
          </cell>
          <cell r="F103">
            <v>0</v>
          </cell>
        </row>
        <row r="104">
          <cell r="B104" t="str">
            <v xml:space="preserve">Jt #     </v>
          </cell>
          <cell r="D104" t="b">
            <v>0</v>
          </cell>
          <cell r="E104">
            <v>0</v>
          </cell>
          <cell r="F104">
            <v>0</v>
          </cell>
        </row>
        <row r="105">
          <cell r="B105" t="str">
            <v xml:space="preserve">Jt #     </v>
          </cell>
          <cell r="D105" t="b">
            <v>0</v>
          </cell>
          <cell r="E105">
            <v>0</v>
          </cell>
          <cell r="F105">
            <v>0</v>
          </cell>
        </row>
        <row r="106">
          <cell r="B106" t="str">
            <v xml:space="preserve">Jt #     </v>
          </cell>
          <cell r="D106" t="b">
            <v>0</v>
          </cell>
          <cell r="E106">
            <v>0</v>
          </cell>
          <cell r="F106">
            <v>0</v>
          </cell>
        </row>
        <row r="107">
          <cell r="B107" t="str">
            <v xml:space="preserve">Jt #     </v>
          </cell>
          <cell r="D107" t="b">
            <v>0</v>
          </cell>
          <cell r="E107">
            <v>0</v>
          </cell>
          <cell r="F107">
            <v>0</v>
          </cell>
        </row>
        <row r="108">
          <cell r="B108" t="str">
            <v xml:space="preserve">Jt #     </v>
          </cell>
          <cell r="D108" t="b">
            <v>0</v>
          </cell>
          <cell r="E108">
            <v>0</v>
          </cell>
          <cell r="F108">
            <v>0</v>
          </cell>
        </row>
        <row r="109">
          <cell r="B109" t="str">
            <v xml:space="preserve">Jt #     </v>
          </cell>
          <cell r="D109" t="b">
            <v>0</v>
          </cell>
          <cell r="E109">
            <v>0</v>
          </cell>
          <cell r="F109">
            <v>0</v>
          </cell>
        </row>
        <row r="110">
          <cell r="B110" t="str">
            <v xml:space="preserve">Jt #     </v>
          </cell>
          <cell r="D110" t="b">
            <v>0</v>
          </cell>
          <cell r="E110">
            <v>0</v>
          </cell>
          <cell r="F110">
            <v>0</v>
          </cell>
        </row>
        <row r="111">
          <cell r="B111" t="str">
            <v xml:space="preserve">Jt #     </v>
          </cell>
          <cell r="D111" t="b">
            <v>0</v>
          </cell>
          <cell r="E111">
            <v>0</v>
          </cell>
          <cell r="F111">
            <v>0</v>
          </cell>
        </row>
        <row r="112">
          <cell r="B112" t="str">
            <v xml:space="preserve">Jt #     </v>
          </cell>
          <cell r="D112" t="b">
            <v>0</v>
          </cell>
          <cell r="E112">
            <v>0</v>
          </cell>
          <cell r="F112">
            <v>0</v>
          </cell>
        </row>
        <row r="113">
          <cell r="B113" t="str">
            <v xml:space="preserve">Jt #     </v>
          </cell>
          <cell r="D113" t="b">
            <v>0</v>
          </cell>
          <cell r="E113">
            <v>0</v>
          </cell>
          <cell r="F113">
            <v>0</v>
          </cell>
        </row>
        <row r="114">
          <cell r="B114" t="str">
            <v xml:space="preserve">Jt #     </v>
          </cell>
          <cell r="D114" t="b">
            <v>0</v>
          </cell>
          <cell r="E114">
            <v>0</v>
          </cell>
          <cell r="F114">
            <v>0</v>
          </cell>
        </row>
        <row r="115">
          <cell r="B115" t="str">
            <v xml:space="preserve">Jt #     </v>
          </cell>
          <cell r="D115" t="b">
            <v>0</v>
          </cell>
          <cell r="E115">
            <v>0</v>
          </cell>
          <cell r="F115">
            <v>0</v>
          </cell>
        </row>
        <row r="116">
          <cell r="B116" t="str">
            <v xml:space="preserve">Jt #     </v>
          </cell>
          <cell r="D116" t="b">
            <v>0</v>
          </cell>
          <cell r="E116">
            <v>0</v>
          </cell>
          <cell r="F116">
            <v>0</v>
          </cell>
        </row>
        <row r="117">
          <cell r="B117" t="str">
            <v xml:space="preserve">Jt #     </v>
          </cell>
          <cell r="D117" t="b">
            <v>0</v>
          </cell>
          <cell r="E117">
            <v>0</v>
          </cell>
          <cell r="F117">
            <v>0</v>
          </cell>
        </row>
        <row r="118">
          <cell r="B118" t="str">
            <v xml:space="preserve">Jt #     </v>
          </cell>
          <cell r="D118" t="b">
            <v>0</v>
          </cell>
          <cell r="E118">
            <v>0</v>
          </cell>
          <cell r="F118">
            <v>0</v>
          </cell>
        </row>
        <row r="119">
          <cell r="B119" t="str">
            <v xml:space="preserve">Jt #     </v>
          </cell>
          <cell r="D119" t="b">
            <v>0</v>
          </cell>
          <cell r="E119">
            <v>0</v>
          </cell>
          <cell r="F119">
            <v>0</v>
          </cell>
        </row>
        <row r="120">
          <cell r="B120" t="str">
            <v xml:space="preserve">Jt #     </v>
          </cell>
          <cell r="D120" t="b">
            <v>0</v>
          </cell>
          <cell r="E120">
            <v>0</v>
          </cell>
          <cell r="F120">
            <v>0</v>
          </cell>
        </row>
        <row r="121">
          <cell r="B121" t="str">
            <v xml:space="preserve">Jt #     </v>
          </cell>
          <cell r="D121" t="b">
            <v>0</v>
          </cell>
          <cell r="E121">
            <v>0</v>
          </cell>
          <cell r="F121">
            <v>0</v>
          </cell>
        </row>
        <row r="122">
          <cell r="B122" t="str">
            <v xml:space="preserve">Jt #     </v>
          </cell>
          <cell r="D122" t="b">
            <v>0</v>
          </cell>
          <cell r="E122">
            <v>0</v>
          </cell>
          <cell r="F122">
            <v>0</v>
          </cell>
        </row>
        <row r="123">
          <cell r="B123" t="str">
            <v xml:space="preserve">Jt #     </v>
          </cell>
          <cell r="D123" t="b">
            <v>0</v>
          </cell>
          <cell r="E123">
            <v>0</v>
          </cell>
          <cell r="F123">
            <v>0</v>
          </cell>
        </row>
        <row r="124">
          <cell r="B124" t="str">
            <v xml:space="preserve">Jt #     </v>
          </cell>
          <cell r="D124" t="b">
            <v>0</v>
          </cell>
          <cell r="E124">
            <v>0</v>
          </cell>
          <cell r="F124">
            <v>0</v>
          </cell>
        </row>
        <row r="125">
          <cell r="B125" t="str">
            <v xml:space="preserve">Jt #     </v>
          </cell>
          <cell r="D125" t="b">
            <v>0</v>
          </cell>
          <cell r="E125">
            <v>0</v>
          </cell>
          <cell r="F125">
            <v>0</v>
          </cell>
        </row>
        <row r="126">
          <cell r="B126" t="str">
            <v xml:space="preserve">Jt #     </v>
          </cell>
          <cell r="D126" t="b">
            <v>0</v>
          </cell>
          <cell r="E126">
            <v>0</v>
          </cell>
          <cell r="F126">
            <v>0</v>
          </cell>
        </row>
        <row r="127">
          <cell r="B127" t="str">
            <v xml:space="preserve">Jt #     </v>
          </cell>
          <cell r="D127" t="b">
            <v>0</v>
          </cell>
          <cell r="E127">
            <v>0</v>
          </cell>
          <cell r="F127">
            <v>0</v>
          </cell>
        </row>
        <row r="128">
          <cell r="B128" t="str">
            <v xml:space="preserve">Jt #     </v>
          </cell>
          <cell r="D128" t="b">
            <v>0</v>
          </cell>
          <cell r="E128">
            <v>0</v>
          </cell>
          <cell r="F128">
            <v>0</v>
          </cell>
        </row>
        <row r="129">
          <cell r="B129" t="str">
            <v xml:space="preserve">Jt #     </v>
          </cell>
          <cell r="D129" t="b">
            <v>0</v>
          </cell>
          <cell r="E129">
            <v>0</v>
          </cell>
          <cell r="F129">
            <v>0</v>
          </cell>
        </row>
        <row r="130">
          <cell r="B130" t="str">
            <v xml:space="preserve">Jt #     </v>
          </cell>
          <cell r="D130" t="b">
            <v>0</v>
          </cell>
          <cell r="E130">
            <v>0</v>
          </cell>
          <cell r="F130">
            <v>0</v>
          </cell>
        </row>
        <row r="131">
          <cell r="B131" t="str">
            <v xml:space="preserve">Jt #     </v>
          </cell>
          <cell r="D131" t="b">
            <v>0</v>
          </cell>
          <cell r="E131">
            <v>0</v>
          </cell>
          <cell r="F131">
            <v>0</v>
          </cell>
        </row>
        <row r="132">
          <cell r="B132" t="str">
            <v xml:space="preserve">Jt #     </v>
          </cell>
          <cell r="D132" t="b">
            <v>0</v>
          </cell>
          <cell r="E132">
            <v>0</v>
          </cell>
          <cell r="F132">
            <v>0</v>
          </cell>
        </row>
        <row r="133">
          <cell r="B133" t="str">
            <v xml:space="preserve">Jt #     </v>
          </cell>
          <cell r="D133" t="b">
            <v>0</v>
          </cell>
          <cell r="E133">
            <v>0</v>
          </cell>
          <cell r="F133">
            <v>0</v>
          </cell>
        </row>
        <row r="134">
          <cell r="B134" t="str">
            <v xml:space="preserve">Jt #     </v>
          </cell>
          <cell r="D134" t="b">
            <v>0</v>
          </cell>
          <cell r="E134">
            <v>0</v>
          </cell>
          <cell r="F134">
            <v>0</v>
          </cell>
        </row>
        <row r="135">
          <cell r="B135" t="str">
            <v xml:space="preserve">Jt #     </v>
          </cell>
          <cell r="D135" t="b">
            <v>0</v>
          </cell>
          <cell r="E135">
            <v>0</v>
          </cell>
          <cell r="F135">
            <v>0</v>
          </cell>
        </row>
        <row r="136">
          <cell r="B136" t="str">
            <v xml:space="preserve">Jt #     </v>
          </cell>
          <cell r="D136" t="b">
            <v>0</v>
          </cell>
          <cell r="E136">
            <v>0</v>
          </cell>
          <cell r="F136">
            <v>0</v>
          </cell>
        </row>
        <row r="137">
          <cell r="B137" t="str">
            <v xml:space="preserve">Jt #     </v>
          </cell>
          <cell r="D137" t="b">
            <v>0</v>
          </cell>
          <cell r="E137">
            <v>0</v>
          </cell>
          <cell r="F137">
            <v>0</v>
          </cell>
        </row>
        <row r="138">
          <cell r="B138" t="str">
            <v xml:space="preserve">Jt #     </v>
          </cell>
          <cell r="D138" t="b">
            <v>0</v>
          </cell>
          <cell r="E138">
            <v>0</v>
          </cell>
          <cell r="F138">
            <v>0</v>
          </cell>
        </row>
        <row r="139">
          <cell r="B139" t="str">
            <v xml:space="preserve">Jt #     </v>
          </cell>
          <cell r="D139" t="b">
            <v>0</v>
          </cell>
          <cell r="E139">
            <v>0</v>
          </cell>
          <cell r="F139">
            <v>0</v>
          </cell>
        </row>
        <row r="140">
          <cell r="B140" t="str">
            <v xml:space="preserve">Jt #     </v>
          </cell>
          <cell r="D140" t="b">
            <v>0</v>
          </cell>
          <cell r="E140">
            <v>0</v>
          </cell>
          <cell r="F140">
            <v>0</v>
          </cell>
        </row>
        <row r="141">
          <cell r="B141" t="str">
            <v xml:space="preserve">Jt #     </v>
          </cell>
          <cell r="D141" t="b">
            <v>0</v>
          </cell>
          <cell r="E141">
            <v>0</v>
          </cell>
          <cell r="F141">
            <v>0</v>
          </cell>
        </row>
        <row r="142">
          <cell r="B142" t="str">
            <v xml:space="preserve">Jt #     </v>
          </cell>
          <cell r="D142" t="b">
            <v>0</v>
          </cell>
          <cell r="E142">
            <v>0</v>
          </cell>
          <cell r="F142">
            <v>0</v>
          </cell>
        </row>
        <row r="143">
          <cell r="B143" t="str">
            <v xml:space="preserve">Jt #     </v>
          </cell>
          <cell r="D143" t="b">
            <v>0</v>
          </cell>
          <cell r="E143">
            <v>0</v>
          </cell>
          <cell r="F143">
            <v>0</v>
          </cell>
        </row>
        <row r="144">
          <cell r="B144" t="str">
            <v xml:space="preserve">Jt #     </v>
          </cell>
          <cell r="D144" t="b">
            <v>0</v>
          </cell>
          <cell r="E144">
            <v>0</v>
          </cell>
          <cell r="F144">
            <v>0</v>
          </cell>
        </row>
        <row r="145">
          <cell r="B145" t="str">
            <v xml:space="preserve">Jt #     </v>
          </cell>
          <cell r="D145" t="b">
            <v>0</v>
          </cell>
          <cell r="E145">
            <v>0</v>
          </cell>
          <cell r="F145">
            <v>0</v>
          </cell>
        </row>
        <row r="146">
          <cell r="B146" t="str">
            <v xml:space="preserve">Jt #     </v>
          </cell>
          <cell r="D146" t="b">
            <v>0</v>
          </cell>
          <cell r="E146">
            <v>0</v>
          </cell>
          <cell r="F146">
            <v>0</v>
          </cell>
        </row>
        <row r="147">
          <cell r="B147" t="str">
            <v xml:space="preserve">Jt #     </v>
          </cell>
          <cell r="D147" t="b">
            <v>0</v>
          </cell>
          <cell r="E147">
            <v>0</v>
          </cell>
          <cell r="F147">
            <v>0</v>
          </cell>
        </row>
        <row r="148">
          <cell r="B148" t="str">
            <v xml:space="preserve">Jt #     </v>
          </cell>
          <cell r="D148" t="b">
            <v>0</v>
          </cell>
          <cell r="E148">
            <v>0</v>
          </cell>
          <cell r="F148">
            <v>0</v>
          </cell>
        </row>
        <row r="149">
          <cell r="B149" t="str">
            <v xml:space="preserve">Jt #     </v>
          </cell>
          <cell r="D149" t="b">
            <v>0</v>
          </cell>
          <cell r="E149">
            <v>0</v>
          </cell>
          <cell r="F149">
            <v>0</v>
          </cell>
        </row>
        <row r="150">
          <cell r="B150" t="str">
            <v xml:space="preserve">Jt #     </v>
          </cell>
          <cell r="D150" t="b">
            <v>0</v>
          </cell>
          <cell r="E150">
            <v>0</v>
          </cell>
          <cell r="F150">
            <v>0</v>
          </cell>
        </row>
        <row r="151">
          <cell r="B151" t="str">
            <v xml:space="preserve">Jt #     </v>
          </cell>
          <cell r="D151" t="b">
            <v>0</v>
          </cell>
          <cell r="E151">
            <v>0</v>
          </cell>
          <cell r="F151">
            <v>0</v>
          </cell>
        </row>
        <row r="152">
          <cell r="B152" t="str">
            <v xml:space="preserve">Jt #     </v>
          </cell>
          <cell r="D152" t="b">
            <v>0</v>
          </cell>
          <cell r="E152">
            <v>0</v>
          </cell>
          <cell r="F152">
            <v>0</v>
          </cell>
        </row>
        <row r="153">
          <cell r="B153" t="str">
            <v xml:space="preserve">Jt #     </v>
          </cell>
          <cell r="D153" t="b">
            <v>0</v>
          </cell>
          <cell r="E153">
            <v>0</v>
          </cell>
          <cell r="F153">
            <v>0</v>
          </cell>
        </row>
        <row r="154">
          <cell r="B154" t="str">
            <v xml:space="preserve">Jt #     </v>
          </cell>
          <cell r="D154" t="b">
            <v>0</v>
          </cell>
          <cell r="E154">
            <v>0</v>
          </cell>
          <cell r="F154">
            <v>0</v>
          </cell>
        </row>
        <row r="155">
          <cell r="B155" t="str">
            <v xml:space="preserve">Jt #     </v>
          </cell>
          <cell r="D155" t="b">
            <v>0</v>
          </cell>
          <cell r="E155">
            <v>0</v>
          </cell>
          <cell r="F155">
            <v>0</v>
          </cell>
        </row>
        <row r="156">
          <cell r="B156" t="str">
            <v xml:space="preserve">Jt #     </v>
          </cell>
          <cell r="D156" t="b">
            <v>0</v>
          </cell>
          <cell r="E156">
            <v>0</v>
          </cell>
          <cell r="F156">
            <v>0</v>
          </cell>
        </row>
        <row r="157">
          <cell r="B157" t="str">
            <v xml:space="preserve">Jt #     </v>
          </cell>
          <cell r="D157" t="b">
            <v>0</v>
          </cell>
          <cell r="E157">
            <v>0</v>
          </cell>
          <cell r="F157">
            <v>0</v>
          </cell>
        </row>
        <row r="158">
          <cell r="B158" t="str">
            <v xml:space="preserve">Jt #     </v>
          </cell>
          <cell r="D158" t="b">
            <v>0</v>
          </cell>
          <cell r="E158">
            <v>0</v>
          </cell>
          <cell r="F158">
            <v>0</v>
          </cell>
        </row>
        <row r="159">
          <cell r="B159" t="str">
            <v xml:space="preserve">Jt #     </v>
          </cell>
          <cell r="D159" t="b">
            <v>0</v>
          </cell>
          <cell r="E159">
            <v>0</v>
          </cell>
          <cell r="F159">
            <v>0</v>
          </cell>
        </row>
        <row r="160">
          <cell r="B160" t="str">
            <v xml:space="preserve">Jt #     </v>
          </cell>
          <cell r="D160" t="b">
            <v>0</v>
          </cell>
          <cell r="E160">
            <v>0</v>
          </cell>
          <cell r="F160">
            <v>0</v>
          </cell>
        </row>
        <row r="161">
          <cell r="B161" t="str">
            <v xml:space="preserve">Jt #     </v>
          </cell>
          <cell r="D161" t="b">
            <v>0</v>
          </cell>
          <cell r="E161">
            <v>0</v>
          </cell>
          <cell r="F161">
            <v>0</v>
          </cell>
        </row>
        <row r="162">
          <cell r="B162" t="str">
            <v xml:space="preserve">Jt #     </v>
          </cell>
          <cell r="D162" t="b">
            <v>0</v>
          </cell>
          <cell r="E162">
            <v>0</v>
          </cell>
          <cell r="F162">
            <v>0</v>
          </cell>
        </row>
        <row r="163">
          <cell r="B163" t="str">
            <v xml:space="preserve">Jt #     </v>
          </cell>
          <cell r="D163" t="b">
            <v>0</v>
          </cell>
          <cell r="E163">
            <v>0</v>
          </cell>
          <cell r="F163">
            <v>0</v>
          </cell>
        </row>
        <row r="164">
          <cell r="B164" t="str">
            <v xml:space="preserve">Jt #     </v>
          </cell>
          <cell r="D164" t="b">
            <v>0</v>
          </cell>
          <cell r="E164">
            <v>0</v>
          </cell>
          <cell r="F164">
            <v>0</v>
          </cell>
        </row>
        <row r="165">
          <cell r="B165" t="str">
            <v xml:space="preserve">Jt #     </v>
          </cell>
          <cell r="D165" t="b">
            <v>0</v>
          </cell>
          <cell r="E165">
            <v>0</v>
          </cell>
          <cell r="F165">
            <v>0</v>
          </cell>
        </row>
        <row r="166">
          <cell r="B166" t="str">
            <v xml:space="preserve">Jt #     </v>
          </cell>
          <cell r="D166" t="b">
            <v>0</v>
          </cell>
          <cell r="E166">
            <v>0</v>
          </cell>
          <cell r="F166">
            <v>0</v>
          </cell>
        </row>
        <row r="167">
          <cell r="B167" t="str">
            <v xml:space="preserve">Jt #     </v>
          </cell>
          <cell r="D167" t="b">
            <v>0</v>
          </cell>
          <cell r="E167">
            <v>0</v>
          </cell>
          <cell r="F167">
            <v>0</v>
          </cell>
        </row>
        <row r="168">
          <cell r="B168" t="str">
            <v xml:space="preserve">Jt #     </v>
          </cell>
          <cell r="D168" t="b">
            <v>0</v>
          </cell>
          <cell r="E168">
            <v>0</v>
          </cell>
          <cell r="F168">
            <v>0</v>
          </cell>
        </row>
        <row r="169">
          <cell r="B169" t="str">
            <v xml:space="preserve">Jt #     </v>
          </cell>
          <cell r="D169" t="b">
            <v>0</v>
          </cell>
          <cell r="E169">
            <v>0</v>
          </cell>
          <cell r="F169">
            <v>0</v>
          </cell>
        </row>
        <row r="170">
          <cell r="B170" t="str">
            <v xml:space="preserve">Jt #     </v>
          </cell>
          <cell r="D170" t="b">
            <v>0</v>
          </cell>
          <cell r="E170">
            <v>0</v>
          </cell>
          <cell r="F170">
            <v>0</v>
          </cell>
        </row>
        <row r="171">
          <cell r="B171" t="str">
            <v xml:space="preserve">Jt #     </v>
          </cell>
          <cell r="D171" t="b">
            <v>0</v>
          </cell>
          <cell r="E171">
            <v>0</v>
          </cell>
          <cell r="F171">
            <v>0</v>
          </cell>
        </row>
        <row r="172">
          <cell r="B172" t="str">
            <v xml:space="preserve">Jt #     </v>
          </cell>
          <cell r="D172" t="b">
            <v>0</v>
          </cell>
          <cell r="E172">
            <v>0</v>
          </cell>
          <cell r="F172">
            <v>0</v>
          </cell>
        </row>
        <row r="173">
          <cell r="B173" t="str">
            <v xml:space="preserve">Jt #     </v>
          </cell>
          <cell r="D173" t="b">
            <v>0</v>
          </cell>
          <cell r="E173">
            <v>0</v>
          </cell>
          <cell r="F173">
            <v>0</v>
          </cell>
        </row>
        <row r="174">
          <cell r="B174" t="str">
            <v xml:space="preserve">Jt #     </v>
          </cell>
          <cell r="D174" t="b">
            <v>0</v>
          </cell>
          <cell r="E174">
            <v>0</v>
          </cell>
          <cell r="F174">
            <v>0</v>
          </cell>
        </row>
        <row r="175">
          <cell r="B175" t="str">
            <v xml:space="preserve">Jt #     </v>
          </cell>
          <cell r="D175" t="b">
            <v>0</v>
          </cell>
          <cell r="E175">
            <v>0</v>
          </cell>
          <cell r="F175">
            <v>0</v>
          </cell>
        </row>
        <row r="176">
          <cell r="B176" t="str">
            <v xml:space="preserve">Jt #     </v>
          </cell>
          <cell r="D176" t="b">
            <v>0</v>
          </cell>
          <cell r="E176">
            <v>0</v>
          </cell>
          <cell r="F176">
            <v>0</v>
          </cell>
        </row>
        <row r="177">
          <cell r="B177" t="str">
            <v xml:space="preserve">Jt #     </v>
          </cell>
          <cell r="D177" t="b">
            <v>0</v>
          </cell>
          <cell r="E177">
            <v>0</v>
          </cell>
          <cell r="F177">
            <v>0</v>
          </cell>
        </row>
        <row r="178">
          <cell r="B178" t="str">
            <v xml:space="preserve">Jt #     </v>
          </cell>
          <cell r="D178" t="b">
            <v>0</v>
          </cell>
          <cell r="E178">
            <v>0</v>
          </cell>
          <cell r="F178">
            <v>0</v>
          </cell>
        </row>
        <row r="179">
          <cell r="B179" t="str">
            <v xml:space="preserve">Jt #     </v>
          </cell>
          <cell r="D179" t="b">
            <v>0</v>
          </cell>
          <cell r="E179">
            <v>0</v>
          </cell>
          <cell r="F179">
            <v>0</v>
          </cell>
        </row>
        <row r="180">
          <cell r="B180" t="str">
            <v xml:space="preserve">Jt #     </v>
          </cell>
          <cell r="D180" t="b">
            <v>0</v>
          </cell>
          <cell r="E180">
            <v>0</v>
          </cell>
          <cell r="F180">
            <v>0</v>
          </cell>
        </row>
        <row r="181">
          <cell r="B181" t="str">
            <v xml:space="preserve">Jt #     </v>
          </cell>
          <cell r="D181" t="b">
            <v>0</v>
          </cell>
          <cell r="E181">
            <v>0</v>
          </cell>
          <cell r="F181">
            <v>0</v>
          </cell>
        </row>
        <row r="182">
          <cell r="B182" t="str">
            <v xml:space="preserve">Jt #     </v>
          </cell>
          <cell r="D182" t="b">
            <v>0</v>
          </cell>
          <cell r="E182">
            <v>0</v>
          </cell>
          <cell r="F182">
            <v>0</v>
          </cell>
        </row>
        <row r="183">
          <cell r="B183" t="str">
            <v xml:space="preserve">Jt #     </v>
          </cell>
          <cell r="D183" t="b">
            <v>0</v>
          </cell>
          <cell r="E183">
            <v>0</v>
          </cell>
          <cell r="F183">
            <v>0</v>
          </cell>
        </row>
        <row r="184">
          <cell r="B184" t="str">
            <v xml:space="preserve">Jt #     </v>
          </cell>
          <cell r="D184" t="b">
            <v>0</v>
          </cell>
          <cell r="E184">
            <v>0</v>
          </cell>
          <cell r="F184">
            <v>0</v>
          </cell>
        </row>
        <row r="185">
          <cell r="B185" t="str">
            <v xml:space="preserve">Jt #     </v>
          </cell>
          <cell r="D185" t="b">
            <v>0</v>
          </cell>
          <cell r="E185">
            <v>0</v>
          </cell>
          <cell r="F185">
            <v>0</v>
          </cell>
        </row>
        <row r="186">
          <cell r="B186" t="str">
            <v xml:space="preserve">Jt #     </v>
          </cell>
          <cell r="D186" t="b">
            <v>0</v>
          </cell>
          <cell r="E186">
            <v>0</v>
          </cell>
          <cell r="F186">
            <v>0</v>
          </cell>
        </row>
        <row r="187">
          <cell r="B187" t="str">
            <v xml:space="preserve">Jt #     </v>
          </cell>
          <cell r="D187" t="b">
            <v>0</v>
          </cell>
          <cell r="E187">
            <v>0</v>
          </cell>
          <cell r="F187">
            <v>0</v>
          </cell>
        </row>
        <row r="188">
          <cell r="B188" t="str">
            <v xml:space="preserve">Jt #     </v>
          </cell>
          <cell r="D188" t="b">
            <v>0</v>
          </cell>
          <cell r="E188">
            <v>0</v>
          </cell>
          <cell r="F188">
            <v>0</v>
          </cell>
        </row>
        <row r="189">
          <cell r="B189" t="str">
            <v xml:space="preserve">Jt #     </v>
          </cell>
          <cell r="D189" t="b">
            <v>0</v>
          </cell>
          <cell r="E189">
            <v>0</v>
          </cell>
          <cell r="F189">
            <v>0</v>
          </cell>
        </row>
        <row r="190">
          <cell r="B190" t="str">
            <v xml:space="preserve">Jt #     </v>
          </cell>
          <cell r="D190" t="b">
            <v>0</v>
          </cell>
          <cell r="E190">
            <v>0</v>
          </cell>
          <cell r="F190">
            <v>0</v>
          </cell>
        </row>
        <row r="191">
          <cell r="B191" t="str">
            <v xml:space="preserve">Jt #     </v>
          </cell>
          <cell r="D191" t="b">
            <v>0</v>
          </cell>
          <cell r="E191">
            <v>0</v>
          </cell>
          <cell r="F191">
            <v>0</v>
          </cell>
        </row>
        <row r="192">
          <cell r="B192" t="str">
            <v xml:space="preserve">Jt #     </v>
          </cell>
          <cell r="D192" t="b">
            <v>0</v>
          </cell>
          <cell r="E192">
            <v>0</v>
          </cell>
          <cell r="F192">
            <v>0</v>
          </cell>
        </row>
        <row r="193">
          <cell r="B193" t="str">
            <v xml:space="preserve">Jt #     </v>
          </cell>
          <cell r="D193" t="b">
            <v>0</v>
          </cell>
          <cell r="E193">
            <v>0</v>
          </cell>
          <cell r="F193">
            <v>0</v>
          </cell>
        </row>
        <row r="194">
          <cell r="B194" t="str">
            <v xml:space="preserve">Jt #     </v>
          </cell>
          <cell r="D194" t="b">
            <v>0</v>
          </cell>
          <cell r="E194">
            <v>0</v>
          </cell>
          <cell r="F194">
            <v>0</v>
          </cell>
        </row>
        <row r="195">
          <cell r="B195" t="str">
            <v xml:space="preserve">Jt #     </v>
          </cell>
          <cell r="D195" t="b">
            <v>0</v>
          </cell>
          <cell r="E195">
            <v>0</v>
          </cell>
          <cell r="F195">
            <v>0</v>
          </cell>
        </row>
        <row r="196">
          <cell r="B196" t="str">
            <v xml:space="preserve">Jt #     </v>
          </cell>
          <cell r="D196" t="b">
            <v>0</v>
          </cell>
          <cell r="E196">
            <v>0</v>
          </cell>
          <cell r="F196">
            <v>0</v>
          </cell>
        </row>
        <row r="197">
          <cell r="B197" t="str">
            <v xml:space="preserve">Jt #     </v>
          </cell>
          <cell r="D197" t="b">
            <v>0</v>
          </cell>
          <cell r="E197">
            <v>0</v>
          </cell>
          <cell r="F197">
            <v>0</v>
          </cell>
        </row>
        <row r="198">
          <cell r="B198" t="str">
            <v xml:space="preserve">Jt #     </v>
          </cell>
          <cell r="D198" t="b">
            <v>0</v>
          </cell>
          <cell r="E198">
            <v>0</v>
          </cell>
          <cell r="F198">
            <v>0</v>
          </cell>
        </row>
        <row r="199">
          <cell r="B199" t="str">
            <v xml:space="preserve">Jt #     </v>
          </cell>
          <cell r="D199" t="b">
            <v>0</v>
          </cell>
          <cell r="E199">
            <v>0</v>
          </cell>
          <cell r="F199">
            <v>0</v>
          </cell>
        </row>
        <row r="200">
          <cell r="B200" t="str">
            <v xml:space="preserve">Jt #     </v>
          </cell>
          <cell r="D200" t="b">
            <v>0</v>
          </cell>
          <cell r="E200">
            <v>0</v>
          </cell>
          <cell r="F200">
            <v>0</v>
          </cell>
        </row>
        <row r="201">
          <cell r="B201" t="str">
            <v xml:space="preserve">Jt #     </v>
          </cell>
          <cell r="D201" t="b">
            <v>0</v>
          </cell>
          <cell r="E201">
            <v>0</v>
          </cell>
          <cell r="F201">
            <v>0</v>
          </cell>
        </row>
        <row r="202">
          <cell r="B202" t="str">
            <v xml:space="preserve">Jt #     </v>
          </cell>
          <cell r="D202" t="b">
            <v>0</v>
          </cell>
          <cell r="E202">
            <v>0</v>
          </cell>
          <cell r="F202">
            <v>0</v>
          </cell>
        </row>
        <row r="203">
          <cell r="B203" t="str">
            <v xml:space="preserve">Jt #     </v>
          </cell>
          <cell r="D203" t="b">
            <v>0</v>
          </cell>
          <cell r="E203">
            <v>0</v>
          </cell>
          <cell r="F203">
            <v>0</v>
          </cell>
        </row>
        <row r="204">
          <cell r="B204" t="str">
            <v xml:space="preserve">Jt #     </v>
          </cell>
          <cell r="D204" t="b">
            <v>0</v>
          </cell>
          <cell r="E204">
            <v>0</v>
          </cell>
          <cell r="F204">
            <v>0</v>
          </cell>
        </row>
        <row r="205">
          <cell r="B205" t="str">
            <v xml:space="preserve">Jt #     </v>
          </cell>
          <cell r="D205" t="b">
            <v>0</v>
          </cell>
          <cell r="E205">
            <v>0</v>
          </cell>
          <cell r="F205">
            <v>0</v>
          </cell>
        </row>
        <row r="206">
          <cell r="B206" t="str">
            <v xml:space="preserve">Jt #     </v>
          </cell>
          <cell r="D206" t="b">
            <v>0</v>
          </cell>
          <cell r="E206">
            <v>0</v>
          </cell>
          <cell r="F206">
            <v>0</v>
          </cell>
        </row>
        <row r="207">
          <cell r="B207" t="str">
            <v xml:space="preserve">Jt #     </v>
          </cell>
          <cell r="D207" t="b">
            <v>0</v>
          </cell>
          <cell r="E207">
            <v>0</v>
          </cell>
          <cell r="F207">
            <v>0</v>
          </cell>
        </row>
        <row r="208">
          <cell r="B208" t="str">
            <v xml:space="preserve">Jt #     </v>
          </cell>
          <cell r="D208" t="b">
            <v>0</v>
          </cell>
          <cell r="E208">
            <v>0</v>
          </cell>
          <cell r="F208">
            <v>0</v>
          </cell>
        </row>
        <row r="209">
          <cell r="B209" t="str">
            <v xml:space="preserve">Jt #     </v>
          </cell>
          <cell r="D209" t="b">
            <v>0</v>
          </cell>
          <cell r="E209">
            <v>0</v>
          </cell>
          <cell r="F209">
            <v>0</v>
          </cell>
        </row>
        <row r="210">
          <cell r="B210" t="str">
            <v xml:space="preserve">Jt #     </v>
          </cell>
          <cell r="D210" t="b">
            <v>0</v>
          </cell>
          <cell r="E210">
            <v>0</v>
          </cell>
          <cell r="F210">
            <v>0</v>
          </cell>
        </row>
        <row r="211">
          <cell r="B211" t="str">
            <v xml:space="preserve">Jt #     </v>
          </cell>
          <cell r="D211" t="b">
            <v>0</v>
          </cell>
          <cell r="E211">
            <v>0</v>
          </cell>
          <cell r="F211">
            <v>0</v>
          </cell>
        </row>
        <row r="212">
          <cell r="B212" t="str">
            <v xml:space="preserve">Jt #     </v>
          </cell>
          <cell r="D212" t="b">
            <v>0</v>
          </cell>
          <cell r="E212">
            <v>0</v>
          </cell>
          <cell r="F212">
            <v>0</v>
          </cell>
        </row>
        <row r="213">
          <cell r="B213" t="str">
            <v xml:space="preserve">Jt #     </v>
          </cell>
          <cell r="D213" t="b">
            <v>0</v>
          </cell>
          <cell r="E213">
            <v>0</v>
          </cell>
          <cell r="F213">
            <v>0</v>
          </cell>
        </row>
        <row r="214">
          <cell r="B214" t="str">
            <v xml:space="preserve">Jt #     </v>
          </cell>
          <cell r="D214" t="b">
            <v>0</v>
          </cell>
          <cell r="E214">
            <v>0</v>
          </cell>
          <cell r="F214">
            <v>0</v>
          </cell>
        </row>
        <row r="215">
          <cell r="B215" t="str">
            <v xml:space="preserve">Jt #     </v>
          </cell>
          <cell r="D215" t="b">
            <v>0</v>
          </cell>
          <cell r="E215">
            <v>0</v>
          </cell>
          <cell r="F215">
            <v>0</v>
          </cell>
        </row>
        <row r="216">
          <cell r="B216" t="str">
            <v xml:space="preserve">Jt #     </v>
          </cell>
          <cell r="D216" t="b">
            <v>0</v>
          </cell>
          <cell r="E216">
            <v>0</v>
          </cell>
          <cell r="F216">
            <v>0</v>
          </cell>
        </row>
        <row r="217">
          <cell r="B217" t="str">
            <v xml:space="preserve">Jt #     </v>
          </cell>
          <cell r="D217" t="b">
            <v>0</v>
          </cell>
          <cell r="E217">
            <v>0</v>
          </cell>
          <cell r="F217">
            <v>0</v>
          </cell>
        </row>
        <row r="218">
          <cell r="B218" t="str">
            <v xml:space="preserve">Jt #     </v>
          </cell>
          <cell r="D218" t="b">
            <v>0</v>
          </cell>
          <cell r="E218">
            <v>0</v>
          </cell>
          <cell r="F218">
            <v>0</v>
          </cell>
        </row>
        <row r="219">
          <cell r="B219" t="str">
            <v xml:space="preserve">Jt #     </v>
          </cell>
          <cell r="D219" t="b">
            <v>0</v>
          </cell>
          <cell r="E219">
            <v>0</v>
          </cell>
          <cell r="F219">
            <v>0</v>
          </cell>
        </row>
        <row r="220">
          <cell r="B220" t="str">
            <v xml:space="preserve">Jt #     </v>
          </cell>
          <cell r="D220" t="b">
            <v>0</v>
          </cell>
          <cell r="E220">
            <v>0</v>
          </cell>
          <cell r="F220">
            <v>0</v>
          </cell>
        </row>
        <row r="221">
          <cell r="B221" t="str">
            <v xml:space="preserve">Jt #     </v>
          </cell>
          <cell r="D221" t="b">
            <v>0</v>
          </cell>
          <cell r="E221">
            <v>0</v>
          </cell>
          <cell r="F221">
            <v>0</v>
          </cell>
        </row>
        <row r="222">
          <cell r="B222" t="str">
            <v xml:space="preserve">Jt #     </v>
          </cell>
          <cell r="D222" t="b">
            <v>0</v>
          </cell>
          <cell r="E222">
            <v>0</v>
          </cell>
          <cell r="F222">
            <v>0</v>
          </cell>
        </row>
        <row r="223">
          <cell r="B223" t="str">
            <v xml:space="preserve">Jt #     </v>
          </cell>
          <cell r="D223" t="b">
            <v>0</v>
          </cell>
          <cell r="E223">
            <v>0</v>
          </cell>
          <cell r="F223">
            <v>0</v>
          </cell>
        </row>
        <row r="224">
          <cell r="B224" t="str">
            <v xml:space="preserve">Jt #     </v>
          </cell>
          <cell r="D224" t="b">
            <v>0</v>
          </cell>
          <cell r="E224">
            <v>0</v>
          </cell>
          <cell r="F224">
            <v>0</v>
          </cell>
        </row>
        <row r="225">
          <cell r="B225" t="str">
            <v xml:space="preserve">Jt #     </v>
          </cell>
          <cell r="D225" t="b">
            <v>0</v>
          </cell>
          <cell r="E225">
            <v>0</v>
          </cell>
          <cell r="F225">
            <v>0</v>
          </cell>
        </row>
        <row r="226">
          <cell r="B226" t="str">
            <v xml:space="preserve">Jt #     </v>
          </cell>
          <cell r="D226" t="b">
            <v>0</v>
          </cell>
          <cell r="E226">
            <v>0</v>
          </cell>
          <cell r="F226">
            <v>0</v>
          </cell>
        </row>
        <row r="227">
          <cell r="B227" t="str">
            <v xml:space="preserve">Jt #     </v>
          </cell>
          <cell r="D227" t="b">
            <v>0</v>
          </cell>
          <cell r="E227">
            <v>0</v>
          </cell>
          <cell r="F227">
            <v>0</v>
          </cell>
        </row>
        <row r="228">
          <cell r="B228" t="str">
            <v xml:space="preserve">Jt #     </v>
          </cell>
          <cell r="D228" t="b">
            <v>0</v>
          </cell>
          <cell r="E228">
            <v>0</v>
          </cell>
          <cell r="F228">
            <v>0</v>
          </cell>
        </row>
        <row r="229">
          <cell r="B229" t="str">
            <v xml:space="preserve">Jt #     </v>
          </cell>
          <cell r="D229" t="b">
            <v>0</v>
          </cell>
          <cell r="E229">
            <v>0</v>
          </cell>
          <cell r="F229">
            <v>0</v>
          </cell>
        </row>
        <row r="230">
          <cell r="B230" t="str">
            <v xml:space="preserve">Jt #     </v>
          </cell>
          <cell r="D230" t="b">
            <v>0</v>
          </cell>
          <cell r="E230">
            <v>0</v>
          </cell>
          <cell r="F230">
            <v>0</v>
          </cell>
        </row>
        <row r="231">
          <cell r="B231" t="str">
            <v xml:space="preserve">Jt #     </v>
          </cell>
          <cell r="D231" t="b">
            <v>0</v>
          </cell>
          <cell r="E231">
            <v>0</v>
          </cell>
          <cell r="F231">
            <v>0</v>
          </cell>
        </row>
        <row r="232">
          <cell r="B232" t="str">
            <v xml:space="preserve">Jt #     </v>
          </cell>
          <cell r="D232" t="b">
            <v>0</v>
          </cell>
          <cell r="E232">
            <v>0</v>
          </cell>
          <cell r="F232">
            <v>0</v>
          </cell>
        </row>
        <row r="233">
          <cell r="B233" t="str">
            <v xml:space="preserve">Jt #     </v>
          </cell>
          <cell r="D233" t="b">
            <v>0</v>
          </cell>
          <cell r="E233">
            <v>0</v>
          </cell>
          <cell r="F233">
            <v>0</v>
          </cell>
        </row>
        <row r="234">
          <cell r="B234" t="str">
            <v xml:space="preserve">Jt #     </v>
          </cell>
          <cell r="D234" t="b">
            <v>0</v>
          </cell>
          <cell r="E234">
            <v>0</v>
          </cell>
          <cell r="F234">
            <v>0</v>
          </cell>
        </row>
        <row r="235">
          <cell r="B235" t="str">
            <v xml:space="preserve">Jt #     </v>
          </cell>
          <cell r="D235" t="b">
            <v>0</v>
          </cell>
          <cell r="E235">
            <v>0</v>
          </cell>
          <cell r="F235">
            <v>0</v>
          </cell>
        </row>
        <row r="236">
          <cell r="B236" t="str">
            <v xml:space="preserve">Jt #     </v>
          </cell>
          <cell r="D236" t="b">
            <v>0</v>
          </cell>
          <cell r="E236">
            <v>0</v>
          </cell>
          <cell r="F236">
            <v>0</v>
          </cell>
        </row>
        <row r="237">
          <cell r="B237" t="str">
            <v xml:space="preserve">Jt #     </v>
          </cell>
          <cell r="D237" t="b">
            <v>0</v>
          </cell>
          <cell r="E237">
            <v>0</v>
          </cell>
          <cell r="F237">
            <v>0</v>
          </cell>
        </row>
        <row r="238">
          <cell r="B238" t="str">
            <v xml:space="preserve">Jt #     </v>
          </cell>
          <cell r="D238" t="b">
            <v>0</v>
          </cell>
          <cell r="E238">
            <v>0</v>
          </cell>
          <cell r="F238">
            <v>0</v>
          </cell>
        </row>
        <row r="239">
          <cell r="B239" t="str">
            <v xml:space="preserve">Jt #     </v>
          </cell>
          <cell r="D239" t="b">
            <v>0</v>
          </cell>
          <cell r="E239">
            <v>0</v>
          </cell>
          <cell r="F239">
            <v>0</v>
          </cell>
        </row>
        <row r="240">
          <cell r="B240" t="str">
            <v xml:space="preserve">Jt #     </v>
          </cell>
          <cell r="D240" t="b">
            <v>0</v>
          </cell>
          <cell r="E240">
            <v>0</v>
          </cell>
          <cell r="F240">
            <v>0</v>
          </cell>
        </row>
        <row r="241">
          <cell r="B241" t="str">
            <v xml:space="preserve">Jt #     </v>
          </cell>
          <cell r="D241" t="b">
            <v>0</v>
          </cell>
          <cell r="E241">
            <v>0</v>
          </cell>
          <cell r="F241">
            <v>0</v>
          </cell>
        </row>
        <row r="242">
          <cell r="B242" t="str">
            <v xml:space="preserve">Jt #     </v>
          </cell>
          <cell r="D242" t="b">
            <v>0</v>
          </cell>
          <cell r="E242">
            <v>0</v>
          </cell>
          <cell r="F242">
            <v>0</v>
          </cell>
        </row>
        <row r="243">
          <cell r="B243" t="str">
            <v xml:space="preserve">Jt #     </v>
          </cell>
          <cell r="D243" t="b">
            <v>0</v>
          </cell>
          <cell r="E243">
            <v>0</v>
          </cell>
          <cell r="F243">
            <v>0</v>
          </cell>
        </row>
        <row r="244">
          <cell r="B244" t="str">
            <v xml:space="preserve">Jt #     </v>
          </cell>
          <cell r="D244" t="b">
            <v>0</v>
          </cell>
          <cell r="E244">
            <v>0</v>
          </cell>
          <cell r="F244">
            <v>0</v>
          </cell>
        </row>
        <row r="245">
          <cell r="B245" t="str">
            <v xml:space="preserve">Jt #     </v>
          </cell>
          <cell r="D245" t="b">
            <v>0</v>
          </cell>
          <cell r="E245">
            <v>0</v>
          </cell>
          <cell r="F245">
            <v>0</v>
          </cell>
        </row>
        <row r="246">
          <cell r="B246" t="str">
            <v xml:space="preserve">Jt #     </v>
          </cell>
          <cell r="D246" t="b">
            <v>0</v>
          </cell>
          <cell r="E246">
            <v>0</v>
          </cell>
          <cell r="F246">
            <v>0</v>
          </cell>
        </row>
        <row r="247">
          <cell r="B247" t="str">
            <v xml:space="preserve">Jt #     </v>
          </cell>
          <cell r="D247" t="b">
            <v>0</v>
          </cell>
          <cell r="E247">
            <v>0</v>
          </cell>
          <cell r="F247">
            <v>0</v>
          </cell>
        </row>
        <row r="248">
          <cell r="B248" t="str">
            <v xml:space="preserve">Jt #     </v>
          </cell>
          <cell r="D248" t="b">
            <v>0</v>
          </cell>
          <cell r="E248">
            <v>0</v>
          </cell>
          <cell r="F248">
            <v>0</v>
          </cell>
        </row>
        <row r="249">
          <cell r="B249" t="str">
            <v xml:space="preserve">Jt #     </v>
          </cell>
          <cell r="D249" t="b">
            <v>0</v>
          </cell>
          <cell r="E249">
            <v>0</v>
          </cell>
          <cell r="F249">
            <v>0</v>
          </cell>
        </row>
        <row r="250">
          <cell r="B250" t="str">
            <v xml:space="preserve">Jt #     </v>
          </cell>
          <cell r="D250" t="b">
            <v>0</v>
          </cell>
          <cell r="E250">
            <v>0</v>
          </cell>
          <cell r="F250">
            <v>0</v>
          </cell>
        </row>
        <row r="251">
          <cell r="B251" t="str">
            <v xml:space="preserve">Jt #     </v>
          </cell>
          <cell r="D251" t="b">
            <v>0</v>
          </cell>
          <cell r="E251">
            <v>0</v>
          </cell>
          <cell r="F251">
            <v>0</v>
          </cell>
        </row>
        <row r="252">
          <cell r="B252" t="str">
            <v xml:space="preserve">Jt #     </v>
          </cell>
          <cell r="D252" t="b">
            <v>0</v>
          </cell>
          <cell r="E252">
            <v>0</v>
          </cell>
          <cell r="F252">
            <v>0</v>
          </cell>
        </row>
        <row r="253">
          <cell r="B253" t="str">
            <v xml:space="preserve">Jt #     </v>
          </cell>
          <cell r="D253" t="b">
            <v>0</v>
          </cell>
          <cell r="E253">
            <v>0</v>
          </cell>
          <cell r="F253">
            <v>0</v>
          </cell>
        </row>
        <row r="254">
          <cell r="B254" t="str">
            <v xml:space="preserve">Jt #     </v>
          </cell>
          <cell r="D254" t="b">
            <v>0</v>
          </cell>
          <cell r="E254">
            <v>0</v>
          </cell>
          <cell r="F254">
            <v>0</v>
          </cell>
        </row>
        <row r="255">
          <cell r="B255" t="str">
            <v xml:space="preserve">Jt #     </v>
          </cell>
          <cell r="D255" t="b">
            <v>0</v>
          </cell>
          <cell r="E255">
            <v>0</v>
          </cell>
          <cell r="F255">
            <v>0</v>
          </cell>
        </row>
        <row r="256">
          <cell r="B256" t="str">
            <v xml:space="preserve">Jt #     </v>
          </cell>
          <cell r="D256" t="b">
            <v>0</v>
          </cell>
          <cell r="E256">
            <v>0</v>
          </cell>
          <cell r="F256">
            <v>0</v>
          </cell>
        </row>
        <row r="257">
          <cell r="B257" t="str">
            <v xml:space="preserve">Jt #     </v>
          </cell>
          <cell r="D257" t="b">
            <v>0</v>
          </cell>
          <cell r="E257">
            <v>0</v>
          </cell>
          <cell r="F257">
            <v>0</v>
          </cell>
        </row>
        <row r="258">
          <cell r="B258" t="str">
            <v xml:space="preserve">Jt #     </v>
          </cell>
          <cell r="D258" t="b">
            <v>0</v>
          </cell>
          <cell r="E258">
            <v>0</v>
          </cell>
          <cell r="F258">
            <v>0</v>
          </cell>
        </row>
        <row r="259">
          <cell r="B259" t="str">
            <v xml:space="preserve">Jt #     </v>
          </cell>
          <cell r="D259" t="b">
            <v>0</v>
          </cell>
          <cell r="E259">
            <v>0</v>
          </cell>
          <cell r="F259">
            <v>0</v>
          </cell>
        </row>
        <row r="260">
          <cell r="B260" t="str">
            <v xml:space="preserve">Jt #     </v>
          </cell>
          <cell r="D260" t="b">
            <v>0</v>
          </cell>
          <cell r="E260">
            <v>0</v>
          </cell>
          <cell r="F260">
            <v>0</v>
          </cell>
        </row>
        <row r="261">
          <cell r="B261" t="str">
            <v xml:space="preserve">Jt #     </v>
          </cell>
          <cell r="D261" t="b">
            <v>0</v>
          </cell>
          <cell r="E261">
            <v>0</v>
          </cell>
          <cell r="F261">
            <v>0</v>
          </cell>
        </row>
        <row r="262">
          <cell r="B262" t="str">
            <v xml:space="preserve">Jt #     </v>
          </cell>
          <cell r="D262" t="b">
            <v>0</v>
          </cell>
          <cell r="E262">
            <v>0</v>
          </cell>
          <cell r="F262">
            <v>0</v>
          </cell>
        </row>
        <row r="263">
          <cell r="B263" t="str">
            <v xml:space="preserve">Jt #     </v>
          </cell>
          <cell r="D263" t="b">
            <v>0</v>
          </cell>
          <cell r="E263">
            <v>0</v>
          </cell>
          <cell r="F263">
            <v>0</v>
          </cell>
        </row>
        <row r="264">
          <cell r="B264" t="str">
            <v xml:space="preserve">Jt #     </v>
          </cell>
          <cell r="D264" t="b">
            <v>0</v>
          </cell>
          <cell r="E264">
            <v>0</v>
          </cell>
          <cell r="F264">
            <v>0</v>
          </cell>
        </row>
        <row r="265">
          <cell r="B265" t="str">
            <v xml:space="preserve">Jt #     </v>
          </cell>
          <cell r="D265" t="b">
            <v>0</v>
          </cell>
          <cell r="E265">
            <v>0</v>
          </cell>
          <cell r="F265">
            <v>0</v>
          </cell>
        </row>
        <row r="266">
          <cell r="B266" t="str">
            <v xml:space="preserve">Jt #     </v>
          </cell>
          <cell r="D266" t="b">
            <v>0</v>
          </cell>
          <cell r="E266">
            <v>0</v>
          </cell>
          <cell r="F266">
            <v>0</v>
          </cell>
        </row>
        <row r="267">
          <cell r="B267" t="str">
            <v xml:space="preserve">Jt #     </v>
          </cell>
          <cell r="D267" t="b">
            <v>0</v>
          </cell>
          <cell r="E267">
            <v>0</v>
          </cell>
          <cell r="F267">
            <v>0</v>
          </cell>
        </row>
        <row r="268">
          <cell r="B268" t="str">
            <v xml:space="preserve">Jt #     </v>
          </cell>
          <cell r="D268" t="b">
            <v>0</v>
          </cell>
          <cell r="E268">
            <v>0</v>
          </cell>
          <cell r="F268">
            <v>0</v>
          </cell>
        </row>
        <row r="269">
          <cell r="B269" t="str">
            <v xml:space="preserve">Jt #     </v>
          </cell>
          <cell r="D269" t="b">
            <v>0</v>
          </cell>
          <cell r="E269">
            <v>0</v>
          </cell>
          <cell r="F269">
            <v>0</v>
          </cell>
        </row>
        <row r="270">
          <cell r="B270" t="str">
            <v xml:space="preserve">Jt #     </v>
          </cell>
          <cell r="D270" t="b">
            <v>0</v>
          </cell>
          <cell r="E270">
            <v>0</v>
          </cell>
          <cell r="F270">
            <v>0</v>
          </cell>
        </row>
        <row r="271">
          <cell r="B271" t="str">
            <v xml:space="preserve">Jt #     </v>
          </cell>
          <cell r="D271" t="b">
            <v>0</v>
          </cell>
          <cell r="E271">
            <v>0</v>
          </cell>
          <cell r="F271">
            <v>0</v>
          </cell>
        </row>
        <row r="272">
          <cell r="B272" t="str">
            <v xml:space="preserve">Jt #     </v>
          </cell>
          <cell r="D272" t="b">
            <v>0</v>
          </cell>
          <cell r="E272">
            <v>0</v>
          </cell>
          <cell r="F272">
            <v>0</v>
          </cell>
        </row>
        <row r="273">
          <cell r="B273" t="str">
            <v xml:space="preserve">Jt #     </v>
          </cell>
          <cell r="D273" t="b">
            <v>0</v>
          </cell>
          <cell r="E273">
            <v>0</v>
          </cell>
          <cell r="F273">
            <v>0</v>
          </cell>
        </row>
        <row r="274">
          <cell r="B274" t="str">
            <v xml:space="preserve">Jt #     </v>
          </cell>
          <cell r="D274" t="b">
            <v>0</v>
          </cell>
          <cell r="E274">
            <v>0</v>
          </cell>
          <cell r="F274">
            <v>0</v>
          </cell>
        </row>
        <row r="275">
          <cell r="B275" t="str">
            <v xml:space="preserve">Jt #     </v>
          </cell>
          <cell r="D275" t="b">
            <v>0</v>
          </cell>
          <cell r="E275">
            <v>0</v>
          </cell>
          <cell r="F275">
            <v>0</v>
          </cell>
        </row>
        <row r="276">
          <cell r="B276" t="str">
            <v xml:space="preserve">Jt #     </v>
          </cell>
          <cell r="D276" t="b">
            <v>0</v>
          </cell>
          <cell r="E276">
            <v>0</v>
          </cell>
          <cell r="F276">
            <v>0</v>
          </cell>
        </row>
        <row r="277">
          <cell r="B277" t="str">
            <v xml:space="preserve">Jt #     </v>
          </cell>
          <cell r="D277" t="b">
            <v>0</v>
          </cell>
          <cell r="E277">
            <v>0</v>
          </cell>
          <cell r="F277">
            <v>0</v>
          </cell>
        </row>
        <row r="278">
          <cell r="B278" t="str">
            <v xml:space="preserve">Jt #     </v>
          </cell>
          <cell r="D278" t="b">
            <v>0</v>
          </cell>
          <cell r="E278">
            <v>0</v>
          </cell>
          <cell r="F278">
            <v>0</v>
          </cell>
        </row>
        <row r="279">
          <cell r="B279" t="str">
            <v xml:space="preserve">Jt #     </v>
          </cell>
          <cell r="D279" t="b">
            <v>0</v>
          </cell>
          <cell r="E279">
            <v>0</v>
          </cell>
          <cell r="F279">
            <v>0</v>
          </cell>
        </row>
        <row r="280">
          <cell r="B280" t="str">
            <v xml:space="preserve">Jt #     </v>
          </cell>
          <cell r="D280" t="b">
            <v>0</v>
          </cell>
          <cell r="E280">
            <v>0</v>
          </cell>
          <cell r="F280">
            <v>0</v>
          </cell>
        </row>
        <row r="281">
          <cell r="B281" t="str">
            <v xml:space="preserve">Jt #     </v>
          </cell>
          <cell r="D281" t="b">
            <v>0</v>
          </cell>
          <cell r="E281">
            <v>0</v>
          </cell>
          <cell r="F281">
            <v>0</v>
          </cell>
        </row>
        <row r="282">
          <cell r="B282" t="str">
            <v xml:space="preserve">Jt #     </v>
          </cell>
          <cell r="D282" t="b">
            <v>0</v>
          </cell>
          <cell r="E282">
            <v>0</v>
          </cell>
          <cell r="F282">
            <v>0</v>
          </cell>
        </row>
        <row r="283">
          <cell r="B283" t="str">
            <v xml:space="preserve">Jt #     </v>
          </cell>
          <cell r="D283" t="b">
            <v>0</v>
          </cell>
          <cell r="E283">
            <v>0</v>
          </cell>
          <cell r="F283">
            <v>0</v>
          </cell>
        </row>
        <row r="284">
          <cell r="B284" t="str">
            <v xml:space="preserve">Jt #     </v>
          </cell>
          <cell r="D284" t="b">
            <v>0</v>
          </cell>
          <cell r="E284">
            <v>0</v>
          </cell>
          <cell r="F284">
            <v>0</v>
          </cell>
        </row>
        <row r="285">
          <cell r="B285" t="str">
            <v xml:space="preserve">Jt #     </v>
          </cell>
          <cell r="D285" t="b">
            <v>0</v>
          </cell>
          <cell r="E285">
            <v>0</v>
          </cell>
          <cell r="F285">
            <v>0</v>
          </cell>
        </row>
        <row r="286">
          <cell r="B286" t="str">
            <v xml:space="preserve">Jt #     </v>
          </cell>
          <cell r="D286" t="b">
            <v>0</v>
          </cell>
          <cell r="E286">
            <v>0</v>
          </cell>
          <cell r="F286">
            <v>0</v>
          </cell>
        </row>
        <row r="287">
          <cell r="B287" t="str">
            <v xml:space="preserve">Jt #     </v>
          </cell>
          <cell r="D287" t="b">
            <v>0</v>
          </cell>
          <cell r="E287">
            <v>0</v>
          </cell>
          <cell r="F287">
            <v>0</v>
          </cell>
        </row>
        <row r="288">
          <cell r="B288" t="str">
            <v xml:space="preserve">Jt #     </v>
          </cell>
          <cell r="D288" t="b">
            <v>0</v>
          </cell>
          <cell r="E288">
            <v>0</v>
          </cell>
          <cell r="F288">
            <v>0</v>
          </cell>
        </row>
        <row r="289">
          <cell r="B289" t="str">
            <v xml:space="preserve">Jt #     </v>
          </cell>
          <cell r="D289" t="b">
            <v>0</v>
          </cell>
          <cell r="E289">
            <v>0</v>
          </cell>
          <cell r="F289">
            <v>0</v>
          </cell>
        </row>
        <row r="290">
          <cell r="B290" t="str">
            <v xml:space="preserve">Jt #     </v>
          </cell>
          <cell r="D290" t="b">
            <v>0</v>
          </cell>
          <cell r="E290">
            <v>0</v>
          </cell>
          <cell r="F290">
            <v>0</v>
          </cell>
        </row>
        <row r="291">
          <cell r="B291" t="str">
            <v xml:space="preserve">Jt #     </v>
          </cell>
          <cell r="D291" t="b">
            <v>0</v>
          </cell>
          <cell r="E291">
            <v>0</v>
          </cell>
          <cell r="F291">
            <v>0</v>
          </cell>
        </row>
        <row r="292">
          <cell r="B292" t="str">
            <v xml:space="preserve">Jt #     </v>
          </cell>
          <cell r="D292" t="b">
            <v>0</v>
          </cell>
          <cell r="E292">
            <v>0</v>
          </cell>
          <cell r="F292">
            <v>0</v>
          </cell>
        </row>
        <row r="293">
          <cell r="B293" t="str">
            <v xml:space="preserve">Jt #     </v>
          </cell>
          <cell r="D293" t="b">
            <v>0</v>
          </cell>
          <cell r="E293">
            <v>0</v>
          </cell>
          <cell r="F293">
            <v>0</v>
          </cell>
        </row>
        <row r="294">
          <cell r="B294" t="str">
            <v xml:space="preserve">Jt #     </v>
          </cell>
          <cell r="D294" t="b">
            <v>0</v>
          </cell>
          <cell r="E294">
            <v>0</v>
          </cell>
          <cell r="F294">
            <v>0</v>
          </cell>
        </row>
        <row r="295">
          <cell r="B295" t="str">
            <v xml:space="preserve">Jt #     </v>
          </cell>
          <cell r="D295" t="b">
            <v>0</v>
          </cell>
          <cell r="E295">
            <v>0</v>
          </cell>
          <cell r="F295">
            <v>0</v>
          </cell>
        </row>
        <row r="296">
          <cell r="B296" t="str">
            <v xml:space="preserve">Jt #     </v>
          </cell>
          <cell r="D296" t="b">
            <v>0</v>
          </cell>
          <cell r="E296">
            <v>0</v>
          </cell>
          <cell r="F296">
            <v>0</v>
          </cell>
        </row>
        <row r="297">
          <cell r="B297" t="str">
            <v xml:space="preserve">Jt #     </v>
          </cell>
          <cell r="D297" t="b">
            <v>0</v>
          </cell>
          <cell r="E297">
            <v>0</v>
          </cell>
          <cell r="F297">
            <v>0</v>
          </cell>
        </row>
        <row r="298">
          <cell r="B298" t="str">
            <v xml:space="preserve">Jt #     </v>
          </cell>
          <cell r="D298" t="b">
            <v>0</v>
          </cell>
          <cell r="E298">
            <v>0</v>
          </cell>
          <cell r="F298">
            <v>0</v>
          </cell>
        </row>
        <row r="299">
          <cell r="B299" t="str">
            <v xml:space="preserve">Jt #     </v>
          </cell>
          <cell r="D299" t="b">
            <v>0</v>
          </cell>
          <cell r="E299">
            <v>0</v>
          </cell>
          <cell r="F299">
            <v>0</v>
          </cell>
        </row>
        <row r="300">
          <cell r="B300" t="str">
            <v xml:space="preserve">Jt #     </v>
          </cell>
          <cell r="D300" t="b">
            <v>0</v>
          </cell>
          <cell r="E300">
            <v>0</v>
          </cell>
          <cell r="F300">
            <v>0</v>
          </cell>
        </row>
        <row r="301">
          <cell r="B301" t="str">
            <v xml:space="preserve">Jt #     </v>
          </cell>
          <cell r="D301" t="b">
            <v>0</v>
          </cell>
          <cell r="E301">
            <v>0</v>
          </cell>
          <cell r="F301">
            <v>0</v>
          </cell>
        </row>
        <row r="302">
          <cell r="B302" t="str">
            <v xml:space="preserve">Jt #     </v>
          </cell>
          <cell r="D302" t="b">
            <v>0</v>
          </cell>
          <cell r="E302">
            <v>0</v>
          </cell>
          <cell r="F302">
            <v>0</v>
          </cell>
        </row>
        <row r="303">
          <cell r="B303" t="str">
            <v xml:space="preserve">Jt #     </v>
          </cell>
          <cell r="D303" t="b">
            <v>0</v>
          </cell>
          <cell r="E303">
            <v>0</v>
          </cell>
          <cell r="F303">
            <v>0</v>
          </cell>
        </row>
        <row r="304">
          <cell r="B304" t="str">
            <v xml:space="preserve">Jt #     </v>
          </cell>
          <cell r="D304" t="b">
            <v>0</v>
          </cell>
          <cell r="E304">
            <v>0</v>
          </cell>
          <cell r="F304">
            <v>0</v>
          </cell>
        </row>
        <row r="305">
          <cell r="B305" t="str">
            <v xml:space="preserve">Jt #     </v>
          </cell>
          <cell r="D305" t="b">
            <v>0</v>
          </cell>
          <cell r="E305">
            <v>0</v>
          </cell>
          <cell r="F305">
            <v>0</v>
          </cell>
        </row>
        <row r="306">
          <cell r="B306" t="str">
            <v xml:space="preserve">Jt #     </v>
          </cell>
          <cell r="D306" t="b">
            <v>0</v>
          </cell>
          <cell r="E306">
            <v>0</v>
          </cell>
          <cell r="F306">
            <v>0</v>
          </cell>
        </row>
        <row r="307">
          <cell r="B307" t="str">
            <v xml:space="preserve">Jt #     </v>
          </cell>
          <cell r="D307" t="b">
            <v>0</v>
          </cell>
          <cell r="E307">
            <v>0</v>
          </cell>
          <cell r="F307">
            <v>0</v>
          </cell>
        </row>
        <row r="308">
          <cell r="B308" t="str">
            <v xml:space="preserve">Jt #     </v>
          </cell>
          <cell r="D308" t="b">
            <v>0</v>
          </cell>
          <cell r="E308">
            <v>0</v>
          </cell>
          <cell r="F308">
            <v>0</v>
          </cell>
        </row>
        <row r="309">
          <cell r="B309" t="str">
            <v xml:space="preserve">Jt #     </v>
          </cell>
          <cell r="D309" t="b">
            <v>0</v>
          </cell>
          <cell r="E309">
            <v>0</v>
          </cell>
          <cell r="F309">
            <v>0</v>
          </cell>
        </row>
        <row r="310">
          <cell r="B310" t="str">
            <v xml:space="preserve">Jt #     </v>
          </cell>
          <cell r="D310" t="b">
            <v>0</v>
          </cell>
          <cell r="E310">
            <v>0</v>
          </cell>
          <cell r="F310">
            <v>0</v>
          </cell>
        </row>
        <row r="311">
          <cell r="B311" t="str">
            <v xml:space="preserve">Jt #     </v>
          </cell>
          <cell r="D311" t="b">
            <v>0</v>
          </cell>
          <cell r="E311">
            <v>0</v>
          </cell>
          <cell r="F311">
            <v>0</v>
          </cell>
        </row>
        <row r="312">
          <cell r="B312" t="str">
            <v xml:space="preserve">Jt #     </v>
          </cell>
          <cell r="D312" t="b">
            <v>0</v>
          </cell>
          <cell r="E312">
            <v>0</v>
          </cell>
          <cell r="F312">
            <v>0</v>
          </cell>
        </row>
        <row r="313">
          <cell r="B313" t="str">
            <v xml:space="preserve">Jt #     </v>
          </cell>
          <cell r="D313" t="b">
            <v>0</v>
          </cell>
          <cell r="E313">
            <v>0</v>
          </cell>
          <cell r="F313">
            <v>0</v>
          </cell>
        </row>
        <row r="314">
          <cell r="B314" t="str">
            <v xml:space="preserve">Jt #     </v>
          </cell>
          <cell r="D314" t="b">
            <v>0</v>
          </cell>
          <cell r="E314">
            <v>0</v>
          </cell>
          <cell r="F314">
            <v>0</v>
          </cell>
        </row>
        <row r="315">
          <cell r="B315" t="str">
            <v xml:space="preserve">Jt #     </v>
          </cell>
          <cell r="D315" t="b">
            <v>0</v>
          </cell>
          <cell r="E315">
            <v>0</v>
          </cell>
          <cell r="F315">
            <v>0</v>
          </cell>
        </row>
        <row r="316">
          <cell r="B316" t="str">
            <v xml:space="preserve">Jt #     </v>
          </cell>
          <cell r="D316" t="b">
            <v>0</v>
          </cell>
          <cell r="E316">
            <v>0</v>
          </cell>
          <cell r="F316">
            <v>0</v>
          </cell>
        </row>
        <row r="317">
          <cell r="B317" t="str">
            <v xml:space="preserve">Jt #     </v>
          </cell>
          <cell r="D317" t="b">
            <v>0</v>
          </cell>
          <cell r="E317">
            <v>0</v>
          </cell>
          <cell r="F317">
            <v>0</v>
          </cell>
        </row>
        <row r="318">
          <cell r="B318" t="str">
            <v xml:space="preserve">Jt #     </v>
          </cell>
          <cell r="D318" t="b">
            <v>0</v>
          </cell>
          <cell r="E318">
            <v>0</v>
          </cell>
          <cell r="F318">
            <v>0</v>
          </cell>
        </row>
        <row r="319">
          <cell r="B319" t="str">
            <v xml:space="preserve">Jt #     </v>
          </cell>
          <cell r="D319" t="b">
            <v>0</v>
          </cell>
          <cell r="E319">
            <v>0</v>
          </cell>
          <cell r="F319">
            <v>0</v>
          </cell>
        </row>
        <row r="320">
          <cell r="B320" t="str">
            <v xml:space="preserve">Jt #     </v>
          </cell>
          <cell r="D320" t="b">
            <v>0</v>
          </cell>
          <cell r="E320">
            <v>0</v>
          </cell>
          <cell r="F320">
            <v>0</v>
          </cell>
        </row>
        <row r="321">
          <cell r="B321" t="str">
            <v xml:space="preserve">Jt #     </v>
          </cell>
          <cell r="D321" t="b">
            <v>0</v>
          </cell>
          <cell r="E321">
            <v>0</v>
          </cell>
          <cell r="F321">
            <v>0</v>
          </cell>
        </row>
        <row r="322">
          <cell r="B322" t="str">
            <v xml:space="preserve">Jt #     </v>
          </cell>
          <cell r="D322" t="b">
            <v>0</v>
          </cell>
          <cell r="E322">
            <v>0</v>
          </cell>
          <cell r="F322">
            <v>0</v>
          </cell>
        </row>
        <row r="323">
          <cell r="B323" t="str">
            <v xml:space="preserve">Jt #     </v>
          </cell>
          <cell r="D323" t="b">
            <v>0</v>
          </cell>
          <cell r="E323">
            <v>0</v>
          </cell>
          <cell r="F323">
            <v>0</v>
          </cell>
        </row>
        <row r="324">
          <cell r="B324" t="str">
            <v xml:space="preserve">Jt #     </v>
          </cell>
          <cell r="D324" t="b">
            <v>0</v>
          </cell>
          <cell r="E324">
            <v>0</v>
          </cell>
          <cell r="F324">
            <v>0</v>
          </cell>
        </row>
        <row r="325">
          <cell r="B325" t="str">
            <v xml:space="preserve">Jt #     </v>
          </cell>
          <cell r="D325" t="b">
            <v>0</v>
          </cell>
          <cell r="E325">
            <v>0</v>
          </cell>
          <cell r="F325">
            <v>0</v>
          </cell>
        </row>
        <row r="326">
          <cell r="B326" t="str">
            <v xml:space="preserve">Jt #     </v>
          </cell>
          <cell r="D326" t="b">
            <v>0</v>
          </cell>
          <cell r="E326">
            <v>0</v>
          </cell>
          <cell r="F326">
            <v>0</v>
          </cell>
        </row>
        <row r="327">
          <cell r="B327" t="str">
            <v xml:space="preserve">Jt #     </v>
          </cell>
          <cell r="D327" t="b">
            <v>0</v>
          </cell>
          <cell r="E327">
            <v>0</v>
          </cell>
          <cell r="F327">
            <v>0</v>
          </cell>
        </row>
        <row r="328">
          <cell r="B328" t="str">
            <v xml:space="preserve">Jt #     </v>
          </cell>
          <cell r="D328" t="b">
            <v>0</v>
          </cell>
          <cell r="E328">
            <v>0</v>
          </cell>
          <cell r="F328">
            <v>0</v>
          </cell>
        </row>
        <row r="329">
          <cell r="B329" t="str">
            <v xml:space="preserve">Jt #     </v>
          </cell>
          <cell r="D329" t="b">
            <v>0</v>
          </cell>
          <cell r="E329">
            <v>0</v>
          </cell>
          <cell r="F329">
            <v>0</v>
          </cell>
        </row>
        <row r="330">
          <cell r="B330" t="str">
            <v xml:space="preserve">Jt #     </v>
          </cell>
          <cell r="D330" t="b">
            <v>0</v>
          </cell>
          <cell r="E330">
            <v>0</v>
          </cell>
          <cell r="F330">
            <v>0</v>
          </cell>
        </row>
        <row r="331">
          <cell r="B331" t="str">
            <v xml:space="preserve">Jt #     </v>
          </cell>
          <cell r="D331" t="b">
            <v>0</v>
          </cell>
          <cell r="E331">
            <v>0</v>
          </cell>
          <cell r="F331">
            <v>0</v>
          </cell>
        </row>
        <row r="332">
          <cell r="B332" t="str">
            <v xml:space="preserve">Jt #     </v>
          </cell>
          <cell r="D332" t="b">
            <v>0</v>
          </cell>
          <cell r="E332">
            <v>0</v>
          </cell>
          <cell r="F332">
            <v>0</v>
          </cell>
        </row>
        <row r="333">
          <cell r="B333" t="str">
            <v xml:space="preserve">Jt #     </v>
          </cell>
          <cell r="D333" t="b">
            <v>0</v>
          </cell>
          <cell r="E333">
            <v>0</v>
          </cell>
          <cell r="F333">
            <v>0</v>
          </cell>
        </row>
        <row r="334">
          <cell r="B334" t="str">
            <v xml:space="preserve">Jt #     </v>
          </cell>
          <cell r="D334" t="b">
            <v>0</v>
          </cell>
          <cell r="E334">
            <v>0</v>
          </cell>
          <cell r="F334">
            <v>0</v>
          </cell>
        </row>
        <row r="335">
          <cell r="B335" t="str">
            <v xml:space="preserve">Jt #     </v>
          </cell>
          <cell r="D335" t="b">
            <v>0</v>
          </cell>
          <cell r="E335">
            <v>0</v>
          </cell>
          <cell r="F335">
            <v>0</v>
          </cell>
        </row>
        <row r="336">
          <cell r="B336" t="str">
            <v xml:space="preserve">Jt #     </v>
          </cell>
          <cell r="D336" t="b">
            <v>0</v>
          </cell>
          <cell r="E336">
            <v>0</v>
          </cell>
          <cell r="F336">
            <v>0</v>
          </cell>
        </row>
        <row r="337">
          <cell r="B337" t="str">
            <v xml:space="preserve">Jt #     </v>
          </cell>
          <cell r="D337" t="b">
            <v>0</v>
          </cell>
          <cell r="E337">
            <v>0</v>
          </cell>
          <cell r="F337">
            <v>0</v>
          </cell>
        </row>
        <row r="338">
          <cell r="B338" t="str">
            <v xml:space="preserve">Jt #     </v>
          </cell>
          <cell r="D338" t="b">
            <v>0</v>
          </cell>
          <cell r="E338">
            <v>0</v>
          </cell>
          <cell r="F338">
            <v>0</v>
          </cell>
        </row>
        <row r="339">
          <cell r="B339" t="str">
            <v xml:space="preserve">Jt #     </v>
          </cell>
          <cell r="D339" t="b">
            <v>0</v>
          </cell>
          <cell r="E339">
            <v>0</v>
          </cell>
          <cell r="F339">
            <v>0</v>
          </cell>
        </row>
        <row r="340">
          <cell r="B340" t="str">
            <v xml:space="preserve">Jt #     </v>
          </cell>
          <cell r="D340" t="b">
            <v>0</v>
          </cell>
          <cell r="E340">
            <v>0</v>
          </cell>
          <cell r="F340">
            <v>0</v>
          </cell>
        </row>
        <row r="341">
          <cell r="B341" t="str">
            <v xml:space="preserve">Jt #     </v>
          </cell>
          <cell r="D341" t="b">
            <v>0</v>
          </cell>
          <cell r="E341">
            <v>0</v>
          </cell>
          <cell r="F341">
            <v>0</v>
          </cell>
        </row>
        <row r="342">
          <cell r="B342" t="str">
            <v xml:space="preserve">Jt #     </v>
          </cell>
          <cell r="D342" t="b">
            <v>0</v>
          </cell>
          <cell r="E342">
            <v>0</v>
          </cell>
          <cell r="F342">
            <v>0</v>
          </cell>
        </row>
        <row r="343">
          <cell r="B343" t="str">
            <v xml:space="preserve">Jt #     </v>
          </cell>
          <cell r="D343" t="b">
            <v>0</v>
          </cell>
          <cell r="E343">
            <v>0</v>
          </cell>
          <cell r="F343">
            <v>0</v>
          </cell>
        </row>
        <row r="344">
          <cell r="B344" t="str">
            <v xml:space="preserve">Jt #     </v>
          </cell>
          <cell r="D344" t="b">
            <v>0</v>
          </cell>
          <cell r="E344">
            <v>0</v>
          </cell>
          <cell r="F344">
            <v>0</v>
          </cell>
        </row>
        <row r="345">
          <cell r="B345" t="str">
            <v xml:space="preserve">Jt #     </v>
          </cell>
          <cell r="D345" t="b">
            <v>0</v>
          </cell>
          <cell r="E345">
            <v>0</v>
          </cell>
          <cell r="F345">
            <v>0</v>
          </cell>
        </row>
        <row r="346">
          <cell r="B346" t="str">
            <v xml:space="preserve">Jt #     </v>
          </cell>
          <cell r="D346" t="b">
            <v>0</v>
          </cell>
          <cell r="E346">
            <v>0</v>
          </cell>
          <cell r="F346">
            <v>0</v>
          </cell>
        </row>
        <row r="347">
          <cell r="B347" t="str">
            <v xml:space="preserve">Jt #     </v>
          </cell>
          <cell r="D347" t="b">
            <v>0</v>
          </cell>
          <cell r="E347">
            <v>0</v>
          </cell>
          <cell r="F347">
            <v>0</v>
          </cell>
        </row>
        <row r="348">
          <cell r="B348" t="str">
            <v xml:space="preserve">Jt #     </v>
          </cell>
          <cell r="D348" t="b">
            <v>0</v>
          </cell>
          <cell r="E348">
            <v>0</v>
          </cell>
          <cell r="F348">
            <v>0</v>
          </cell>
        </row>
        <row r="349">
          <cell r="B349" t="str">
            <v xml:space="preserve">Jt #     </v>
          </cell>
          <cell r="D349" t="b">
            <v>0</v>
          </cell>
          <cell r="E349">
            <v>0</v>
          </cell>
          <cell r="F349">
            <v>0</v>
          </cell>
        </row>
        <row r="350">
          <cell r="B350" t="str">
            <v xml:space="preserve">Jt #     </v>
          </cell>
          <cell r="D350" t="b">
            <v>0</v>
          </cell>
          <cell r="E350">
            <v>0</v>
          </cell>
          <cell r="F350">
            <v>0</v>
          </cell>
        </row>
        <row r="351">
          <cell r="B351" t="str">
            <v xml:space="preserve">Jt #     </v>
          </cell>
          <cell r="D351" t="b">
            <v>0</v>
          </cell>
          <cell r="E351">
            <v>0</v>
          </cell>
          <cell r="F351">
            <v>0</v>
          </cell>
        </row>
        <row r="352">
          <cell r="B352" t="str">
            <v xml:space="preserve">Jt #     </v>
          </cell>
          <cell r="D352" t="b">
            <v>0</v>
          </cell>
          <cell r="E352">
            <v>0</v>
          </cell>
          <cell r="F352">
            <v>0</v>
          </cell>
        </row>
        <row r="353">
          <cell r="B353" t="str">
            <v xml:space="preserve">Jt #     </v>
          </cell>
          <cell r="D353" t="b">
            <v>0</v>
          </cell>
          <cell r="E353">
            <v>0</v>
          </cell>
          <cell r="F353">
            <v>0</v>
          </cell>
        </row>
        <row r="354">
          <cell r="B354" t="str">
            <v xml:space="preserve">Jt #     </v>
          </cell>
          <cell r="D354" t="b">
            <v>0</v>
          </cell>
          <cell r="E354">
            <v>0</v>
          </cell>
          <cell r="F354">
            <v>0</v>
          </cell>
        </row>
        <row r="355">
          <cell r="B355" t="str">
            <v xml:space="preserve">Jt #     </v>
          </cell>
          <cell r="D355" t="b">
            <v>0</v>
          </cell>
          <cell r="E355">
            <v>0</v>
          </cell>
          <cell r="F355">
            <v>0</v>
          </cell>
        </row>
        <row r="356">
          <cell r="B356" t="str">
            <v xml:space="preserve">Jt #     </v>
          </cell>
          <cell r="D356" t="b">
            <v>0</v>
          </cell>
          <cell r="E356">
            <v>0</v>
          </cell>
          <cell r="F356">
            <v>0</v>
          </cell>
        </row>
        <row r="357">
          <cell r="B357" t="str">
            <v xml:space="preserve">Jt #     </v>
          </cell>
          <cell r="D357" t="b">
            <v>0</v>
          </cell>
          <cell r="E357">
            <v>0</v>
          </cell>
          <cell r="F357">
            <v>0</v>
          </cell>
        </row>
        <row r="358">
          <cell r="B358" t="str">
            <v xml:space="preserve">Jt #     </v>
          </cell>
          <cell r="D358" t="b">
            <v>0</v>
          </cell>
          <cell r="E358">
            <v>0</v>
          </cell>
          <cell r="F358">
            <v>0</v>
          </cell>
        </row>
        <row r="359">
          <cell r="B359" t="str">
            <v xml:space="preserve">Jt #     </v>
          </cell>
          <cell r="D359" t="b">
            <v>0</v>
          </cell>
          <cell r="E359">
            <v>0</v>
          </cell>
          <cell r="F359">
            <v>0</v>
          </cell>
        </row>
        <row r="360">
          <cell r="B360" t="str">
            <v xml:space="preserve">Jt #     </v>
          </cell>
          <cell r="D360" t="b">
            <v>0</v>
          </cell>
          <cell r="E360">
            <v>0</v>
          </cell>
          <cell r="F360">
            <v>0</v>
          </cell>
        </row>
        <row r="361">
          <cell r="B361" t="str">
            <v xml:space="preserve">Jt #     </v>
          </cell>
          <cell r="D361" t="b">
            <v>0</v>
          </cell>
          <cell r="E361">
            <v>0</v>
          </cell>
          <cell r="F361">
            <v>0</v>
          </cell>
        </row>
        <row r="362">
          <cell r="B362" t="str">
            <v xml:space="preserve">Jt #     </v>
          </cell>
          <cell r="D362" t="b">
            <v>0</v>
          </cell>
          <cell r="E362">
            <v>0</v>
          </cell>
          <cell r="F362">
            <v>0</v>
          </cell>
        </row>
        <row r="363">
          <cell r="B363" t="str">
            <v xml:space="preserve">Jt #     </v>
          </cell>
          <cell r="D363" t="b">
            <v>0</v>
          </cell>
          <cell r="E363">
            <v>0</v>
          </cell>
          <cell r="F363">
            <v>0</v>
          </cell>
        </row>
        <row r="364">
          <cell r="B364" t="str">
            <v xml:space="preserve">Jt #     </v>
          </cell>
          <cell r="D364" t="b">
            <v>0</v>
          </cell>
          <cell r="E364">
            <v>0</v>
          </cell>
          <cell r="F364">
            <v>0</v>
          </cell>
        </row>
        <row r="365">
          <cell r="B365" t="str">
            <v xml:space="preserve">Jt #     </v>
          </cell>
          <cell r="D365" t="b">
            <v>0</v>
          </cell>
          <cell r="E365">
            <v>0</v>
          </cell>
          <cell r="F365">
            <v>0</v>
          </cell>
        </row>
        <row r="366">
          <cell r="B366" t="str">
            <v xml:space="preserve">Jt #     </v>
          </cell>
          <cell r="D366" t="b">
            <v>0</v>
          </cell>
          <cell r="E366">
            <v>0</v>
          </cell>
          <cell r="F366">
            <v>0</v>
          </cell>
        </row>
        <row r="367">
          <cell r="B367" t="str">
            <v xml:space="preserve">Jt #     </v>
          </cell>
          <cell r="D367" t="b">
            <v>0</v>
          </cell>
          <cell r="E367">
            <v>0</v>
          </cell>
          <cell r="F367">
            <v>0</v>
          </cell>
        </row>
        <row r="368">
          <cell r="B368" t="str">
            <v xml:space="preserve">Jt #     </v>
          </cell>
          <cell r="D368" t="b">
            <v>0</v>
          </cell>
          <cell r="E368">
            <v>0</v>
          </cell>
          <cell r="F368">
            <v>0</v>
          </cell>
        </row>
        <row r="369">
          <cell r="B369" t="str">
            <v xml:space="preserve">Jt #     </v>
          </cell>
          <cell r="D369" t="b">
            <v>0</v>
          </cell>
          <cell r="E369">
            <v>0</v>
          </cell>
          <cell r="F369">
            <v>0</v>
          </cell>
        </row>
        <row r="370">
          <cell r="B370" t="str">
            <v xml:space="preserve">Jt #     </v>
          </cell>
          <cell r="D370" t="b">
            <v>0</v>
          </cell>
          <cell r="E370">
            <v>0</v>
          </cell>
          <cell r="F370">
            <v>0</v>
          </cell>
        </row>
        <row r="371">
          <cell r="B371" t="str">
            <v xml:space="preserve">Jt #     </v>
          </cell>
          <cell r="D371" t="b">
            <v>0</v>
          </cell>
          <cell r="E371">
            <v>0</v>
          </cell>
          <cell r="F371">
            <v>0</v>
          </cell>
        </row>
        <row r="372">
          <cell r="B372" t="str">
            <v xml:space="preserve">Jt #     </v>
          </cell>
          <cell r="D372" t="b">
            <v>0</v>
          </cell>
          <cell r="E372">
            <v>0</v>
          </cell>
          <cell r="F372">
            <v>0</v>
          </cell>
        </row>
        <row r="373">
          <cell r="B373" t="str">
            <v xml:space="preserve">Jt #     </v>
          </cell>
          <cell r="D373" t="b">
            <v>0</v>
          </cell>
          <cell r="E373">
            <v>0</v>
          </cell>
          <cell r="F373">
            <v>0</v>
          </cell>
        </row>
        <row r="374">
          <cell r="B374" t="str">
            <v xml:space="preserve">Jt #     </v>
          </cell>
          <cell r="D374" t="b">
            <v>0</v>
          </cell>
          <cell r="E374">
            <v>0</v>
          </cell>
          <cell r="F374">
            <v>0</v>
          </cell>
        </row>
        <row r="375">
          <cell r="B375" t="str">
            <v xml:space="preserve">Jt #     </v>
          </cell>
          <cell r="D375" t="b">
            <v>0</v>
          </cell>
          <cell r="E375">
            <v>0</v>
          </cell>
          <cell r="F375">
            <v>0</v>
          </cell>
        </row>
        <row r="376">
          <cell r="B376" t="str">
            <v xml:space="preserve">Jt #     </v>
          </cell>
          <cell r="D376" t="b">
            <v>0</v>
          </cell>
          <cell r="E376">
            <v>0</v>
          </cell>
          <cell r="F376">
            <v>0</v>
          </cell>
        </row>
        <row r="377">
          <cell r="B377" t="str">
            <v xml:space="preserve">Jt #     </v>
          </cell>
          <cell r="D377" t="b">
            <v>0</v>
          </cell>
          <cell r="E377">
            <v>0</v>
          </cell>
          <cell r="F377">
            <v>0</v>
          </cell>
        </row>
        <row r="378">
          <cell r="B378" t="str">
            <v xml:space="preserve">Jt #     </v>
          </cell>
          <cell r="D378" t="b">
            <v>0</v>
          </cell>
          <cell r="E378">
            <v>0</v>
          </cell>
          <cell r="F378">
            <v>0</v>
          </cell>
        </row>
        <row r="379">
          <cell r="B379" t="str">
            <v xml:space="preserve">Jt #     </v>
          </cell>
          <cell r="D379" t="b">
            <v>0</v>
          </cell>
          <cell r="E379">
            <v>0</v>
          </cell>
          <cell r="F379">
            <v>0</v>
          </cell>
        </row>
        <row r="380">
          <cell r="B380" t="str">
            <v xml:space="preserve">Jt #     </v>
          </cell>
          <cell r="D380" t="b">
            <v>0</v>
          </cell>
          <cell r="E380">
            <v>0</v>
          </cell>
          <cell r="F380">
            <v>0</v>
          </cell>
        </row>
        <row r="381">
          <cell r="B381" t="str">
            <v xml:space="preserve">Jt #     </v>
          </cell>
          <cell r="D381" t="b">
            <v>0</v>
          </cell>
          <cell r="E381">
            <v>0</v>
          </cell>
          <cell r="F381">
            <v>0</v>
          </cell>
        </row>
        <row r="382">
          <cell r="B382" t="str">
            <v xml:space="preserve">Jt #     </v>
          </cell>
          <cell r="D382" t="b">
            <v>0</v>
          </cell>
          <cell r="E382">
            <v>0</v>
          </cell>
          <cell r="F382">
            <v>0</v>
          </cell>
        </row>
        <row r="383">
          <cell r="B383" t="str">
            <v xml:space="preserve">Jt #     </v>
          </cell>
          <cell r="D383" t="b">
            <v>0</v>
          </cell>
          <cell r="E383">
            <v>0</v>
          </cell>
          <cell r="F383">
            <v>0</v>
          </cell>
        </row>
        <row r="384">
          <cell r="B384" t="str">
            <v xml:space="preserve">Jt #     </v>
          </cell>
          <cell r="D384" t="b">
            <v>0</v>
          </cell>
          <cell r="E384">
            <v>0</v>
          </cell>
          <cell r="F384">
            <v>0</v>
          </cell>
        </row>
        <row r="385">
          <cell r="B385" t="str">
            <v xml:space="preserve">Jt #     </v>
          </cell>
          <cell r="D385" t="b">
            <v>0</v>
          </cell>
          <cell r="E385">
            <v>0</v>
          </cell>
          <cell r="F385">
            <v>0</v>
          </cell>
        </row>
        <row r="386">
          <cell r="B386" t="str">
            <v xml:space="preserve">Jt #     </v>
          </cell>
          <cell r="D386" t="b">
            <v>0</v>
          </cell>
          <cell r="E386">
            <v>0</v>
          </cell>
          <cell r="F386">
            <v>0</v>
          </cell>
        </row>
        <row r="387">
          <cell r="B387" t="str">
            <v xml:space="preserve">Jt #     </v>
          </cell>
          <cell r="D387" t="b">
            <v>0</v>
          </cell>
          <cell r="E387">
            <v>0</v>
          </cell>
          <cell r="F387">
            <v>0</v>
          </cell>
        </row>
        <row r="388">
          <cell r="B388" t="str">
            <v xml:space="preserve">Jt #     </v>
          </cell>
          <cell r="D388" t="b">
            <v>0</v>
          </cell>
          <cell r="E388">
            <v>0</v>
          </cell>
          <cell r="F388">
            <v>0</v>
          </cell>
        </row>
        <row r="389">
          <cell r="B389" t="str">
            <v xml:space="preserve">Jt #     </v>
          </cell>
          <cell r="D389" t="b">
            <v>0</v>
          </cell>
          <cell r="E389">
            <v>0</v>
          </cell>
          <cell r="F389">
            <v>0</v>
          </cell>
        </row>
        <row r="390">
          <cell r="B390" t="str">
            <v xml:space="preserve">Jt #     </v>
          </cell>
          <cell r="D390" t="b">
            <v>0</v>
          </cell>
          <cell r="E390">
            <v>0</v>
          </cell>
          <cell r="F390">
            <v>0</v>
          </cell>
        </row>
        <row r="391">
          <cell r="B391" t="str">
            <v xml:space="preserve">Jt #     </v>
          </cell>
          <cell r="D391" t="b">
            <v>0</v>
          </cell>
          <cell r="E391">
            <v>0</v>
          </cell>
          <cell r="F391">
            <v>0</v>
          </cell>
        </row>
        <row r="392">
          <cell r="B392" t="str">
            <v xml:space="preserve">Jt #     </v>
          </cell>
          <cell r="D392" t="b">
            <v>0</v>
          </cell>
          <cell r="E392">
            <v>0</v>
          </cell>
          <cell r="F392">
            <v>0</v>
          </cell>
        </row>
        <row r="393">
          <cell r="B393" t="str">
            <v xml:space="preserve">Jt #     </v>
          </cell>
          <cell r="D393" t="b">
            <v>0</v>
          </cell>
          <cell r="E393">
            <v>0</v>
          </cell>
          <cell r="F393">
            <v>0</v>
          </cell>
        </row>
        <row r="394">
          <cell r="B394" t="str">
            <v xml:space="preserve">Jt #     </v>
          </cell>
          <cell r="D394" t="b">
            <v>0</v>
          </cell>
          <cell r="E394">
            <v>0</v>
          </cell>
          <cell r="F394">
            <v>0</v>
          </cell>
        </row>
        <row r="395">
          <cell r="B395" t="str">
            <v xml:space="preserve">Jt #     </v>
          </cell>
          <cell r="D395" t="b">
            <v>0</v>
          </cell>
          <cell r="E395">
            <v>0</v>
          </cell>
          <cell r="F395">
            <v>0</v>
          </cell>
        </row>
        <row r="396">
          <cell r="B396" t="str">
            <v xml:space="preserve">Jt #     </v>
          </cell>
          <cell r="D396" t="b">
            <v>0</v>
          </cell>
          <cell r="E396">
            <v>0</v>
          </cell>
          <cell r="F396">
            <v>0</v>
          </cell>
        </row>
        <row r="397">
          <cell r="B397" t="str">
            <v xml:space="preserve">Jt #     </v>
          </cell>
          <cell r="D397" t="b">
            <v>0</v>
          </cell>
          <cell r="E397">
            <v>0</v>
          </cell>
          <cell r="F397">
            <v>0</v>
          </cell>
        </row>
        <row r="398">
          <cell r="B398" t="str">
            <v xml:space="preserve">Jt #     </v>
          </cell>
          <cell r="D398" t="b">
            <v>0</v>
          </cell>
          <cell r="E398">
            <v>0</v>
          </cell>
          <cell r="F398">
            <v>0</v>
          </cell>
        </row>
        <row r="399">
          <cell r="B399" t="str">
            <v xml:space="preserve">Jt #     </v>
          </cell>
          <cell r="D399" t="b">
            <v>0</v>
          </cell>
          <cell r="E399">
            <v>0</v>
          </cell>
          <cell r="F399">
            <v>0</v>
          </cell>
        </row>
        <row r="400">
          <cell r="B400" t="str">
            <v xml:space="preserve">Jt #     </v>
          </cell>
          <cell r="D400" t="b">
            <v>0</v>
          </cell>
          <cell r="E400">
            <v>0</v>
          </cell>
          <cell r="F400">
            <v>0</v>
          </cell>
        </row>
        <row r="401">
          <cell r="B401" t="str">
            <v xml:space="preserve">Jt #     </v>
          </cell>
          <cell r="D401" t="b">
            <v>0</v>
          </cell>
          <cell r="E401">
            <v>0</v>
          </cell>
          <cell r="F401">
            <v>0</v>
          </cell>
        </row>
        <row r="402">
          <cell r="B402" t="str">
            <v xml:space="preserve">Jt #     </v>
          </cell>
          <cell r="D402" t="b">
            <v>0</v>
          </cell>
          <cell r="E402">
            <v>0</v>
          </cell>
          <cell r="F402">
            <v>0</v>
          </cell>
        </row>
        <row r="403">
          <cell r="B403" t="str">
            <v xml:space="preserve">Jt #     </v>
          </cell>
          <cell r="D403" t="b">
            <v>0</v>
          </cell>
          <cell r="E403">
            <v>0</v>
          </cell>
          <cell r="F403">
            <v>0</v>
          </cell>
        </row>
        <row r="404">
          <cell r="B404" t="str">
            <v xml:space="preserve">Jt #     </v>
          </cell>
          <cell r="D404" t="b">
            <v>0</v>
          </cell>
          <cell r="E404">
            <v>0</v>
          </cell>
          <cell r="F404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cenario Input"/>
      <sheetName val="Unit input"/>
      <sheetName val="Default parameters"/>
      <sheetName val="Well count"/>
      <sheetName val="Fac Algorithms"/>
      <sheetName val="Dummy Link"/>
      <sheetName val="Revised BBC Long Term Forecasts"/>
      <sheetName val="CERA 2008 Q4 results"/>
      <sheetName val="Macro"/>
      <sheetName val="USGC"/>
      <sheetName val="280000 Crud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Y Long"/>
      <sheetName val="ASSY Short"/>
      <sheetName val="Run Sheet"/>
      <sheetName val="Long"/>
      <sheetName val="Short"/>
      <sheetName val="Gaslift"/>
      <sheetName val="Well Specification"/>
      <sheetName val="#REF"/>
      <sheetName val="BUS &amp; targets"/>
      <sheetName val="DETAIL KENYALANG-A"/>
      <sheetName val="Parts"/>
      <sheetName val="Sheet1"/>
      <sheetName val="Perf"/>
      <sheetName val="ASSY_Long"/>
      <sheetName val="ASSY_Short"/>
      <sheetName val="Run_Sheet"/>
      <sheetName val="Well_Specification"/>
      <sheetName val="Performance"/>
      <sheetName val="RIG_FL_1"/>
      <sheetName val="Selector"/>
      <sheetName val="FO-AP-HES-CPS-402"/>
      <sheetName val="CALCULATIONS"/>
      <sheetName val="Lists"/>
      <sheetName val="APD"/>
      <sheetName val="??-BLDG"/>
      <sheetName val="List"/>
      <sheetName val="Spare"/>
      <sheetName val="Tally"/>
      <sheetName val="Pick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PCALC.XLS"/>
      <sheetName val="OH_GP.XLS"/>
      <sheetName val="SandHght.XLS"/>
      <sheetName val="SANDCONC.XLS"/>
      <sheetName val="Metric-SandConc"/>
      <sheetName val="DENSITY.XLS"/>
      <sheetName val="SANDSETL.XLS"/>
      <sheetName val="PLFLUID.XLS"/>
      <sheetName val="ERGUN.XLS"/>
      <sheetName val="SANDHEIG.XLC"/>
      <sheetName val="Imperial"/>
      <sheetName val="Troll OH G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Contents"/>
      <sheetName val="Input Project Wt Upstream"/>
      <sheetName val="CERA Historic UCCI"/>
      <sheetName val="CERA Forecast UCCI"/>
      <sheetName val="Calc Upstream"/>
      <sheetName val="Results UCCI Cost Categories"/>
      <sheetName val="CM Well services"/>
      <sheetName val="CM Rigs"/>
      <sheetName val="Upstream 50_70_90 USDbbl"/>
      <sheetName val="Shell Upstream 50_70_90 USDbbl "/>
      <sheetName val="Input Project Wt Downstream"/>
      <sheetName val="CERA Historic DCCI"/>
      <sheetName val="CERA Forecast DCCI"/>
      <sheetName val="Calc Downstream"/>
      <sheetName val="Results DCCI Cost Categories"/>
      <sheetName val="Downstream 50_70_90 USDbbl"/>
      <sheetName val="CP Index USA"/>
      <sheetName val="BP2011 GDP &amp; Oil Price"/>
      <sheetName val="Oil Price (Actual)"/>
      <sheetName val="Data Names"/>
      <sheetName val="Adhoc"/>
      <sheetName val="CERA Composite Indices"/>
      <sheetName val="Statistics"/>
    </sheetNames>
    <sheetDataSet>
      <sheetData sheetId="0"/>
      <sheetData sheetId="1"/>
      <sheetData sheetId="2">
        <row r="5">
          <cell r="B5">
            <v>7.4200000000000002E-2</v>
          </cell>
          <cell r="C5">
            <v>2.6200000000000001E-2</v>
          </cell>
          <cell r="D5">
            <v>8.0199999999999994E-2</v>
          </cell>
          <cell r="E5">
            <v>0.22819999999999999</v>
          </cell>
          <cell r="F5">
            <v>3.9199999999999999E-2</v>
          </cell>
          <cell r="G5">
            <v>0.26400000000000001</v>
          </cell>
          <cell r="I5">
            <v>0.1042</v>
          </cell>
          <cell r="K5">
            <v>2.6200000000000001E-2</v>
          </cell>
          <cell r="L5">
            <v>1.2200000000000001E-2</v>
          </cell>
          <cell r="M5">
            <v>9.1199999999999989E-2</v>
          </cell>
          <cell r="N5">
            <v>5.4199999999999998E-2</v>
          </cell>
        </row>
        <row r="7">
          <cell r="B7">
            <v>0.11162826066787185</v>
          </cell>
          <cell r="D7">
            <v>7.7333319377928811E-2</v>
          </cell>
          <cell r="E7">
            <v>0.24533650978909002</v>
          </cell>
          <cell r="F7">
            <v>5.8000053972038348E-2</v>
          </cell>
          <cell r="G7">
            <v>0.27590034089216853</v>
          </cell>
          <cell r="I7">
            <v>5.5663137001380328E-2</v>
          </cell>
          <cell r="K7">
            <v>2.2309928431907017E-2</v>
          </cell>
          <cell r="L7">
            <v>7.2637559930437592E-2</v>
          </cell>
          <cell r="N7">
            <v>8.1190889937177518E-2</v>
          </cell>
        </row>
        <row r="9">
          <cell r="B9">
            <v>0.13421925321069844</v>
          </cell>
          <cell r="D9">
            <v>6.6731848801598867E-2</v>
          </cell>
          <cell r="E9">
            <v>0.20948430559537537</v>
          </cell>
          <cell r="F9">
            <v>7.8237392981276369E-2</v>
          </cell>
          <cell r="G9">
            <v>0.31864280601270623</v>
          </cell>
          <cell r="I9">
            <v>4.3937361901425456E-2</v>
          </cell>
          <cell r="K9">
            <v>2.2691129569524994E-2</v>
          </cell>
          <cell r="L9">
            <v>5.8262162957595676E-2</v>
          </cell>
          <cell r="N9">
            <v>6.7793738969798609E-2</v>
          </cell>
        </row>
        <row r="11">
          <cell r="C11">
            <v>7.8E-2</v>
          </cell>
          <cell r="D11">
            <v>8.6999999999999994E-2</v>
          </cell>
          <cell r="E11">
            <v>0.19500000000000001</v>
          </cell>
          <cell r="G11">
            <v>0.24199999999999999</v>
          </cell>
          <cell r="I11">
            <v>0.20100000000000001</v>
          </cell>
          <cell r="K11">
            <v>3.3000000000000002E-2</v>
          </cell>
          <cell r="M11">
            <v>0.16400000000000001</v>
          </cell>
        </row>
        <row r="13">
          <cell r="D13">
            <v>0.05</v>
          </cell>
          <cell r="E13">
            <v>0.15</v>
          </cell>
          <cell r="G13">
            <v>0.35</v>
          </cell>
          <cell r="I13">
            <v>0.03</v>
          </cell>
          <cell r="L13">
            <v>0.42</v>
          </cell>
        </row>
        <row r="15">
          <cell r="D15">
            <v>0.15</v>
          </cell>
          <cell r="E15">
            <v>0.27</v>
          </cell>
          <cell r="G15">
            <v>0.2</v>
          </cell>
          <cell r="I15">
            <v>0.08</v>
          </cell>
          <cell r="K15">
            <v>0</v>
          </cell>
          <cell r="L15">
            <v>0</v>
          </cell>
          <cell r="M15">
            <v>0.3</v>
          </cell>
        </row>
        <row r="17">
          <cell r="D17">
            <v>0.12</v>
          </cell>
          <cell r="E17">
            <v>0.3</v>
          </cell>
          <cell r="G17">
            <v>0.15</v>
          </cell>
          <cell r="I17">
            <v>0.04</v>
          </cell>
          <cell r="K17">
            <v>0</v>
          </cell>
          <cell r="L17">
            <v>0.35</v>
          </cell>
          <cell r="N17">
            <v>0.04</v>
          </cell>
        </row>
        <row r="19">
          <cell r="D19">
            <v>8.915073365940418E-2</v>
          </cell>
          <cell r="E19">
            <v>0.25366829702089816</v>
          </cell>
          <cell r="F19">
            <v>4.3574922187638948E-2</v>
          </cell>
          <cell r="G19">
            <v>0.29346376167185417</v>
          </cell>
          <cell r="I19">
            <v>0.11582925744775456</v>
          </cell>
          <cell r="K19">
            <v>2.912405513561583E-2</v>
          </cell>
          <cell r="L19">
            <v>1.3561582925744777E-2</v>
          </cell>
          <cell r="M19">
            <v>0.10137839039573143</v>
          </cell>
          <cell r="N19">
            <v>6.0248999555357938E-2</v>
          </cell>
        </row>
        <row r="21">
          <cell r="D21">
            <v>8.7050629769095847E-2</v>
          </cell>
          <cell r="E21">
            <v>0.2761642440061548</v>
          </cell>
          <cell r="F21">
            <v>6.5288044862438319E-2</v>
          </cell>
          <cell r="G21">
            <v>0.31056857020191631</v>
          </cell>
          <cell r="I21">
            <v>6.2657482827208677E-2</v>
          </cell>
          <cell r="K21">
            <v>2.5113280222848453E-2</v>
          </cell>
          <cell r="L21">
            <v>8.1764825145210066E-2</v>
          </cell>
          <cell r="N21">
            <v>9.1392922965127493E-2</v>
          </cell>
        </row>
        <row r="23">
          <cell r="D23">
            <v>7.7077076441200751E-2</v>
          </cell>
          <cell r="E23">
            <v>0.24195999549797795</v>
          </cell>
          <cell r="F23">
            <v>9.0366288776246501E-2</v>
          </cell>
          <cell r="G23">
            <v>0.36804099328193068</v>
          </cell>
          <cell r="I23">
            <v>5.0748832270022928E-2</v>
          </cell>
          <cell r="K23">
            <v>2.6208863680179714E-2</v>
          </cell>
          <cell r="L23">
            <v>6.7294361965956839E-2</v>
          </cell>
          <cell r="N23">
            <v>7.8303588086484743E-2</v>
          </cell>
        </row>
        <row r="25">
          <cell r="D25">
            <v>9.4360086767895868E-2</v>
          </cell>
          <cell r="E25">
            <v>0.21149674620390455</v>
          </cell>
          <cell r="G25">
            <v>0.26247288503253796</v>
          </cell>
          <cell r="I25">
            <v>0.21800433839479394</v>
          </cell>
          <cell r="K25">
            <v>3.5791757049891543E-2</v>
          </cell>
          <cell r="M25">
            <v>0.17787418655097614</v>
          </cell>
          <cell r="N25">
            <v>0</v>
          </cell>
        </row>
      </sheetData>
      <sheetData sheetId="3">
        <row r="5">
          <cell r="B5">
            <v>100</v>
          </cell>
          <cell r="C5">
            <v>97</v>
          </cell>
          <cell r="D5">
            <v>94</v>
          </cell>
          <cell r="E5">
            <v>90</v>
          </cell>
          <cell r="F5">
            <v>91.5</v>
          </cell>
          <cell r="G5">
            <v>93</v>
          </cell>
          <cell r="H5">
            <v>122.5</v>
          </cell>
          <cell r="I5">
            <v>152</v>
          </cell>
          <cell r="J5">
            <v>415.06656134846105</v>
          </cell>
          <cell r="K5">
            <v>470</v>
          </cell>
          <cell r="L5">
            <v>478.81546604319516</v>
          </cell>
          <cell r="M5">
            <v>456.31113913916499</v>
          </cell>
          <cell r="N5">
            <v>472.73834014817493</v>
          </cell>
          <cell r="O5">
            <v>490.12644526982263</v>
          </cell>
          <cell r="P5">
            <v>475.42265191172794</v>
          </cell>
          <cell r="Q5">
            <v>465.42799343978572</v>
          </cell>
          <cell r="R5">
            <v>452</v>
          </cell>
          <cell r="S5">
            <v>451</v>
          </cell>
          <cell r="T5">
            <v>445</v>
          </cell>
          <cell r="U5">
            <v>389.40197584847067</v>
          </cell>
          <cell r="V5">
            <v>377</v>
          </cell>
        </row>
        <row r="7">
          <cell r="B7">
            <v>100</v>
          </cell>
          <cell r="C7">
            <v>99</v>
          </cell>
          <cell r="D7">
            <v>98</v>
          </cell>
          <cell r="E7">
            <v>97</v>
          </cell>
          <cell r="F7">
            <v>101.5</v>
          </cell>
          <cell r="G7">
            <v>106</v>
          </cell>
          <cell r="H7">
            <v>108</v>
          </cell>
          <cell r="I7">
            <v>110</v>
          </cell>
          <cell r="J7">
            <v>112</v>
          </cell>
          <cell r="K7">
            <v>130</v>
          </cell>
          <cell r="L7">
            <v>135.19999999999999</v>
          </cell>
          <cell r="M7">
            <v>141.96</v>
          </cell>
          <cell r="N7">
            <v>149.34192000000002</v>
          </cell>
          <cell r="O7">
            <v>161.07405937634329</v>
          </cell>
          <cell r="P7">
            <v>156.24183759505297</v>
          </cell>
          <cell r="Q7">
            <v>145.30490896339927</v>
          </cell>
          <cell r="R7">
            <v>139</v>
          </cell>
          <cell r="S7">
            <v>135.13356533596132</v>
          </cell>
          <cell r="T7">
            <v>135</v>
          </cell>
          <cell r="U7">
            <v>137</v>
          </cell>
          <cell r="V7">
            <v>137</v>
          </cell>
        </row>
        <row r="9">
          <cell r="B9">
            <v>100</v>
          </cell>
          <cell r="C9">
            <v>104.28280081577157</v>
          </cell>
          <cell r="D9">
            <v>106.0634088214937</v>
          </cell>
          <cell r="E9">
            <v>112.90620939062232</v>
          </cell>
          <cell r="F9">
            <v>117.86723980324058</v>
          </cell>
          <cell r="G9">
            <v>122.82827021585885</v>
          </cell>
          <cell r="H9">
            <v>133.77675112646466</v>
          </cell>
          <cell r="I9">
            <v>144.72523203707044</v>
          </cell>
          <cell r="J9">
            <v>155</v>
          </cell>
          <cell r="K9">
            <v>182.70277519573432</v>
          </cell>
          <cell r="L9">
            <v>191.83791395552103</v>
          </cell>
          <cell r="M9">
            <v>203.34818879285231</v>
          </cell>
          <cell r="N9">
            <v>213.51559823249494</v>
          </cell>
          <cell r="O9">
            <v>213.51559823249494</v>
          </cell>
          <cell r="P9">
            <v>213.51559823249494</v>
          </cell>
          <cell r="Q9">
            <v>200.70466233854523</v>
          </cell>
          <cell r="R9">
            <v>209</v>
          </cell>
          <cell r="S9">
            <v>206.72580220870159</v>
          </cell>
          <cell r="T9">
            <v>215</v>
          </cell>
          <cell r="U9">
            <v>210.7</v>
          </cell>
          <cell r="V9">
            <v>210.7</v>
          </cell>
        </row>
        <row r="11">
          <cell r="B11">
            <v>100</v>
          </cell>
          <cell r="C11">
            <v>107.76648287159878</v>
          </cell>
          <cell r="D11">
            <v>106.78950737526074</v>
          </cell>
          <cell r="E11">
            <v>106.78950737526074</v>
          </cell>
          <cell r="F11">
            <v>113.65128748718021</v>
          </cell>
          <cell r="G11">
            <v>120.5130675990997</v>
          </cell>
          <cell r="H11">
            <v>126.36457809929584</v>
          </cell>
          <cell r="I11">
            <v>132.216088599492</v>
          </cell>
          <cell r="J11">
            <v>145</v>
          </cell>
          <cell r="K11">
            <v>148.37898680513331</v>
          </cell>
          <cell r="L11">
            <v>154.0387027512584</v>
          </cell>
          <cell r="M11">
            <v>177.14450816394714</v>
          </cell>
          <cell r="N11">
            <v>187.77317865378399</v>
          </cell>
          <cell r="O11">
            <v>202.97066434428251</v>
          </cell>
          <cell r="P11">
            <v>202.97066434428251</v>
          </cell>
          <cell r="Q11">
            <v>196.48585414331956</v>
          </cell>
          <cell r="R11">
            <v>195</v>
          </cell>
          <cell r="S11">
            <v>194.52099560188637</v>
          </cell>
          <cell r="T11">
            <v>192.57578564586751</v>
          </cell>
          <cell r="U11">
            <v>194.5015435023262</v>
          </cell>
          <cell r="V11">
            <v>196</v>
          </cell>
        </row>
        <row r="13">
          <cell r="B13">
            <v>100</v>
          </cell>
          <cell r="C13">
            <v>105</v>
          </cell>
          <cell r="D13">
            <v>110</v>
          </cell>
          <cell r="E13">
            <v>125</v>
          </cell>
          <cell r="F13">
            <v>128.5</v>
          </cell>
          <cell r="G13">
            <v>132</v>
          </cell>
          <cell r="H13">
            <v>145.5</v>
          </cell>
          <cell r="I13">
            <v>159</v>
          </cell>
          <cell r="J13">
            <v>185</v>
          </cell>
          <cell r="K13">
            <v>218</v>
          </cell>
          <cell r="L13">
            <v>245</v>
          </cell>
          <cell r="M13">
            <v>265</v>
          </cell>
          <cell r="N13">
            <v>288.85000000000002</v>
          </cell>
          <cell r="O13">
            <v>329.28899999999999</v>
          </cell>
          <cell r="P13">
            <v>319.41032999999999</v>
          </cell>
          <cell r="Q13">
            <v>303.47274239999996</v>
          </cell>
          <cell r="R13">
            <v>303.47274239999996</v>
          </cell>
          <cell r="S13">
            <v>291.33383270399997</v>
          </cell>
          <cell r="T13">
            <v>290</v>
          </cell>
          <cell r="U13">
            <v>295</v>
          </cell>
          <cell r="V13">
            <v>297.95</v>
          </cell>
        </row>
        <row r="15">
          <cell r="B15">
            <v>100</v>
          </cell>
          <cell r="C15">
            <v>120.46951841885496</v>
          </cell>
          <cell r="D15">
            <v>120.46951841885496</v>
          </cell>
          <cell r="E15">
            <v>120.46951841885496</v>
          </cell>
          <cell r="F15">
            <v>155.23475920942747</v>
          </cell>
          <cell r="G15">
            <v>190</v>
          </cell>
          <cell r="H15">
            <v>197.87185673192911</v>
          </cell>
          <cell r="I15">
            <v>205.74371346385823</v>
          </cell>
          <cell r="J15">
            <v>201</v>
          </cell>
          <cell r="K15">
            <v>216.71629075389467</v>
          </cell>
          <cell r="L15">
            <v>235.09681250005022</v>
          </cell>
          <cell r="M15">
            <v>249.20262125005326</v>
          </cell>
          <cell r="N15">
            <v>274.12288337505862</v>
          </cell>
          <cell r="O15">
            <v>361.84220605507738</v>
          </cell>
          <cell r="P15">
            <v>318.42114132846808</v>
          </cell>
          <cell r="Q15">
            <v>270.65797012919791</v>
          </cell>
          <cell r="R15">
            <v>252</v>
          </cell>
          <cell r="S15">
            <v>238</v>
          </cell>
          <cell r="T15">
            <v>233</v>
          </cell>
          <cell r="U15">
            <v>245</v>
          </cell>
          <cell r="V15">
            <v>262</v>
          </cell>
        </row>
        <row r="19">
          <cell r="B19">
            <v>100</v>
          </cell>
          <cell r="C19">
            <v>106.69340563115777</v>
          </cell>
          <cell r="D19">
            <v>106.68763558631376</v>
          </cell>
          <cell r="E19">
            <v>106.91458476555005</v>
          </cell>
          <cell r="F19">
            <v>111.74301895643481</v>
          </cell>
          <cell r="G19">
            <v>116.57145314731959</v>
          </cell>
          <cell r="H19">
            <v>120.50991326435926</v>
          </cell>
          <cell r="I19">
            <v>124.44837338139891</v>
          </cell>
          <cell r="J19">
            <v>130</v>
          </cell>
          <cell r="K19">
            <v>131.94043089389186</v>
          </cell>
          <cell r="L19">
            <v>137.71038084461483</v>
          </cell>
          <cell r="M19">
            <v>148.72721131218404</v>
          </cell>
          <cell r="N19">
            <v>156.16357187779326</v>
          </cell>
          <cell r="O19">
            <v>165.36</v>
          </cell>
          <cell r="P19">
            <v>158.7456</v>
          </cell>
          <cell r="Q19">
            <v>152.39577600000001</v>
          </cell>
          <cell r="R19">
            <v>152</v>
          </cell>
          <cell r="S19">
            <v>153.82400000000001</v>
          </cell>
          <cell r="T19">
            <v>154.74694400000001</v>
          </cell>
          <cell r="U19">
            <v>156.69441344000001</v>
          </cell>
          <cell r="V19">
            <v>157</v>
          </cell>
        </row>
        <row r="23">
          <cell r="B23">
            <v>100</v>
          </cell>
          <cell r="C23">
            <v>74.55</v>
          </cell>
          <cell r="D23">
            <v>78.734999999999999</v>
          </cell>
          <cell r="E23">
            <v>195.875</v>
          </cell>
          <cell r="F23">
            <v>284.52500000000003</v>
          </cell>
          <cell r="G23">
            <v>279.495</v>
          </cell>
          <cell r="H23">
            <v>243.99250000000001</v>
          </cell>
          <cell r="I23">
            <v>177.9975</v>
          </cell>
          <cell r="J23">
            <v>174.97</v>
          </cell>
          <cell r="K23">
            <v>234.91</v>
          </cell>
          <cell r="L23">
            <v>336.35500000000002</v>
          </cell>
          <cell r="M23">
            <v>479.30499999999995</v>
          </cell>
          <cell r="N23">
            <v>424.78</v>
          </cell>
          <cell r="O23">
            <v>172.77999999999997</v>
          </cell>
          <cell r="P23">
            <v>46.63</v>
          </cell>
          <cell r="Q23">
            <v>63.013333333333335</v>
          </cell>
          <cell r="R23">
            <v>79.396666666666675</v>
          </cell>
          <cell r="S23">
            <v>95.78</v>
          </cell>
          <cell r="T23">
            <v>112.16333333333336</v>
          </cell>
          <cell r="U23">
            <v>128.54666666666668</v>
          </cell>
          <cell r="V23">
            <v>144.99</v>
          </cell>
        </row>
        <row r="25">
          <cell r="B25">
            <v>100</v>
          </cell>
          <cell r="C25">
            <v>106.48183635727821</v>
          </cell>
          <cell r="D25">
            <v>109.50828369565303</v>
          </cell>
          <cell r="E25">
            <v>113.7453099693778</v>
          </cell>
          <cell r="F25">
            <v>116.6010335489045</v>
          </cell>
          <cell r="G25">
            <v>119.45675712843118</v>
          </cell>
          <cell r="H25">
            <v>125.68990540064624</v>
          </cell>
          <cell r="I25">
            <v>131.9230536728613</v>
          </cell>
          <cell r="J25">
            <v>150</v>
          </cell>
          <cell r="K25">
            <v>160.94188685304405</v>
          </cell>
          <cell r="L25">
            <v>167.53767375165233</v>
          </cell>
          <cell r="M25">
            <v>177.58993417675148</v>
          </cell>
          <cell r="N25">
            <v>188.15</v>
          </cell>
          <cell r="O25">
            <v>197.5575</v>
          </cell>
          <cell r="P25">
            <v>197.5575</v>
          </cell>
          <cell r="Q25">
            <v>188</v>
          </cell>
          <cell r="R25">
            <v>173</v>
          </cell>
          <cell r="S25">
            <v>164.35</v>
          </cell>
          <cell r="T25">
            <v>164</v>
          </cell>
          <cell r="U25">
            <v>170</v>
          </cell>
          <cell r="V25">
            <v>173</v>
          </cell>
        </row>
        <row r="27">
          <cell r="B27">
            <v>100</v>
          </cell>
          <cell r="C27">
            <v>110.54954506945384</v>
          </cell>
          <cell r="D27">
            <v>115.27218855092549</v>
          </cell>
          <cell r="E27">
            <v>119.62310615994802</v>
          </cell>
          <cell r="F27">
            <v>123.14160255767845</v>
          </cell>
          <cell r="G27">
            <v>126.6600989554089</v>
          </cell>
          <cell r="H27">
            <v>131.73663912780009</v>
          </cell>
          <cell r="I27">
            <v>136.81317930019128</v>
          </cell>
          <cell r="J27">
            <v>145</v>
          </cell>
          <cell r="K27">
            <v>155</v>
          </cell>
          <cell r="L27">
            <v>162.91149117068554</v>
          </cell>
          <cell r="M27">
            <v>172.68618064092666</v>
          </cell>
          <cell r="N27">
            <v>184.77421328579155</v>
          </cell>
          <cell r="O27">
            <v>189.39356861793669</v>
          </cell>
          <cell r="P27">
            <v>175.18905097159146</v>
          </cell>
          <cell r="Q27">
            <v>170</v>
          </cell>
          <cell r="R27">
            <v>180</v>
          </cell>
          <cell r="S27">
            <v>183.6</v>
          </cell>
          <cell r="T27">
            <v>189</v>
          </cell>
          <cell r="U27">
            <v>187.67699999999999</v>
          </cell>
          <cell r="V27">
            <v>187</v>
          </cell>
        </row>
        <row r="29">
          <cell r="B29">
            <v>100</v>
          </cell>
          <cell r="C29">
            <v>99.061730945647071</v>
          </cell>
          <cell r="D29">
            <v>90.43425699540694</v>
          </cell>
          <cell r="E29">
            <v>94.670332584722871</v>
          </cell>
          <cell r="F29">
            <v>97.372493054046544</v>
          </cell>
          <cell r="G29">
            <v>100.07465352337022</v>
          </cell>
          <cell r="H29">
            <v>119.04910315299622</v>
          </cell>
          <cell r="I29">
            <v>138.02355278262223</v>
          </cell>
          <cell r="J29">
            <v>155</v>
          </cell>
          <cell r="K29">
            <v>195</v>
          </cell>
          <cell r="L29">
            <v>195</v>
          </cell>
          <cell r="M29">
            <v>195</v>
          </cell>
          <cell r="N29">
            <v>198.9</v>
          </cell>
          <cell r="O29">
            <v>211.04552931516031</v>
          </cell>
          <cell r="P29">
            <v>207.87984637543289</v>
          </cell>
          <cell r="Q29">
            <v>204.54954792283968</v>
          </cell>
          <cell r="R29">
            <v>201</v>
          </cell>
          <cell r="S29">
            <v>200.04945786853719</v>
          </cell>
          <cell r="T29">
            <v>198</v>
          </cell>
          <cell r="U29">
            <v>198</v>
          </cell>
          <cell r="V29">
            <v>198</v>
          </cell>
        </row>
        <row r="31">
          <cell r="B31">
            <v>100</v>
          </cell>
          <cell r="C31">
            <v>97.875</v>
          </cell>
          <cell r="D31">
            <v>97.63</v>
          </cell>
          <cell r="E31">
            <v>107.66</v>
          </cell>
          <cell r="F31">
            <v>147.52000000000001</v>
          </cell>
          <cell r="G31">
            <v>139.435</v>
          </cell>
          <cell r="H31">
            <v>158.81</v>
          </cell>
          <cell r="I31">
            <v>181.39000000000001</v>
          </cell>
          <cell r="J31">
            <v>194.60750000000002</v>
          </cell>
          <cell r="K31">
            <v>252.43249999999983</v>
          </cell>
          <cell r="L31">
            <v>202.64</v>
          </cell>
          <cell r="M31">
            <v>207.14</v>
          </cell>
          <cell r="N31">
            <v>207.95249999999999</v>
          </cell>
          <cell r="O31">
            <v>204.7175</v>
          </cell>
          <cell r="P31">
            <v>203.1</v>
          </cell>
          <cell r="Q31">
            <v>202.9</v>
          </cell>
          <cell r="R31">
            <v>202.7</v>
          </cell>
          <cell r="S31">
            <v>202.5</v>
          </cell>
          <cell r="T31">
            <v>202.3</v>
          </cell>
          <cell r="U31">
            <v>202.1</v>
          </cell>
          <cell r="V31">
            <v>201.9</v>
          </cell>
        </row>
        <row r="38">
          <cell r="B38">
            <v>100</v>
          </cell>
          <cell r="C38">
            <v>101.8</v>
          </cell>
          <cell r="D38">
            <v>103.9</v>
          </cell>
          <cell r="E38">
            <v>105.8</v>
          </cell>
          <cell r="F38">
            <v>107.8</v>
          </cell>
          <cell r="G38">
            <v>109.4619035329831</v>
          </cell>
          <cell r="H38">
            <v>114.64206678933576</v>
          </cell>
          <cell r="I38">
            <v>126.02325654313324</v>
          </cell>
          <cell r="J38">
            <v>147.97281941445635</v>
          </cell>
          <cell r="K38">
            <v>167.36889575631514</v>
          </cell>
          <cell r="L38">
            <v>179.2</v>
          </cell>
          <cell r="M38">
            <v>197.8</v>
          </cell>
          <cell r="N38">
            <v>210</v>
          </cell>
          <cell r="O38">
            <v>230.04237092320668</v>
          </cell>
          <cell r="P38">
            <v>221</v>
          </cell>
          <cell r="Q38">
            <v>210</v>
          </cell>
          <cell r="R38">
            <v>205.54453639805706</v>
          </cell>
          <cell r="S38">
            <v>202.03616224115871</v>
          </cell>
          <cell r="T38">
            <v>201.02598142995291</v>
          </cell>
          <cell r="U38">
            <v>201.48253959024325</v>
          </cell>
          <cell r="V38">
            <v>205.13981711239327</v>
          </cell>
        </row>
        <row r="40">
          <cell r="B40">
            <v>100</v>
          </cell>
          <cell r="C40">
            <v>102</v>
          </cell>
          <cell r="D40">
            <v>105</v>
          </cell>
          <cell r="E40">
            <v>107</v>
          </cell>
          <cell r="F40">
            <v>108.5</v>
          </cell>
          <cell r="G40">
            <v>110.15685749298673</v>
          </cell>
          <cell r="H40">
            <v>115.81876689765107</v>
          </cell>
          <cell r="I40">
            <v>128.44874235867283</v>
          </cell>
          <cell r="J40">
            <v>155.01949491724639</v>
          </cell>
          <cell r="K40">
            <v>175.62404016108098</v>
          </cell>
          <cell r="L40">
            <v>188.68256454005493</v>
          </cell>
          <cell r="M40">
            <v>207.94699427423842</v>
          </cell>
          <cell r="N40">
            <v>220</v>
          </cell>
          <cell r="O40">
            <v>239.47130485877969</v>
          </cell>
          <cell r="P40">
            <v>229.8924526644285</v>
          </cell>
          <cell r="Q40">
            <v>220</v>
          </cell>
          <cell r="R40">
            <v>213.70624138255891</v>
          </cell>
          <cell r="S40">
            <v>212.86542995976021</v>
          </cell>
          <cell r="T40">
            <v>211.37537195004188</v>
          </cell>
          <cell r="U40">
            <v>211.10911869892658</v>
          </cell>
          <cell r="V40">
            <v>215.10900848162586</v>
          </cell>
        </row>
        <row r="42">
          <cell r="B42">
            <v>100</v>
          </cell>
          <cell r="C42">
            <v>103</v>
          </cell>
          <cell r="D42">
            <v>106</v>
          </cell>
          <cell r="E42">
            <v>109</v>
          </cell>
          <cell r="F42">
            <v>110.5</v>
          </cell>
          <cell r="G42">
            <v>111.49797929237411</v>
          </cell>
          <cell r="H42">
            <v>117.39290893376489</v>
          </cell>
          <cell r="I42">
            <v>134.0537278072224</v>
          </cell>
          <cell r="J42">
            <v>161.08881617596171</v>
          </cell>
          <cell r="K42">
            <v>185.26257932746086</v>
          </cell>
          <cell r="L42">
            <v>192.33075869483693</v>
          </cell>
          <cell r="M42">
            <v>203.67487128148753</v>
          </cell>
          <cell r="N42">
            <v>210</v>
          </cell>
          <cell r="O42">
            <v>229.53522438157529</v>
          </cell>
          <cell r="P42">
            <v>219.2061392844044</v>
          </cell>
          <cell r="Q42">
            <v>209</v>
          </cell>
          <cell r="R42">
            <v>203.28996332921662</v>
          </cell>
          <cell r="S42">
            <v>200.37861854234419</v>
          </cell>
          <cell r="T42">
            <v>198.57521097546308</v>
          </cell>
          <cell r="U42">
            <v>198.59042814898766</v>
          </cell>
          <cell r="V42">
            <v>202.68486454362395</v>
          </cell>
        </row>
        <row r="44">
          <cell r="B44">
            <v>100</v>
          </cell>
          <cell r="C44">
            <v>102</v>
          </cell>
          <cell r="D44">
            <v>104</v>
          </cell>
          <cell r="E44">
            <v>106</v>
          </cell>
          <cell r="F44">
            <v>106.9</v>
          </cell>
          <cell r="G44">
            <v>107.90728840598942</v>
          </cell>
          <cell r="H44">
            <v>111.96669701005224</v>
          </cell>
          <cell r="I44">
            <v>120.44141135963361</v>
          </cell>
          <cell r="J44">
            <v>131.62313618690894</v>
          </cell>
          <cell r="K44">
            <v>148.21168055994707</v>
          </cell>
          <cell r="L44">
            <v>157</v>
          </cell>
          <cell r="M44">
            <v>174.36901606455092</v>
          </cell>
          <cell r="N44">
            <v>187</v>
          </cell>
          <cell r="O44">
            <v>204.20569372530622</v>
          </cell>
          <cell r="P44">
            <v>197.67111152609641</v>
          </cell>
          <cell r="Q44">
            <v>187</v>
          </cell>
          <cell r="R44">
            <v>182.10729953355471</v>
          </cell>
          <cell r="S44">
            <v>178.35561409144276</v>
          </cell>
          <cell r="T44">
            <v>178.35561409144276</v>
          </cell>
          <cell r="U44">
            <v>179.8427581932022</v>
          </cell>
          <cell r="V44">
            <v>182.82349229252074</v>
          </cell>
        </row>
        <row r="46">
          <cell r="B46">
            <v>100</v>
          </cell>
          <cell r="C46">
            <v>101.2</v>
          </cell>
          <cell r="D46">
            <v>102.6</v>
          </cell>
          <cell r="E46">
            <v>105.2</v>
          </cell>
          <cell r="F46">
            <v>106.8</v>
          </cell>
          <cell r="G46">
            <v>108.31532139154157</v>
          </cell>
          <cell r="H46">
            <v>112.72221779487916</v>
          </cell>
          <cell r="I46">
            <v>121.8461193125579</v>
          </cell>
          <cell r="J46">
            <v>135.13105731382464</v>
          </cell>
          <cell r="K46">
            <v>150.59195808148107</v>
          </cell>
          <cell r="L46">
            <v>161.12270387847266</v>
          </cell>
          <cell r="M46">
            <v>172.4329621847719</v>
          </cell>
          <cell r="N46">
            <v>182.87</v>
          </cell>
          <cell r="O46">
            <v>200.39087438391195</v>
          </cell>
          <cell r="P46">
            <v>192.57563028293939</v>
          </cell>
          <cell r="Q46">
            <v>182.34921844307493</v>
          </cell>
          <cell r="R46">
            <v>180.01080574747903</v>
          </cell>
          <cell r="S46">
            <v>177.67239305188312</v>
          </cell>
          <cell r="T46">
            <v>177</v>
          </cell>
          <cell r="U46">
            <v>182</v>
          </cell>
          <cell r="V46">
            <v>187</v>
          </cell>
        </row>
        <row r="48">
          <cell r="B48">
            <v>100</v>
          </cell>
          <cell r="C48">
            <v>101.22392508390874</v>
          </cell>
          <cell r="D48">
            <v>103.44725442048592</v>
          </cell>
          <cell r="E48">
            <v>106.05860277891699</v>
          </cell>
          <cell r="F48">
            <v>106.9</v>
          </cell>
          <cell r="G48">
            <v>107.74523976619392</v>
          </cell>
          <cell r="H48">
            <v>112.65178877631601</v>
          </cell>
          <cell r="I48">
            <v>122.90789330964455</v>
          </cell>
          <cell r="J48">
            <v>137.2017905233117</v>
          </cell>
          <cell r="K48">
            <v>153.13652674098716</v>
          </cell>
          <cell r="L48">
            <v>162.4405804242914</v>
          </cell>
          <cell r="M48">
            <v>171.1128447553607</v>
          </cell>
          <cell r="N48">
            <v>181.96</v>
          </cell>
          <cell r="O48">
            <v>199.77490310790699</v>
          </cell>
          <cell r="P48">
            <v>191.98368188669861</v>
          </cell>
          <cell r="Q48">
            <v>181.47851589798879</v>
          </cell>
          <cell r="R48">
            <v>180.1605269889275</v>
          </cell>
          <cell r="S48">
            <v>178.84253807986622</v>
          </cell>
          <cell r="T48">
            <v>178</v>
          </cell>
          <cell r="U48">
            <v>192.26019763411702</v>
          </cell>
          <cell r="V48">
            <v>198</v>
          </cell>
        </row>
        <row r="50">
          <cell r="B50">
            <v>100</v>
          </cell>
          <cell r="C50">
            <v>101.22392508390874</v>
          </cell>
          <cell r="D50">
            <v>103.44725442048592</v>
          </cell>
          <cell r="E50">
            <v>106.84688222313359</v>
          </cell>
          <cell r="F50">
            <v>108</v>
          </cell>
          <cell r="G50">
            <v>109.75187729324536</v>
          </cell>
          <cell r="H50">
            <v>115.54321819763584</v>
          </cell>
          <cell r="I50">
            <v>126.33553034550998</v>
          </cell>
          <cell r="J50">
            <v>140.95734977592778</v>
          </cell>
          <cell r="K50">
            <v>157.90699759679296</v>
          </cell>
          <cell r="L50">
            <v>164.37365177870748</v>
          </cell>
          <cell r="M50">
            <v>172.00639159052949</v>
          </cell>
          <cell r="N50">
            <v>177.51</v>
          </cell>
          <cell r="O50">
            <v>194.25572644806837</v>
          </cell>
          <cell r="P50">
            <v>185.12570730500914</v>
          </cell>
          <cell r="Q50">
            <v>174.76292805278615</v>
          </cell>
          <cell r="R50">
            <v>171.43223873661111</v>
          </cell>
          <cell r="S50">
            <v>168.1015494204361</v>
          </cell>
          <cell r="T50">
            <v>167</v>
          </cell>
          <cell r="U50">
            <v>175</v>
          </cell>
          <cell r="V50">
            <v>181</v>
          </cell>
        </row>
        <row r="52">
          <cell r="B52">
            <v>100</v>
          </cell>
          <cell r="C52">
            <v>103</v>
          </cell>
          <cell r="D52">
            <v>105</v>
          </cell>
          <cell r="E52">
            <v>108</v>
          </cell>
          <cell r="F52">
            <v>109</v>
          </cell>
          <cell r="G52">
            <v>110.52180044749139</v>
          </cell>
          <cell r="H52">
            <v>115.98584336833359</v>
          </cell>
          <cell r="I52">
            <v>123.88302534809827</v>
          </cell>
          <cell r="J52">
            <v>136.77274626452487</v>
          </cell>
          <cell r="K52">
            <v>153.81766845099961</v>
          </cell>
          <cell r="L52">
            <v>163.26233238104425</v>
          </cell>
          <cell r="M52">
            <v>182.60139827389057</v>
          </cell>
          <cell r="N52">
            <v>197.2</v>
          </cell>
          <cell r="O52">
            <v>215.25138775679301</v>
          </cell>
          <cell r="P52">
            <v>208.14809196081885</v>
          </cell>
          <cell r="Q52">
            <v>196.55729250781744</v>
          </cell>
          <cell r="R52">
            <v>193.2448077962826</v>
          </cell>
          <cell r="S52">
            <v>189.93232308474774</v>
          </cell>
          <cell r="T52">
            <v>190</v>
          </cell>
          <cell r="U52">
            <v>193</v>
          </cell>
          <cell r="V52">
            <v>197</v>
          </cell>
        </row>
      </sheetData>
      <sheetData sheetId="4">
        <row r="5">
          <cell r="C5">
            <v>333</v>
          </cell>
          <cell r="D5">
            <v>308.02691240287339</v>
          </cell>
          <cell r="E5">
            <v>314.41530313190844</v>
          </cell>
          <cell r="F5">
            <v>324.15316059212819</v>
          </cell>
          <cell r="G5">
            <v>336.19483452215349</v>
          </cell>
          <cell r="H5">
            <v>346.44539446305714</v>
          </cell>
          <cell r="I5">
            <v>352.01045379360289</v>
          </cell>
        </row>
        <row r="7">
          <cell r="C7">
            <v>141.50423746057896</v>
          </cell>
          <cell r="D7">
            <v>146.94352834912462</v>
          </cell>
          <cell r="E7">
            <v>156.80504366666889</v>
          </cell>
          <cell r="F7">
            <v>165.63940794493007</v>
          </cell>
          <cell r="G7">
            <v>168.53309156021652</v>
          </cell>
          <cell r="H7">
            <v>172.14268820925327</v>
          </cell>
          <cell r="I7">
            <v>176.37564319570686</v>
          </cell>
        </row>
        <row r="9">
          <cell r="C9">
            <v>198.00141893993251</v>
          </cell>
          <cell r="D9">
            <v>205.33808150955659</v>
          </cell>
          <cell r="E9">
            <v>219.21996260372219</v>
          </cell>
          <cell r="F9">
            <v>231.64103093857511</v>
          </cell>
          <cell r="G9">
            <v>235.67588941048987</v>
          </cell>
          <cell r="H9">
            <v>240.842700356931</v>
          </cell>
          <cell r="I9">
            <v>246.78917076340119</v>
          </cell>
        </row>
        <row r="11">
          <cell r="C11">
            <v>194.95496481223967</v>
          </cell>
          <cell r="D11">
            <v>201.9762106539583</v>
          </cell>
          <cell r="E11">
            <v>215.20174887564886</v>
          </cell>
          <cell r="F11">
            <v>227.80705892716267</v>
          </cell>
          <cell r="G11">
            <v>232.68909747270129</v>
          </cell>
          <cell r="H11">
            <v>236.3209606363115</v>
          </cell>
          <cell r="I11">
            <v>240.97523446652474</v>
          </cell>
        </row>
        <row r="13">
          <cell r="C13">
            <v>267.00835558969499</v>
          </cell>
          <cell r="D13">
            <v>275.61204872382285</v>
          </cell>
          <cell r="E13">
            <v>292.93089179391495</v>
          </cell>
          <cell r="F13">
            <v>309.11595223493288</v>
          </cell>
          <cell r="G13">
            <v>313.84310074919409</v>
          </cell>
          <cell r="H13">
            <v>320.00189928637678</v>
          </cell>
          <cell r="I13">
            <v>327.26698708489766</v>
          </cell>
        </row>
        <row r="15">
          <cell r="C15">
            <v>231.28014230110458</v>
          </cell>
          <cell r="D15">
            <v>231.95256229170298</v>
          </cell>
          <cell r="E15">
            <v>236.69025811389821</v>
          </cell>
          <cell r="F15">
            <v>256.62479777706221</v>
          </cell>
          <cell r="G15">
            <v>277.2652823040554</v>
          </cell>
          <cell r="H15">
            <v>254.15987458115382</v>
          </cell>
          <cell r="I15">
            <v>237.00869363241412</v>
          </cell>
        </row>
        <row r="19">
          <cell r="C19">
            <v>148.60938799279569</v>
          </cell>
          <cell r="D19">
            <v>154.11589870478332</v>
          </cell>
          <cell r="E19">
            <v>164.53490410705547</v>
          </cell>
          <cell r="F19">
            <v>173.85750074975516</v>
          </cell>
          <cell r="G19">
            <v>176.88585201793825</v>
          </cell>
          <cell r="H19">
            <v>180.76378691727362</v>
          </cell>
          <cell r="I19">
            <v>185.22689295234147</v>
          </cell>
        </row>
        <row r="23">
          <cell r="C23">
            <v>146.4917724040794</v>
          </cell>
          <cell r="D23">
            <v>149.53299252803367</v>
          </cell>
          <cell r="E23">
            <v>158.86616378644069</v>
          </cell>
          <cell r="F23">
            <v>169.62332242016885</v>
          </cell>
          <cell r="G23">
            <v>175.70705547092999</v>
          </cell>
          <cell r="H23">
            <v>182.84540367021989</v>
          </cell>
          <cell r="I23">
            <v>191.4188340823919</v>
          </cell>
        </row>
        <row r="25">
          <cell r="C25">
            <v>181.70442134658194</v>
          </cell>
          <cell r="D25">
            <v>185.12161344024332</v>
          </cell>
          <cell r="E25">
            <v>193.87135096702559</v>
          </cell>
          <cell r="F25">
            <v>204.77469818063275</v>
          </cell>
          <cell r="G25">
            <v>209.13406830013696</v>
          </cell>
          <cell r="H25">
            <v>209.49589762480534</v>
          </cell>
          <cell r="I25">
            <v>210.77712237177883</v>
          </cell>
        </row>
        <row r="27">
          <cell r="C27">
            <v>174.76814102847459</v>
          </cell>
          <cell r="D27">
            <v>179.66346351596647</v>
          </cell>
          <cell r="E27">
            <v>190.21207206510365</v>
          </cell>
          <cell r="F27">
            <v>200.49933462330173</v>
          </cell>
          <cell r="G27">
            <v>203.19291601303067</v>
          </cell>
          <cell r="H27">
            <v>206.7703732134986</v>
          </cell>
          <cell r="I27">
            <v>211.10272959429466</v>
          </cell>
        </row>
        <row r="29">
          <cell r="C29">
            <v>187.12709058246722</v>
          </cell>
          <cell r="D29">
            <v>193.82596714255146</v>
          </cell>
          <cell r="E29">
            <v>208.06491155030088</v>
          </cell>
          <cell r="F29">
            <v>219.87916761122761</v>
          </cell>
          <cell r="G29">
            <v>222.59980288348527</v>
          </cell>
          <cell r="H29">
            <v>223.97161064045576</v>
          </cell>
          <cell r="I29">
            <v>226.21165405214981</v>
          </cell>
        </row>
        <row r="31">
          <cell r="C31">
            <v>190.38938908970678</v>
          </cell>
          <cell r="D31">
            <v>197.279601452653</v>
          </cell>
          <cell r="E31">
            <v>211.41142686632728</v>
          </cell>
          <cell r="F31">
            <v>223.40772660943185</v>
          </cell>
          <cell r="G31">
            <v>226.52262884158662</v>
          </cell>
          <cell r="H31">
            <v>229.03293755539832</v>
          </cell>
          <cell r="I31">
            <v>232.38490906552522</v>
          </cell>
        </row>
        <row r="36">
          <cell r="C36">
            <v>353.99225242125863</v>
          </cell>
          <cell r="D36">
            <v>332.37713304123577</v>
          </cell>
          <cell r="E36">
            <v>338.60942686123764</v>
          </cell>
          <cell r="F36">
            <v>345.27365226126659</v>
          </cell>
          <cell r="G36">
            <v>356.51851095101915</v>
          </cell>
          <cell r="H36">
            <v>368.20742871133763</v>
          </cell>
          <cell r="I36">
            <v>374.83508548826524</v>
          </cell>
        </row>
        <row r="38">
          <cell r="C38">
            <v>144.01237971127514</v>
          </cell>
          <cell r="D38">
            <v>151.07940276494963</v>
          </cell>
          <cell r="E38">
            <v>160.81022121089723</v>
          </cell>
          <cell r="F38">
            <v>168.86843543953111</v>
          </cell>
          <cell r="G38">
            <v>171.82705180636196</v>
          </cell>
          <cell r="H38">
            <v>176.06415340408918</v>
          </cell>
          <cell r="I38">
            <v>181.05184625866227</v>
          </cell>
        </row>
        <row r="40">
          <cell r="C40">
            <v>202.93077064378406</v>
          </cell>
          <cell r="D40">
            <v>213.49857101924528</v>
          </cell>
          <cell r="E40">
            <v>227.37499261976456</v>
          </cell>
          <cell r="F40">
            <v>238.55998078558537</v>
          </cell>
          <cell r="G40">
            <v>243.00391310491477</v>
          </cell>
          <cell r="H40">
            <v>249.36404012392472</v>
          </cell>
          <cell r="I40">
            <v>256.78232974693526</v>
          </cell>
        </row>
        <row r="42">
          <cell r="C42">
            <v>203.07171794754618</v>
          </cell>
          <cell r="D42">
            <v>212.88141047137827</v>
          </cell>
          <cell r="E42">
            <v>226.31381050201884</v>
          </cell>
          <cell r="F42">
            <v>237.60040160214953</v>
          </cell>
          <cell r="G42">
            <v>242.16185950534879</v>
          </cell>
          <cell r="H42">
            <v>246.36749127993534</v>
          </cell>
          <cell r="I42">
            <v>251.75078224466094</v>
          </cell>
        </row>
        <row r="44">
          <cell r="C44">
            <v>278.60336800504672</v>
          </cell>
          <cell r="D44">
            <v>291.21799027518836</v>
          </cell>
          <cell r="E44">
            <v>308.8354164130115</v>
          </cell>
          <cell r="F44">
            <v>323.17736543243143</v>
          </cell>
          <cell r="G44">
            <v>327.48079985941052</v>
          </cell>
          <cell r="H44">
            <v>334.60047600337725</v>
          </cell>
          <cell r="I44">
            <v>343.05038631314392</v>
          </cell>
        </row>
        <row r="46">
          <cell r="C46">
            <v>243.22495491482721</v>
          </cell>
          <cell r="D46">
            <v>248.23774540559725</v>
          </cell>
          <cell r="E46">
            <v>252.8718748676522</v>
          </cell>
          <cell r="F46">
            <v>271.45434627354859</v>
          </cell>
          <cell r="G46">
            <v>293.11998270000817</v>
          </cell>
          <cell r="H46">
            <v>269.63975630215839</v>
          </cell>
          <cell r="I46">
            <v>252.60939166669834</v>
          </cell>
        </row>
        <row r="50">
          <cell r="C50">
            <v>156.20081667060595</v>
          </cell>
          <cell r="D50">
            <v>164.71255185794817</v>
          </cell>
          <cell r="E50">
            <v>175.46013039250988</v>
          </cell>
          <cell r="F50">
            <v>183.6744127003945</v>
          </cell>
          <cell r="G50">
            <v>186.72482299398803</v>
          </cell>
          <cell r="H50">
            <v>191.57470781781268</v>
          </cell>
          <cell r="I50">
            <v>197.17976446897262</v>
          </cell>
        </row>
        <row r="54">
          <cell r="C54">
            <v>186.09740478859521</v>
          </cell>
          <cell r="D54">
            <v>196.5834485722948</v>
          </cell>
          <cell r="E54">
            <v>208.46435628500822</v>
          </cell>
          <cell r="F54">
            <v>216.13085073750955</v>
          </cell>
          <cell r="G54">
            <v>220.03707730042939</v>
          </cell>
          <cell r="H54">
            <v>229.67452582491188</v>
          </cell>
          <cell r="I54">
            <v>240.34542397012649</v>
          </cell>
        </row>
        <row r="56">
          <cell r="C56">
            <v>198.78610471084897</v>
          </cell>
          <cell r="D56">
            <v>206.08666512335529</v>
          </cell>
          <cell r="E56">
            <v>215.45882637333204</v>
          </cell>
          <cell r="F56">
            <v>224.59447087192137</v>
          </cell>
          <cell r="G56">
            <v>228.05802006139109</v>
          </cell>
          <cell r="H56">
            <v>228.84985401183832</v>
          </cell>
          <cell r="I56">
            <v>230.60202222341556</v>
          </cell>
        </row>
        <row r="58">
          <cell r="C58">
            <v>181.95297587437403</v>
          </cell>
          <cell r="D58">
            <v>190.09447156910619</v>
          </cell>
          <cell r="E58">
            <v>200.82920113072402</v>
          </cell>
          <cell r="F58">
            <v>209.96199173591512</v>
          </cell>
          <cell r="G58">
            <v>212.89787838432039</v>
          </cell>
          <cell r="H58">
            <v>217.51075279107269</v>
          </cell>
          <cell r="I58">
            <v>223.15277524016307</v>
          </cell>
        </row>
        <row r="60">
          <cell r="C60">
            <v>199.02518845604027</v>
          </cell>
          <cell r="D60">
            <v>209.17592181501828</v>
          </cell>
          <cell r="E60">
            <v>224.02005170128371</v>
          </cell>
          <cell r="F60">
            <v>234.15807844486372</v>
          </cell>
          <cell r="G60">
            <v>236.00608043117751</v>
          </cell>
          <cell r="H60">
            <v>238.0746237603546</v>
          </cell>
          <cell r="I60">
            <v>240.98071817304026</v>
          </cell>
        </row>
        <row r="62">
          <cell r="C62">
            <v>200.19686311236336</v>
          </cell>
          <cell r="D62">
            <v>210.47271657628636</v>
          </cell>
          <cell r="E62">
            <v>225.02653397682795</v>
          </cell>
          <cell r="F62">
            <v>235.47864914708018</v>
          </cell>
          <cell r="G62">
            <v>238.10543023329868</v>
          </cell>
          <cell r="H62">
            <v>241.46144866942561</v>
          </cell>
          <cell r="I62">
            <v>245.72120164520874</v>
          </cell>
        </row>
        <row r="67">
          <cell r="C67">
            <v>310.90580965042614</v>
          </cell>
          <cell r="D67">
            <v>284.90981719209833</v>
          </cell>
          <cell r="E67">
            <v>287.77813580323618</v>
          </cell>
          <cell r="F67">
            <v>293.95726628575778</v>
          </cell>
          <cell r="G67">
            <v>302.90376252460845</v>
          </cell>
          <cell r="H67">
            <v>310.53567945857401</v>
          </cell>
          <cell r="I67">
            <v>315.05084420800449</v>
          </cell>
        </row>
        <row r="69">
          <cell r="C69">
            <v>121.62221678335311</v>
          </cell>
          <cell r="D69">
            <v>124.39724826728849</v>
          </cell>
          <cell r="E69">
            <v>130.78831920646479</v>
          </cell>
          <cell r="F69">
            <v>136.53935014838248</v>
          </cell>
          <cell r="G69">
            <v>137.76594887605967</v>
          </cell>
          <cell r="H69">
            <v>139.58896276345391</v>
          </cell>
          <cell r="I69">
            <v>142.73795834236861</v>
          </cell>
        </row>
        <row r="71">
          <cell r="C71">
            <v>187.357689180443</v>
          </cell>
          <cell r="D71">
            <v>192.34769895480957</v>
          </cell>
          <cell r="E71">
            <v>202.07602588503437</v>
          </cell>
          <cell r="F71">
            <v>210.49180802470588</v>
          </cell>
          <cell r="G71">
            <v>211.65997804342635</v>
          </cell>
          <cell r="H71">
            <v>213.96543858747134</v>
          </cell>
          <cell r="I71">
            <v>218.11646942610267</v>
          </cell>
        </row>
        <row r="73">
          <cell r="C73">
            <v>187.14416671224328</v>
          </cell>
          <cell r="D73">
            <v>192.58185792752633</v>
          </cell>
          <cell r="E73">
            <v>203.15990234326142</v>
          </cell>
          <cell r="F73">
            <v>213.25643421376054</v>
          </cell>
          <cell r="G73">
            <v>216.50742863084992</v>
          </cell>
          <cell r="H73">
            <v>218.66448651623782</v>
          </cell>
          <cell r="I73">
            <v>222.53347985601775</v>
          </cell>
        </row>
        <row r="75">
          <cell r="C75">
            <v>239.77862963723783</v>
          </cell>
          <cell r="D75">
            <v>244.4688550409723</v>
          </cell>
          <cell r="E75">
            <v>256.2988467355799</v>
          </cell>
          <cell r="F75">
            <v>267.47082126822983</v>
          </cell>
          <cell r="G75">
            <v>269.37418329537138</v>
          </cell>
          <cell r="H75">
            <v>272.39031982284212</v>
          </cell>
          <cell r="I75">
            <v>277.84831509583501</v>
          </cell>
        </row>
        <row r="77">
          <cell r="C77">
            <v>220.4758556822936</v>
          </cell>
          <cell r="D77">
            <v>218.922626151381</v>
          </cell>
          <cell r="E77">
            <v>220.21747932124893</v>
          </cell>
          <cell r="F77">
            <v>235.30302046487037</v>
          </cell>
          <cell r="G77">
            <v>251.50544419708677</v>
          </cell>
          <cell r="H77">
            <v>228.08236399982746</v>
          </cell>
          <cell r="I77">
            <v>211.64790783331341</v>
          </cell>
        </row>
        <row r="81">
          <cell r="C81">
            <v>145.33058258596986</v>
          </cell>
          <cell r="D81">
            <v>148.98251340886947</v>
          </cell>
          <cell r="E81">
            <v>156.43791705343267</v>
          </cell>
          <cell r="F81">
            <v>162.91525817820528</v>
          </cell>
          <cell r="G81">
            <v>163.8127277546798</v>
          </cell>
          <cell r="H81">
            <v>165.54921966108361</v>
          </cell>
          <cell r="I81">
            <v>168.78391631816544</v>
          </cell>
        </row>
        <row r="85">
          <cell r="C85">
            <v>125.12581387509799</v>
          </cell>
          <cell r="D85">
            <v>125.51343800217899</v>
          </cell>
          <cell r="E85">
            <v>130.84690632780064</v>
          </cell>
          <cell r="F85">
            <v>137.52168030677583</v>
          </cell>
          <cell r="G85">
            <v>140.69133375013439</v>
          </cell>
          <cell r="H85">
            <v>144.74142281351817</v>
          </cell>
          <cell r="I85">
            <v>150.87127776944351</v>
          </cell>
        </row>
        <row r="87">
          <cell r="C87">
            <v>165.35454584314078</v>
          </cell>
          <cell r="D87">
            <v>166.66938716033414</v>
          </cell>
          <cell r="E87">
            <v>172.43791700115446</v>
          </cell>
          <cell r="F87">
            <v>180.28684246607742</v>
          </cell>
          <cell r="G87">
            <v>182.83551759683576</v>
          </cell>
          <cell r="H87">
            <v>181.84933935974433</v>
          </cell>
          <cell r="I87">
            <v>182.5660224668249</v>
          </cell>
        </row>
        <row r="89">
          <cell r="C89">
            <v>170.6267962243233</v>
          </cell>
          <cell r="D89">
            <v>174.04266332603771</v>
          </cell>
          <cell r="E89">
            <v>181.51231133630401</v>
          </cell>
          <cell r="F89">
            <v>188.73822238795162</v>
          </cell>
          <cell r="G89">
            <v>189.12329113720034</v>
          </cell>
          <cell r="H89">
            <v>190.43039577429408</v>
          </cell>
          <cell r="I89">
            <v>193.38102490604814</v>
          </cell>
        </row>
        <row r="91">
          <cell r="C91">
            <v>174.25897402932156</v>
          </cell>
          <cell r="D91">
            <v>178.90472173234963</v>
          </cell>
          <cell r="E91">
            <v>189.87952891519495</v>
          </cell>
          <cell r="F91">
            <v>198.76667219136641</v>
          </cell>
          <cell r="G91">
            <v>199.84341582578099</v>
          </cell>
          <cell r="H91">
            <v>199.97361311748449</v>
          </cell>
          <cell r="I91">
            <v>201.6382854533536</v>
          </cell>
        </row>
        <row r="93">
          <cell r="C93">
            <v>178.18858857465796</v>
          </cell>
          <cell r="D93">
            <v>182.93761489908761</v>
          </cell>
          <cell r="E93">
            <v>193.53847800614676</v>
          </cell>
          <cell r="F93">
            <v>202.28421294136825</v>
          </cell>
          <cell r="G93">
            <v>203.38838449107459</v>
          </cell>
          <cell r="H93">
            <v>204.17116075848054</v>
          </cell>
          <cell r="I93">
            <v>206.58174064517831</v>
          </cell>
        </row>
        <row r="107">
          <cell r="C107">
            <v>195.08226287494341</v>
          </cell>
          <cell r="D107">
            <v>197.02627279602029</v>
          </cell>
          <cell r="E107">
            <v>206.57549270657998</v>
          </cell>
          <cell r="F107">
            <v>219.54451553665515</v>
          </cell>
          <cell r="G107">
            <v>227.63995029990446</v>
          </cell>
          <cell r="H107">
            <v>225.74017998397571</v>
          </cell>
          <cell r="I107">
            <v>225.31360617780911</v>
          </cell>
        </row>
        <row r="109">
          <cell r="C109">
            <v>209.13152417388432</v>
          </cell>
          <cell r="D109">
            <v>210.14704256576937</v>
          </cell>
          <cell r="E109">
            <v>219.80447569169596</v>
          </cell>
          <cell r="F109">
            <v>233.44405110332156</v>
          </cell>
          <cell r="G109">
            <v>242.5690078093682</v>
          </cell>
          <cell r="H109">
            <v>240.26009425110195</v>
          </cell>
          <cell r="I109">
            <v>239.40556799563785</v>
          </cell>
        </row>
        <row r="111">
          <cell r="C111">
            <v>195.17353618175679</v>
          </cell>
          <cell r="D111">
            <v>194.4040062395726</v>
          </cell>
          <cell r="E111">
            <v>203.07778246882719</v>
          </cell>
          <cell r="F111">
            <v>216.25000740765779</v>
          </cell>
          <cell r="G111">
            <v>225.215329862305</v>
          </cell>
          <cell r="H111">
            <v>222.18045433776632</v>
          </cell>
          <cell r="I111">
            <v>220.67300203827705</v>
          </cell>
        </row>
        <row r="113">
          <cell r="C113">
            <v>180.04421705441158</v>
          </cell>
          <cell r="D113">
            <v>184.40436613580798</v>
          </cell>
          <cell r="E113">
            <v>194.13132858913852</v>
          </cell>
          <cell r="F113">
            <v>206.44785877573071</v>
          </cell>
          <cell r="G113">
            <v>213.33356571250687</v>
          </cell>
          <cell r="H113">
            <v>211.95475038108597</v>
          </cell>
          <cell r="I113">
            <v>212.13863864319549</v>
          </cell>
        </row>
        <row r="115">
          <cell r="C115">
            <v>199.39332368130755</v>
          </cell>
          <cell r="D115">
            <v>204.13555454842179</v>
          </cell>
          <cell r="E115">
            <v>214.50397239081468</v>
          </cell>
          <cell r="F115">
            <v>228.59915616137306</v>
          </cell>
          <cell r="G115">
            <v>237.32163602647501</v>
          </cell>
          <cell r="H115">
            <v>233.57521833324265</v>
          </cell>
          <cell r="I115">
            <v>232.15548872711108</v>
          </cell>
        </row>
        <row r="117">
          <cell r="C117">
            <v>179.03025360963647</v>
          </cell>
          <cell r="D117">
            <v>183.80215536100678</v>
          </cell>
          <cell r="E117">
            <v>194.30377396130345</v>
          </cell>
          <cell r="F117">
            <v>208.92252501579782</v>
          </cell>
          <cell r="G117">
            <v>218.19599258988274</v>
          </cell>
          <cell r="H117">
            <v>213.70855925571374</v>
          </cell>
          <cell r="I117">
            <v>211.70690929223539</v>
          </cell>
        </row>
        <row r="119">
          <cell r="C119">
            <v>195.29594149382353</v>
          </cell>
          <cell r="D119">
            <v>199.84194633725045</v>
          </cell>
          <cell r="E119">
            <v>210.07316927475421</v>
          </cell>
          <cell r="F119">
            <v>225.17817876024981</v>
          </cell>
          <cell r="G119">
            <v>235.26721473798079</v>
          </cell>
          <cell r="H119">
            <v>229.59747955180057</v>
          </cell>
          <cell r="I119">
            <v>226.65902630773434</v>
          </cell>
        </row>
        <row r="121">
          <cell r="C121">
            <v>180.6272572055413</v>
          </cell>
          <cell r="D121">
            <v>185.34819618712845</v>
          </cell>
          <cell r="E121">
            <v>195.48895303968942</v>
          </cell>
          <cell r="F121">
            <v>208.83346010830078</v>
          </cell>
          <cell r="G121">
            <v>216.79808469158019</v>
          </cell>
          <cell r="H121">
            <v>214.24962233339647</v>
          </cell>
          <cell r="I121">
            <v>213.79331946632598</v>
          </cell>
        </row>
        <row r="127">
          <cell r="C127">
            <v>205.93906559576175</v>
          </cell>
          <cell r="D127">
            <v>211.43097563919144</v>
          </cell>
          <cell r="E127">
            <v>221.15687392342636</v>
          </cell>
          <cell r="F127">
            <v>232.62799897924293</v>
          </cell>
          <cell r="G127">
            <v>240.78991585879066</v>
          </cell>
          <cell r="H127">
            <v>239.4892085803321</v>
          </cell>
          <cell r="I127">
            <v>239.86689174294844</v>
          </cell>
        </row>
        <row r="129">
          <cell r="C129">
            <v>220.82978991470537</v>
          </cell>
          <cell r="D129">
            <v>225.45933452267877</v>
          </cell>
          <cell r="E129">
            <v>235.28522597437905</v>
          </cell>
          <cell r="F129">
            <v>247.31505934227624</v>
          </cell>
          <cell r="G129">
            <v>256.44091384817023</v>
          </cell>
          <cell r="H129">
            <v>254.7124965347121</v>
          </cell>
          <cell r="I129">
            <v>254.62025983121322</v>
          </cell>
        </row>
        <row r="131">
          <cell r="C131">
            <v>207.39600754200796</v>
          </cell>
          <cell r="D131">
            <v>210.32194328913062</v>
          </cell>
          <cell r="E131">
            <v>219.14159975795988</v>
          </cell>
          <cell r="F131">
            <v>230.65299639987927</v>
          </cell>
          <cell r="G131">
            <v>239.6522648069776</v>
          </cell>
          <cell r="H131">
            <v>237.16648441490878</v>
          </cell>
          <cell r="I131">
            <v>236.39320380476036</v>
          </cell>
        </row>
        <row r="133">
          <cell r="C133">
            <v>189.28104341012704</v>
          </cell>
          <cell r="D133">
            <v>197.07458804730504</v>
          </cell>
          <cell r="E133">
            <v>206.99292059751178</v>
          </cell>
          <cell r="F133">
            <v>218.02518350166122</v>
          </cell>
          <cell r="G133">
            <v>225.10967760481918</v>
          </cell>
          <cell r="H133">
            <v>224.36837414058755</v>
          </cell>
          <cell r="I133">
            <v>225.44261305027214</v>
          </cell>
        </row>
        <row r="135">
          <cell r="C135">
            <v>209.69466278387756</v>
          </cell>
          <cell r="D135">
            <v>218.06268408172164</v>
          </cell>
          <cell r="E135">
            <v>228.65464404280712</v>
          </cell>
          <cell r="F135">
            <v>241.3578265048817</v>
          </cell>
          <cell r="G135">
            <v>250.20777366586555</v>
          </cell>
          <cell r="H135">
            <v>247.0141161618179</v>
          </cell>
          <cell r="I135">
            <v>246.39790939766422</v>
          </cell>
        </row>
        <row r="137">
          <cell r="C137">
            <v>189.51620225961864</v>
          </cell>
          <cell r="D137">
            <v>197.92848212450252</v>
          </cell>
          <cell r="E137">
            <v>208.63717203288093</v>
          </cell>
          <cell r="F137">
            <v>221.83533205281685</v>
          </cell>
          <cell r="G137">
            <v>231.21661188145333</v>
          </cell>
          <cell r="H137">
            <v>227.20570466945881</v>
          </cell>
          <cell r="I137">
            <v>225.93362300530589</v>
          </cell>
        </row>
        <row r="139">
          <cell r="C139">
            <v>206.09666266610782</v>
          </cell>
          <cell r="D139">
            <v>214.36902047930107</v>
          </cell>
          <cell r="E139">
            <v>224.79612364750639</v>
          </cell>
          <cell r="F139">
            <v>238.46364376083744</v>
          </cell>
          <cell r="G139">
            <v>248.70546615928444</v>
          </cell>
          <cell r="H139">
            <v>243.46260848483689</v>
          </cell>
          <cell r="I139">
            <v>241.21910566667856</v>
          </cell>
        </row>
        <row r="141">
          <cell r="C141">
            <v>190.39739684146019</v>
          </cell>
          <cell r="D141">
            <v>198.69457365756807</v>
          </cell>
          <cell r="E141">
            <v>209.0613621201552</v>
          </cell>
          <cell r="F141">
            <v>221.07721839546241</v>
          </cell>
          <cell r="G141">
            <v>229.23523034920487</v>
          </cell>
          <cell r="H141">
            <v>227.3511378124058</v>
          </cell>
          <cell r="I141">
            <v>227.81809324582929</v>
          </cell>
        </row>
        <row r="147">
          <cell r="C147">
            <v>183.35558674080738</v>
          </cell>
          <cell r="D147">
            <v>183.29739369895438</v>
          </cell>
          <cell r="E147">
            <v>189.46436305372629</v>
          </cell>
          <cell r="F147">
            <v>198.78480850091051</v>
          </cell>
          <cell r="G147">
            <v>204.08355363248484</v>
          </cell>
          <cell r="H147">
            <v>200.55040730831618</v>
          </cell>
          <cell r="I147">
            <v>199.42980868252045</v>
          </cell>
        </row>
        <row r="149">
          <cell r="C149">
            <v>196.66023650078137</v>
          </cell>
          <cell r="D149">
            <v>195.68240240503178</v>
          </cell>
          <cell r="E149">
            <v>201.92946918091477</v>
          </cell>
          <cell r="F149">
            <v>211.87455849940335</v>
          </cell>
          <cell r="G149">
            <v>218.15498047622094</v>
          </cell>
          <cell r="H149">
            <v>214.24865516463913</v>
          </cell>
          <cell r="I149">
            <v>212.76827759298195</v>
          </cell>
        </row>
        <row r="151">
          <cell r="C151">
            <v>181.96755950380231</v>
          </cell>
          <cell r="D151">
            <v>179.16279560534232</v>
          </cell>
          <cell r="E151">
            <v>184.35588121122152</v>
          </cell>
          <cell r="F151">
            <v>193.69827181148804</v>
          </cell>
          <cell r="G151">
            <v>199.67152384044979</v>
          </cell>
          <cell r="H151">
            <v>195.06118241470796</v>
          </cell>
          <cell r="I151">
            <v>192.98800827343052</v>
          </cell>
        </row>
        <row r="153">
          <cell r="C153">
            <v>169.73084319409367</v>
          </cell>
          <cell r="D153">
            <v>172.06228240274908</v>
          </cell>
          <cell r="E153">
            <v>178.44546508803518</v>
          </cell>
          <cell r="F153">
            <v>187.18449818947249</v>
          </cell>
          <cell r="G153">
            <v>191.35170000909207</v>
          </cell>
          <cell r="H153">
            <v>188.26075168273672</v>
          </cell>
          <cell r="I153">
            <v>187.61400790724971</v>
          </cell>
        </row>
        <row r="155">
          <cell r="C155">
            <v>188.91352062067304</v>
          </cell>
          <cell r="D155">
            <v>191.60748493275267</v>
          </cell>
          <cell r="E155">
            <v>198.61454278403946</v>
          </cell>
          <cell r="F155">
            <v>209.05500250155609</v>
          </cell>
          <cell r="G155">
            <v>214.98664332441183</v>
          </cell>
          <cell r="H155">
            <v>209.67266087487673</v>
          </cell>
          <cell r="I155">
            <v>207.575616364334</v>
          </cell>
        </row>
        <row r="157">
          <cell r="C157">
            <v>167.91953849135172</v>
          </cell>
          <cell r="D157">
            <v>170.59022312357703</v>
          </cell>
          <cell r="E157">
            <v>177.70850382398964</v>
          </cell>
          <cell r="F157">
            <v>188.62644321535652</v>
          </cell>
          <cell r="G157">
            <v>195.08842446595969</v>
          </cell>
          <cell r="H157">
            <v>189.128612455888</v>
          </cell>
          <cell r="I157">
            <v>186.54902402933374</v>
          </cell>
        </row>
        <row r="159">
          <cell r="C159">
            <v>183.6791565657644</v>
          </cell>
          <cell r="D159">
            <v>186.0593144582997</v>
          </cell>
          <cell r="E159">
            <v>192.84272908130851</v>
          </cell>
          <cell r="F159">
            <v>204.1161794628149</v>
          </cell>
          <cell r="G159">
            <v>211.26224466888863</v>
          </cell>
          <cell r="H159">
            <v>204.16599639897339</v>
          </cell>
          <cell r="I159">
            <v>200.7168987408308</v>
          </cell>
        </row>
        <row r="161">
          <cell r="C161">
            <v>171.10535957331564</v>
          </cell>
          <cell r="D161">
            <v>173.84758654507147</v>
          </cell>
          <cell r="E161">
            <v>180.64768043261546</v>
          </cell>
          <cell r="F161">
            <v>190.39061595772711</v>
          </cell>
          <cell r="G161">
            <v>195.57702318811948</v>
          </cell>
          <cell r="H161">
            <v>191.28551993315784</v>
          </cell>
          <cell r="I161">
            <v>189.98105037654264</v>
          </cell>
        </row>
      </sheetData>
      <sheetData sheetId="5"/>
      <sheetData sheetId="6"/>
      <sheetData sheetId="7"/>
      <sheetData sheetId="8"/>
      <sheetData sheetId="9"/>
      <sheetData sheetId="10"/>
      <sheetData sheetId="11">
        <row r="6">
          <cell r="B6">
            <v>0.128</v>
          </cell>
          <cell r="C6">
            <v>0.22600000000000001</v>
          </cell>
          <cell r="D6">
            <v>0.13900000000000001</v>
          </cell>
          <cell r="E6">
            <v>0</v>
          </cell>
          <cell r="F6">
            <v>0</v>
          </cell>
          <cell r="G6">
            <v>7.9000000000000001E-2</v>
          </cell>
          <cell r="H6">
            <v>0</v>
          </cell>
          <cell r="I6">
            <v>0</v>
          </cell>
          <cell r="J6">
            <v>6.6000000000000003E-2</v>
          </cell>
          <cell r="K6">
            <v>0.36199999999999999</v>
          </cell>
        </row>
        <row r="8">
          <cell r="B8">
            <v>0.15</v>
          </cell>
          <cell r="C8">
            <v>0.3</v>
          </cell>
          <cell r="D8">
            <v>0.12</v>
          </cell>
          <cell r="E8">
            <v>0</v>
          </cell>
          <cell r="F8">
            <v>0</v>
          </cell>
          <cell r="G8">
            <v>0.1</v>
          </cell>
          <cell r="H8">
            <v>0</v>
          </cell>
          <cell r="I8">
            <v>0</v>
          </cell>
          <cell r="J8">
            <v>0.04</v>
          </cell>
          <cell r="K8">
            <v>0.28999999999999998</v>
          </cell>
        </row>
        <row r="10"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</row>
        <row r="12"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</row>
      </sheetData>
      <sheetData sheetId="12">
        <row r="5">
          <cell r="B5">
            <v>100</v>
          </cell>
          <cell r="C5">
            <v>104.28280081577157</v>
          </cell>
          <cell r="D5">
            <v>106.0634088214937</v>
          </cell>
          <cell r="E5">
            <v>112.90620939062232</v>
          </cell>
          <cell r="F5">
            <v>115.38672459693146</v>
          </cell>
          <cell r="G5">
            <v>119.10749740639515</v>
          </cell>
          <cell r="H5">
            <v>128.30251067116174</v>
          </cell>
          <cell r="I5">
            <v>136.51387135411608</v>
          </cell>
          <cell r="J5">
            <v>155</v>
          </cell>
          <cell r="K5">
            <v>182.70277519573432</v>
          </cell>
          <cell r="L5">
            <v>191.83791395552103</v>
          </cell>
          <cell r="M5">
            <v>203.3</v>
          </cell>
          <cell r="N5">
            <v>214</v>
          </cell>
          <cell r="O5">
            <v>214</v>
          </cell>
          <cell r="P5">
            <v>203</v>
          </cell>
          <cell r="Q5">
            <v>192</v>
          </cell>
          <cell r="R5">
            <v>202</v>
          </cell>
          <cell r="S5">
            <v>193.92</v>
          </cell>
          <cell r="T5">
            <v>197.79839999999999</v>
          </cell>
          <cell r="U5">
            <v>194.831424</v>
          </cell>
          <cell r="V5">
            <v>193.85726688</v>
          </cell>
        </row>
        <row r="7">
          <cell r="B7">
            <v>100</v>
          </cell>
          <cell r="C7">
            <v>108.15580040034604</v>
          </cell>
          <cell r="D7">
            <v>107.8271475558273</v>
          </cell>
          <cell r="E7">
            <v>108.23077870703095</v>
          </cell>
          <cell r="F7">
            <v>112.05161166183866</v>
          </cell>
          <cell r="G7">
            <v>117.78286109405025</v>
          </cell>
          <cell r="H7">
            <v>127.48331650713425</v>
          </cell>
          <cell r="I7">
            <v>133.43712547844288</v>
          </cell>
          <cell r="J7">
            <v>152.80000000000001</v>
          </cell>
          <cell r="K7">
            <v>157.544409708004</v>
          </cell>
          <cell r="L7">
            <v>165.9</v>
          </cell>
          <cell r="M7">
            <v>184.91671636787876</v>
          </cell>
          <cell r="N7">
            <v>196</v>
          </cell>
          <cell r="O7">
            <v>210</v>
          </cell>
          <cell r="P7">
            <v>206.5</v>
          </cell>
          <cell r="Q7">
            <v>203</v>
          </cell>
          <cell r="R7">
            <v>200.97</v>
          </cell>
          <cell r="S7">
            <v>198.94</v>
          </cell>
          <cell r="T7">
            <v>196.95060000000001</v>
          </cell>
          <cell r="U7">
            <v>198.920106</v>
          </cell>
          <cell r="V7">
            <v>200.90930706</v>
          </cell>
        </row>
        <row r="9">
          <cell r="B9">
            <v>100</v>
          </cell>
          <cell r="C9">
            <v>119.87479078172294</v>
          </cell>
          <cell r="D9">
            <v>120.68378446060788</v>
          </cell>
          <cell r="E9">
            <v>122.19256299362026</v>
          </cell>
          <cell r="F9">
            <v>139.55823801042027</v>
          </cell>
          <cell r="G9">
            <v>165.60675053562028</v>
          </cell>
          <cell r="H9">
            <v>196.12219741645404</v>
          </cell>
          <cell r="I9">
            <v>202.82259894990463</v>
          </cell>
          <cell r="J9">
            <v>206.84542294999511</v>
          </cell>
          <cell r="K9">
            <v>220.45870678803786</v>
          </cell>
          <cell r="L9">
            <v>243.05155872392439</v>
          </cell>
          <cell r="M9">
            <v>261.88804457504153</v>
          </cell>
          <cell r="N9">
            <v>282</v>
          </cell>
          <cell r="O9">
            <v>343</v>
          </cell>
          <cell r="P9">
            <v>297</v>
          </cell>
          <cell r="Q9">
            <v>251</v>
          </cell>
          <cell r="R9">
            <v>256</v>
          </cell>
          <cell r="S9">
            <v>251</v>
          </cell>
          <cell r="T9">
            <v>248.49</v>
          </cell>
          <cell r="U9">
            <v>260.91450000000003</v>
          </cell>
          <cell r="V9">
            <v>279.17851500000006</v>
          </cell>
        </row>
        <row r="15">
          <cell r="B15">
            <v>100</v>
          </cell>
          <cell r="C15">
            <v>101.05263157894737</v>
          </cell>
          <cell r="D15">
            <v>101.05263157894737</v>
          </cell>
          <cell r="E15">
            <v>101.05263157894736</v>
          </cell>
          <cell r="F15">
            <v>105.35777646363097</v>
          </cell>
          <cell r="G15">
            <v>111.8154937906564</v>
          </cell>
          <cell r="H15">
            <v>119.3574906475469</v>
          </cell>
          <cell r="I15">
            <v>120.98390994234451</v>
          </cell>
          <cell r="J15">
            <v>125.83289361324918</v>
          </cell>
          <cell r="K15">
            <v>137</v>
          </cell>
          <cell r="L15">
            <v>145.16511549808848</v>
          </cell>
          <cell r="M15">
            <v>157</v>
          </cell>
          <cell r="N15">
            <v>163</v>
          </cell>
          <cell r="O15">
            <v>172</v>
          </cell>
          <cell r="P15">
            <v>164.25</v>
          </cell>
          <cell r="Q15">
            <v>156.5</v>
          </cell>
          <cell r="R15">
            <v>157</v>
          </cell>
          <cell r="S15">
            <v>160.41249999999999</v>
          </cell>
          <cell r="T15">
            <v>162.016625</v>
          </cell>
          <cell r="U15">
            <v>166.715107125</v>
          </cell>
          <cell r="V15">
            <v>165.04795605375</v>
          </cell>
        </row>
        <row r="21">
          <cell r="B21">
            <v>100</v>
          </cell>
          <cell r="C21">
            <v>110.54954506945384</v>
          </cell>
          <cell r="D21">
            <v>115.27218855092549</v>
          </cell>
          <cell r="E21">
            <v>119.62310615994802</v>
          </cell>
          <cell r="F21">
            <v>121.38235435881325</v>
          </cell>
          <cell r="G21">
            <v>124.02122665711107</v>
          </cell>
          <cell r="H21">
            <v>129.19836904160451</v>
          </cell>
          <cell r="I21">
            <v>133.00577417089789</v>
          </cell>
          <cell r="J21">
            <v>126.97628318351117</v>
          </cell>
          <cell r="K21">
            <v>136.89497723146252</v>
          </cell>
          <cell r="L21">
            <v>146.4601413989094</v>
          </cell>
          <cell r="M21">
            <v>152.69999999999999</v>
          </cell>
          <cell r="N21">
            <v>185</v>
          </cell>
          <cell r="O21">
            <v>190</v>
          </cell>
          <cell r="P21">
            <v>182.4</v>
          </cell>
          <cell r="Q21">
            <v>174.8</v>
          </cell>
          <cell r="R21">
            <v>184</v>
          </cell>
          <cell r="S21">
            <v>184.41399999999999</v>
          </cell>
          <cell r="T21">
            <v>186.25814</v>
          </cell>
          <cell r="U21">
            <v>184.39555859999999</v>
          </cell>
          <cell r="V21">
            <v>191</v>
          </cell>
        </row>
        <row r="23">
          <cell r="B23">
            <v>100</v>
          </cell>
          <cell r="C23">
            <v>110.54954506945384</v>
          </cell>
          <cell r="D23">
            <v>115.27218855092549</v>
          </cell>
          <cell r="E23">
            <v>119.62310615994802</v>
          </cell>
          <cell r="F23">
            <v>121.38235435881325</v>
          </cell>
          <cell r="G23">
            <v>124.02122665711107</v>
          </cell>
          <cell r="H23">
            <v>129.19836904160451</v>
          </cell>
          <cell r="I23">
            <v>133.00577417089789</v>
          </cell>
          <cell r="J23">
            <v>145</v>
          </cell>
          <cell r="K23">
            <v>155</v>
          </cell>
          <cell r="L23">
            <v>162.91149117068554</v>
          </cell>
          <cell r="M23">
            <v>172.68618064092701</v>
          </cell>
          <cell r="N23">
            <v>185</v>
          </cell>
          <cell r="O23">
            <v>190</v>
          </cell>
          <cell r="P23">
            <v>182.4</v>
          </cell>
          <cell r="Q23">
            <v>174.8</v>
          </cell>
          <cell r="R23">
            <v>184</v>
          </cell>
          <cell r="S23">
            <v>184.41399999999999</v>
          </cell>
          <cell r="T23">
            <v>186.25814</v>
          </cell>
          <cell r="U23">
            <v>184.39555859999999</v>
          </cell>
          <cell r="V23">
            <v>186.23951418599998</v>
          </cell>
        </row>
        <row r="31">
          <cell r="B31">
            <v>100</v>
          </cell>
          <cell r="C31">
            <v>104</v>
          </cell>
          <cell r="D31">
            <v>104</v>
          </cell>
          <cell r="E31">
            <v>105</v>
          </cell>
          <cell r="F31">
            <v>112.5</v>
          </cell>
          <cell r="G31">
            <v>117.25</v>
          </cell>
          <cell r="H31">
            <v>121.75</v>
          </cell>
          <cell r="I31">
            <v>129.25</v>
          </cell>
          <cell r="J31">
            <v>139.75</v>
          </cell>
          <cell r="K31">
            <v>149.5</v>
          </cell>
          <cell r="L31">
            <v>154</v>
          </cell>
          <cell r="M31">
            <v>166</v>
          </cell>
          <cell r="N31">
            <v>176</v>
          </cell>
          <cell r="O31">
            <v>187</v>
          </cell>
          <cell r="P31">
            <v>178.5</v>
          </cell>
          <cell r="Q31">
            <v>170</v>
          </cell>
          <cell r="R31">
            <v>171</v>
          </cell>
          <cell r="S31">
            <v>173</v>
          </cell>
          <cell r="T31">
            <v>173</v>
          </cell>
          <cell r="U31">
            <v>175</v>
          </cell>
          <cell r="V31">
            <v>179</v>
          </cell>
          <cell r="W31">
            <v>0</v>
          </cell>
        </row>
        <row r="33">
          <cell r="B33">
            <v>100</v>
          </cell>
          <cell r="C33">
            <v>104</v>
          </cell>
          <cell r="D33">
            <v>104</v>
          </cell>
          <cell r="E33">
            <v>105</v>
          </cell>
          <cell r="F33">
            <v>112.5</v>
          </cell>
          <cell r="G33">
            <v>117.5</v>
          </cell>
          <cell r="H33">
            <v>122.5</v>
          </cell>
          <cell r="I33">
            <v>130.5</v>
          </cell>
          <cell r="J33">
            <v>141.5</v>
          </cell>
          <cell r="K33">
            <v>152.5</v>
          </cell>
          <cell r="L33">
            <v>156</v>
          </cell>
          <cell r="M33">
            <v>167</v>
          </cell>
          <cell r="N33">
            <v>177</v>
          </cell>
          <cell r="O33">
            <v>185</v>
          </cell>
          <cell r="P33">
            <v>178.5</v>
          </cell>
          <cell r="Q33">
            <v>172</v>
          </cell>
          <cell r="R33">
            <v>179</v>
          </cell>
          <cell r="S33">
            <v>175</v>
          </cell>
          <cell r="T33">
            <v>175</v>
          </cell>
          <cell r="U33">
            <v>176</v>
          </cell>
          <cell r="V33">
            <v>179</v>
          </cell>
          <cell r="W33">
            <v>0</v>
          </cell>
        </row>
        <row r="35"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</row>
      </sheetData>
      <sheetData sheetId="13">
        <row r="5">
          <cell r="C5">
            <v>194.04518568719635</v>
          </cell>
          <cell r="D5">
            <v>191.56115966410056</v>
          </cell>
          <cell r="E5">
            <v>199.28121800751467</v>
          </cell>
          <cell r="F5">
            <v>209.03525853307764</v>
          </cell>
          <cell r="G5">
            <v>211.47060200200869</v>
          </cell>
          <cell r="H5">
            <v>214.91624119968861</v>
          </cell>
          <cell r="I5">
            <v>220.18406237588624</v>
          </cell>
        </row>
        <row r="7">
          <cell r="C7">
            <v>202.68585611670875</v>
          </cell>
          <cell r="D7">
            <v>206.02131528213306</v>
          </cell>
          <cell r="E7">
            <v>214.34462585627665</v>
          </cell>
          <cell r="F7">
            <v>225.85388824823931</v>
          </cell>
          <cell r="G7">
            <v>234.89374957461297</v>
          </cell>
          <cell r="H7">
            <v>238.19699342112173</v>
          </cell>
          <cell r="I7">
            <v>243.40260004485634</v>
          </cell>
        </row>
        <row r="9">
          <cell r="C9">
            <v>247.37501108920486</v>
          </cell>
          <cell r="D9">
            <v>248.77253862049156</v>
          </cell>
          <cell r="E9">
            <v>254.39824974443019</v>
          </cell>
          <cell r="F9">
            <v>274.78983992619783</v>
          </cell>
          <cell r="G9">
            <v>295.6821221440174</v>
          </cell>
          <cell r="H9">
            <v>276.39468630882971</v>
          </cell>
          <cell r="I9">
            <v>262.08220919580504</v>
          </cell>
        </row>
        <row r="15">
          <cell r="C15">
            <v>162.63937911099327</v>
          </cell>
          <cell r="D15">
            <v>165.55054890983976</v>
          </cell>
          <cell r="E15">
            <v>171.25897553690817</v>
          </cell>
          <cell r="F15">
            <v>174.94576172216387</v>
          </cell>
          <cell r="G15">
            <v>175.62629625293403</v>
          </cell>
          <cell r="H15">
            <v>172.79159219594567</v>
          </cell>
          <cell r="I15">
            <v>170.55481188790696</v>
          </cell>
        </row>
        <row r="17"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</row>
        <row r="21">
          <cell r="C21">
            <v>193.38284552370263</v>
          </cell>
          <cell r="D21">
            <v>197.55383316620291</v>
          </cell>
          <cell r="E21">
            <v>205.24016635013766</v>
          </cell>
          <cell r="F21">
            <v>212.78853136628146</v>
          </cell>
          <cell r="G21">
            <v>216.72469915434843</v>
          </cell>
          <cell r="H21">
            <v>219.03664360199429</v>
          </cell>
          <cell r="I21">
            <v>221.88074593658678</v>
          </cell>
        </row>
        <row r="23">
          <cell r="C23">
            <v>174.76814102847459</v>
          </cell>
          <cell r="D23">
            <v>179.66346351596647</v>
          </cell>
          <cell r="E23">
            <v>190.21207206510365</v>
          </cell>
          <cell r="F23">
            <v>200.49933462330173</v>
          </cell>
          <cell r="G23">
            <v>203.19291601303067</v>
          </cell>
          <cell r="H23">
            <v>206.7703732134986</v>
          </cell>
          <cell r="I23">
            <v>211.10272959429466</v>
          </cell>
        </row>
        <row r="28">
          <cell r="C28">
            <v>204.30826284206694</v>
          </cell>
          <cell r="D28">
            <v>205.20239355325143</v>
          </cell>
          <cell r="E28">
            <v>213.05974699615467</v>
          </cell>
          <cell r="F28">
            <v>221.40538712724464</v>
          </cell>
          <cell r="G28">
            <v>223.85825157492394</v>
          </cell>
          <cell r="H28">
            <v>228.39598665117757</v>
          </cell>
          <cell r="I28">
            <v>235.06915697090255</v>
          </cell>
        </row>
        <row r="30">
          <cell r="C30">
            <v>211.09931213158205</v>
          </cell>
          <cell r="D30">
            <v>217.14208661733574</v>
          </cell>
          <cell r="E30">
            <v>225.44150630176651</v>
          </cell>
          <cell r="F30">
            <v>235.55594722409288</v>
          </cell>
          <cell r="G30">
            <v>244.45617184060271</v>
          </cell>
          <cell r="H30">
            <v>248.32097756376373</v>
          </cell>
          <cell r="I30">
            <v>254.28725813519847</v>
          </cell>
        </row>
        <row r="32">
          <cell r="C32">
            <v>260.40036223509651</v>
          </cell>
          <cell r="D32">
            <v>266.57121733456859</v>
          </cell>
          <cell r="E32">
            <v>272.13391377992184</v>
          </cell>
          <cell r="F32">
            <v>291.01857340217737</v>
          </cell>
          <cell r="G32">
            <v>312.97162048652967</v>
          </cell>
          <cell r="H32">
            <v>293.53176703660733</v>
          </cell>
          <cell r="I32">
            <v>279.48002204087834</v>
          </cell>
        </row>
        <row r="38">
          <cell r="C38">
            <v>167.64910367944825</v>
          </cell>
          <cell r="D38">
            <v>173.47975663722093</v>
          </cell>
          <cell r="E38">
            <v>179.11309931909165</v>
          </cell>
          <cell r="F38">
            <v>181.5953461549127</v>
          </cell>
          <cell r="G38">
            <v>182.64985684993195</v>
          </cell>
          <cell r="H38">
            <v>180.47178779757706</v>
          </cell>
          <cell r="I38">
            <v>179.1171562419039</v>
          </cell>
        </row>
        <row r="44">
          <cell r="C44">
            <v>199.31609760409333</v>
          </cell>
          <cell r="D44">
            <v>206.93877474683111</v>
          </cell>
          <cell r="E44">
            <v>214.5606075231388</v>
          </cell>
          <cell r="F44">
            <v>220.8101954915054</v>
          </cell>
          <cell r="G44">
            <v>225.32491210776948</v>
          </cell>
          <cell r="H44">
            <v>228.72751394731301</v>
          </cell>
          <cell r="I44">
            <v>232.99344389041283</v>
          </cell>
        </row>
        <row r="46">
          <cell r="C46">
            <v>181.95297587437403</v>
          </cell>
          <cell r="D46">
            <v>190.09447156910619</v>
          </cell>
          <cell r="E46">
            <v>200.82920113072402</v>
          </cell>
          <cell r="F46">
            <v>209.96199173591512</v>
          </cell>
          <cell r="G46">
            <v>212.89787838432039</v>
          </cell>
          <cell r="H46">
            <v>217.51075279107269</v>
          </cell>
          <cell r="I46">
            <v>223.15277524016307</v>
          </cell>
        </row>
        <row r="51">
          <cell r="C51">
            <v>184.81461081243867</v>
          </cell>
          <cell r="D51">
            <v>180.65665199599113</v>
          </cell>
          <cell r="E51">
            <v>185.00359797310074</v>
          </cell>
          <cell r="F51">
            <v>191.34277645698572</v>
          </cell>
          <cell r="G51">
            <v>191.36182566788091</v>
          </cell>
          <cell r="H51">
            <v>192.36980822095359</v>
          </cell>
          <cell r="I51">
            <v>196.05626063100749</v>
          </cell>
        </row>
        <row r="53">
          <cell r="C53">
            <v>194.58514879354999</v>
          </cell>
          <cell r="D53">
            <v>196.43910992908962</v>
          </cell>
          <cell r="E53">
            <v>202.3881181206234</v>
          </cell>
          <cell r="F53">
            <v>211.42905666228026</v>
          </cell>
          <cell r="G53">
            <v>218.553668361436</v>
          </cell>
          <cell r="H53">
            <v>220.39946850831171</v>
          </cell>
          <cell r="I53">
            <v>224.77074558448385</v>
          </cell>
        </row>
        <row r="55">
          <cell r="C55">
            <v>235.8422235204975</v>
          </cell>
          <cell r="D55">
            <v>234.82233593290269</v>
          </cell>
          <cell r="E55">
            <v>236.70689541978783</v>
          </cell>
          <cell r="F55">
            <v>252.00075368269773</v>
          </cell>
          <cell r="G55">
            <v>268.38719141870752</v>
          </cell>
          <cell r="H55">
            <v>248.25563892847595</v>
          </cell>
          <cell r="I55">
            <v>234.21213279745322</v>
          </cell>
        </row>
        <row r="61">
          <cell r="C61">
            <v>158.61767367718139</v>
          </cell>
          <cell r="D61">
            <v>160.06887864987618</v>
          </cell>
          <cell r="E61">
            <v>162.99305664708172</v>
          </cell>
          <cell r="F61">
            <v>163.96534827179306</v>
          </cell>
          <cell r="G61">
            <v>162.60145271001056</v>
          </cell>
          <cell r="H61">
            <v>158.07279329558258</v>
          </cell>
          <cell r="I61">
            <v>155.07157086513376</v>
          </cell>
        </row>
        <row r="67">
          <cell r="C67">
            <v>179.1767167591149</v>
          </cell>
          <cell r="D67">
            <v>180.88232371410072</v>
          </cell>
          <cell r="E67">
            <v>184.72553050607297</v>
          </cell>
          <cell r="F67">
            <v>188.46560191143385</v>
          </cell>
          <cell r="G67">
            <v>189.55261828164828</v>
          </cell>
          <cell r="H67">
            <v>189.18698836745961</v>
          </cell>
          <cell r="I67">
            <v>190.50790614044206</v>
          </cell>
        </row>
        <row r="69">
          <cell r="C69">
            <v>170.6267962243233</v>
          </cell>
          <cell r="D69">
            <v>174.04266332603771</v>
          </cell>
          <cell r="E69">
            <v>181.51231133630401</v>
          </cell>
          <cell r="F69">
            <v>188.73822238795162</v>
          </cell>
          <cell r="G69">
            <v>189.12329113720034</v>
          </cell>
          <cell r="H69">
            <v>190.43039577429408</v>
          </cell>
          <cell r="I69">
            <v>193.38102490604814</v>
          </cell>
        </row>
        <row r="83">
          <cell r="C83">
            <v>174.80023720820461</v>
          </cell>
          <cell r="D83">
            <v>176.86623098295075</v>
          </cell>
          <cell r="E83">
            <v>184.66692988330698</v>
          </cell>
          <cell r="F83">
            <v>194.70776707063459</v>
          </cell>
          <cell r="G83">
            <v>199.74845752840423</v>
          </cell>
          <cell r="H83">
            <v>199.50627689886264</v>
          </cell>
          <cell r="I83">
            <v>200.58854372425947</v>
          </cell>
        </row>
        <row r="85">
          <cell r="C85">
            <v>175.90305714245949</v>
          </cell>
          <cell r="D85">
            <v>178.14229104744632</v>
          </cell>
          <cell r="E85">
            <v>186.10778639162157</v>
          </cell>
          <cell r="F85">
            <v>196.52733393293164</v>
          </cell>
          <cell r="G85">
            <v>202.02598991801636</v>
          </cell>
          <cell r="H85">
            <v>202.03516332550771</v>
          </cell>
          <cell r="I85">
            <v>203.41165321155722</v>
          </cell>
        </row>
        <row r="87"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</row>
        <row r="94">
          <cell r="C94">
            <v>183.21414904509771</v>
          </cell>
          <cell r="D94">
            <v>188.62145805379578</v>
          </cell>
          <cell r="E94">
            <v>196.4827594934321</v>
          </cell>
          <cell r="F94">
            <v>205.21983168960998</v>
          </cell>
          <cell r="G94">
            <v>210.53409609595576</v>
          </cell>
          <cell r="H94">
            <v>211.03610925645313</v>
          </cell>
          <cell r="I94">
            <v>213.14404433902672</v>
          </cell>
        </row>
        <row r="96">
          <cell r="C96">
            <v>184.31696897935259</v>
          </cell>
          <cell r="D96">
            <v>189.89751811829132</v>
          </cell>
          <cell r="E96">
            <v>197.92361600174667</v>
          </cell>
          <cell r="F96">
            <v>207.03939855190703</v>
          </cell>
          <cell r="G96">
            <v>212.81162848556789</v>
          </cell>
          <cell r="H96">
            <v>213.5649956830982</v>
          </cell>
          <cell r="I96">
            <v>215.96715382632448</v>
          </cell>
        </row>
        <row r="98"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5">
          <cell r="C105">
            <v>167.43042025031474</v>
          </cell>
          <cell r="D105">
            <v>167.79769617494003</v>
          </cell>
          <cell r="E105">
            <v>172.52183857768904</v>
          </cell>
          <cell r="F105">
            <v>179.28514580282558</v>
          </cell>
          <cell r="G105">
            <v>181.77215625010007</v>
          </cell>
          <cell r="H105">
            <v>179.6388310698203</v>
          </cell>
          <cell r="I105">
            <v>179.70640480901</v>
          </cell>
        </row>
        <row r="107">
          <cell r="C107">
            <v>168.53324018456959</v>
          </cell>
          <cell r="D107">
            <v>169.0737562394356</v>
          </cell>
          <cell r="E107">
            <v>173.96269508600363</v>
          </cell>
          <cell r="F107">
            <v>181.10471266512263</v>
          </cell>
          <cell r="G107">
            <v>184.04968863971217</v>
          </cell>
          <cell r="H107">
            <v>182.16771749646537</v>
          </cell>
          <cell r="I107">
            <v>182.52951429630781</v>
          </cell>
        </row>
        <row r="109"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</row>
      </sheetData>
      <sheetData sheetId="14"/>
      <sheetData sheetId="15"/>
      <sheetData sheetId="16"/>
      <sheetData sheetId="17">
        <row r="4">
          <cell r="D4">
            <v>170.1</v>
          </cell>
        </row>
        <row r="5">
          <cell r="D5">
            <v>171.43329999999997</v>
          </cell>
        </row>
        <row r="6">
          <cell r="D6">
            <v>173</v>
          </cell>
        </row>
        <row r="7">
          <cell r="D7">
            <v>174.23329999999999</v>
          </cell>
        </row>
        <row r="8">
          <cell r="D8">
            <v>175.9</v>
          </cell>
        </row>
        <row r="9">
          <cell r="D9">
            <v>177.13329999999999</v>
          </cell>
        </row>
        <row r="10">
          <cell r="D10">
            <v>177.63329999999999</v>
          </cell>
        </row>
        <row r="11">
          <cell r="D11">
            <v>177.5</v>
          </cell>
        </row>
        <row r="12">
          <cell r="D12">
            <v>178.06670000000003</v>
          </cell>
        </row>
        <row r="13">
          <cell r="D13">
            <v>179.4667</v>
          </cell>
        </row>
        <row r="14">
          <cell r="D14">
            <v>180.43329999999997</v>
          </cell>
        </row>
        <row r="15">
          <cell r="D15">
            <v>181.5</v>
          </cell>
        </row>
        <row r="16">
          <cell r="D16">
            <v>183.36670000000001</v>
          </cell>
        </row>
        <row r="17">
          <cell r="D17">
            <v>183.06670000000003</v>
          </cell>
        </row>
        <row r="18">
          <cell r="D18">
            <v>184.43329999999997</v>
          </cell>
        </row>
        <row r="19">
          <cell r="D19">
            <v>185.13329999999999</v>
          </cell>
        </row>
        <row r="20">
          <cell r="D20">
            <v>186.7</v>
          </cell>
        </row>
        <row r="21">
          <cell r="D21">
            <v>188.16670000000002</v>
          </cell>
        </row>
        <row r="22">
          <cell r="D22">
            <v>189.36670000000001</v>
          </cell>
        </row>
        <row r="23">
          <cell r="D23">
            <v>191.4</v>
          </cell>
        </row>
        <row r="24">
          <cell r="D24">
            <v>192.36670000000001</v>
          </cell>
        </row>
        <row r="25">
          <cell r="D25">
            <v>193.66670000000002</v>
          </cell>
        </row>
        <row r="26">
          <cell r="D26">
            <v>196.6</v>
          </cell>
        </row>
        <row r="27">
          <cell r="D27">
            <v>198.43329999999997</v>
          </cell>
        </row>
        <row r="28">
          <cell r="D28">
            <v>199.43329999999997</v>
          </cell>
        </row>
        <row r="29">
          <cell r="D29">
            <v>201.3</v>
          </cell>
        </row>
        <row r="30">
          <cell r="D30">
            <v>203.16670000000002</v>
          </cell>
        </row>
        <row r="31">
          <cell r="D31">
            <v>202.3</v>
          </cell>
        </row>
        <row r="32">
          <cell r="D32">
            <v>204.31400000000002</v>
          </cell>
        </row>
        <row r="33">
          <cell r="D33">
            <v>206.6703</v>
          </cell>
        </row>
        <row r="34">
          <cell r="D34">
            <v>207.94170000000003</v>
          </cell>
        </row>
        <row r="35">
          <cell r="D35">
            <v>210.41570000000002</v>
          </cell>
        </row>
        <row r="36">
          <cell r="D36">
            <v>212.8237</v>
          </cell>
        </row>
        <row r="37">
          <cell r="D37">
            <v>215.5573</v>
          </cell>
        </row>
        <row r="38">
          <cell r="D38">
            <v>218.90900000000002</v>
          </cell>
        </row>
        <row r="39">
          <cell r="D39">
            <v>213.69800000000001</v>
          </cell>
        </row>
        <row r="40">
          <cell r="D40">
            <v>212.49299999999999</v>
          </cell>
        </row>
        <row r="41">
          <cell r="D41">
            <v>213.47269999999997</v>
          </cell>
        </row>
        <row r="42">
          <cell r="D42">
            <v>215.417</v>
          </cell>
        </row>
        <row r="43">
          <cell r="D43">
            <v>216.81329999999997</v>
          </cell>
        </row>
        <row r="44">
          <cell r="D44">
            <v>217.63569999999999</v>
          </cell>
        </row>
        <row r="45">
          <cell r="D45">
            <v>217.244</v>
          </cell>
        </row>
        <row r="46">
          <cell r="D46">
            <v>217.79040000000001</v>
          </cell>
        </row>
      </sheetData>
      <sheetData sheetId="18">
        <row r="7">
          <cell r="F7">
            <v>55.744041841955664</v>
          </cell>
          <cell r="G7">
            <v>55.642451909729033</v>
          </cell>
          <cell r="H7">
            <v>56.325058582110501</v>
          </cell>
          <cell r="I7">
            <v>56.682283658730114</v>
          </cell>
          <cell r="J7">
            <v>57.669796302703418</v>
          </cell>
          <cell r="K7">
            <v>57.950215818403791</v>
          </cell>
          <cell r="L7">
            <v>58.795658068126698</v>
          </cell>
          <cell r="M7">
            <v>59.494028751619652</v>
          </cell>
          <cell r="N7">
            <v>60.421521497649053</v>
          </cell>
          <cell r="O7">
            <v>61.301510564965668</v>
          </cell>
        </row>
        <row r="9">
          <cell r="F9">
            <v>73.710142488244287</v>
          </cell>
          <cell r="G9">
            <v>75.45944666883014</v>
          </cell>
          <cell r="H9">
            <v>77.383681267474572</v>
          </cell>
          <cell r="I9">
            <v>80.00763753835335</v>
          </cell>
          <cell r="J9">
            <v>82.281732973114941</v>
          </cell>
          <cell r="K9">
            <v>84.380897989817981</v>
          </cell>
          <cell r="L9">
            <v>86.092021724238123</v>
          </cell>
          <cell r="M9">
            <v>87.841325904823975</v>
          </cell>
          <cell r="N9">
            <v>89.590630085409828</v>
          </cell>
          <cell r="O9">
            <v>91.33993426599568</v>
          </cell>
        </row>
        <row r="11">
          <cell r="F11">
            <v>90.805094031250661</v>
          </cell>
          <cell r="G11">
            <v>95.411985453894772</v>
          </cell>
          <cell r="H11">
            <v>100.00220121551644</v>
          </cell>
          <cell r="I11">
            <v>103.54731531374188</v>
          </cell>
          <cell r="J11">
            <v>104.65791070639295</v>
          </cell>
          <cell r="K11">
            <v>106.51933542216202</v>
          </cell>
          <cell r="L11">
            <v>108.57065251066646</v>
          </cell>
          <cell r="M11">
            <v>110.46029768688712</v>
          </cell>
          <cell r="N11">
            <v>112.64619382938221</v>
          </cell>
          <cell r="O11">
            <v>114.5611766674001</v>
          </cell>
        </row>
        <row r="20">
          <cell r="F20">
            <v>4.0399999999999998E-2</v>
          </cell>
          <cell r="G20">
            <v>1.5699999999999999E-2</v>
          </cell>
          <cell r="H20">
            <v>-4.0000000000000001E-3</v>
          </cell>
          <cell r="I20">
            <v>4.8333333333333298E-2</v>
          </cell>
          <cell r="J20">
            <v>2.104E-2</v>
          </cell>
          <cell r="K20">
            <v>1.03870372637057E-2</v>
          </cell>
          <cell r="L20">
            <v>3.1922765386585603E-2</v>
          </cell>
          <cell r="M20">
            <v>2.6239999999999999E-2</v>
          </cell>
          <cell r="N20">
            <v>2.33388746596839E-2</v>
          </cell>
          <cell r="O20">
            <v>5.2857200270556202E-2</v>
          </cell>
          <cell r="P20">
            <v>2.6239999999999999E-2</v>
          </cell>
          <cell r="Q20">
            <v>2.33388746596839E-2</v>
          </cell>
          <cell r="R20">
            <v>5.2857200270556202E-2</v>
          </cell>
          <cell r="S20">
            <v>2.247E-2</v>
          </cell>
          <cell r="T20">
            <v>1.61117632691835E-2</v>
          </cell>
          <cell r="U20">
            <v>4.7607227288181203E-2</v>
          </cell>
          <cell r="V20">
            <v>2.247E-2</v>
          </cell>
          <cell r="W20">
            <v>1.61117632691835E-2</v>
          </cell>
          <cell r="X20">
            <v>4.7607227288181203E-2</v>
          </cell>
        </row>
        <row r="22">
          <cell r="F22">
            <v>4.3400000000000001E-2</v>
          </cell>
          <cell r="G22">
            <v>2.972E-2</v>
          </cell>
          <cell r="H22">
            <v>2.5999999999999999E-2</v>
          </cell>
          <cell r="I22">
            <v>8.6999999999999994E-2</v>
          </cell>
          <cell r="J22">
            <v>2.972E-2</v>
          </cell>
          <cell r="K22">
            <v>1.5580555895558601E-2</v>
          </cell>
          <cell r="L22">
            <v>6.0089911315925802E-2</v>
          </cell>
          <cell r="M22">
            <v>4.0599999999999997E-2</v>
          </cell>
          <cell r="N22">
            <v>3.2628691007151399E-2</v>
          </cell>
          <cell r="O22">
            <v>8.6656231199779304E-2</v>
          </cell>
          <cell r="P22">
            <v>4.0599999999999997E-2</v>
          </cell>
          <cell r="Q22">
            <v>3.2628691007151399E-2</v>
          </cell>
          <cell r="R22">
            <v>8.6656231199779304E-2</v>
          </cell>
          <cell r="S22">
            <v>3.5220000000000001E-2</v>
          </cell>
          <cell r="T22">
            <v>2.4870436759671901E-2</v>
          </cell>
          <cell r="U22">
            <v>7.9717854444687902E-2</v>
          </cell>
          <cell r="V22">
            <v>3.5220000000000001E-2</v>
          </cell>
          <cell r="W22">
            <v>2.4870436759671901E-2</v>
          </cell>
          <cell r="X22">
            <v>7.9717854444687902E-2</v>
          </cell>
        </row>
        <row r="24">
          <cell r="F24">
            <v>4.5019999999999998E-2</v>
          </cell>
          <cell r="G24">
            <v>4.8779999999999997E-2</v>
          </cell>
          <cell r="H24">
            <v>5.0266666666666703E-2</v>
          </cell>
          <cell r="I24">
            <v>0.13327659574468101</v>
          </cell>
          <cell r="J24">
            <v>4.5891768108918603E-2</v>
          </cell>
          <cell r="K24">
            <v>3.1645394148367201E-2</v>
          </cell>
          <cell r="L24">
            <v>8.1824560089771306E-2</v>
          </cell>
          <cell r="M24">
            <v>4.1099999999999998E-2</v>
          </cell>
          <cell r="N24">
            <v>3.329943601312E-2</v>
          </cell>
          <cell r="O24">
            <v>8.7418385049600006E-2</v>
          </cell>
          <cell r="P24">
            <v>4.1099999999999998E-2</v>
          </cell>
          <cell r="Q24">
            <v>3.329943601312E-2</v>
          </cell>
          <cell r="R24">
            <v>8.7418385049600006E-2</v>
          </cell>
          <cell r="S24">
            <v>3.7990000000000003E-2</v>
          </cell>
          <cell r="T24">
            <v>2.84353728315575E-2</v>
          </cell>
          <cell r="U24">
            <v>8.3429437275258894E-2</v>
          </cell>
          <cell r="V24">
            <v>3.7990000000000003E-2</v>
          </cell>
          <cell r="W24">
            <v>2.84353728315575E-2</v>
          </cell>
          <cell r="X24">
            <v>8.3429437275258894E-2</v>
          </cell>
        </row>
      </sheetData>
      <sheetData sheetId="19"/>
      <sheetData sheetId="20"/>
      <sheetData sheetId="21"/>
      <sheetData sheetId="22"/>
      <sheetData sheetId="2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background"/>
      <sheetName val="10.75 w_HVC"/>
      <sheetName val="Generic equipment lists"/>
    </sheetNames>
    <sheetDataSet>
      <sheetData sheetId="0" refreshError="1"/>
      <sheetData sheetId="1" refreshError="1"/>
      <sheetData sheetId="2" refreshError="1">
        <row r="3">
          <cell r="D3" t="str">
            <v>Castrol Transaqua DW</v>
          </cell>
          <cell r="E3" t="str">
            <v>AMS</v>
          </cell>
          <cell r="F3" t="str">
            <v>LCS</v>
          </cell>
          <cell r="G3" t="str">
            <v>Aflas</v>
          </cell>
          <cell r="H3" t="str">
            <v>2 3/8", 4.6 ppf</v>
          </cell>
          <cell r="I3" t="str">
            <v>5 1/2", 15.50 ppf</v>
          </cell>
          <cell r="N3" t="str">
            <v>Land</v>
          </cell>
        </row>
        <row r="4">
          <cell r="D4" t="str">
            <v>Castrol Transaqua HT</v>
          </cell>
          <cell r="E4" t="str">
            <v>API-EU</v>
          </cell>
          <cell r="F4" t="str">
            <v>Alloy 80k</v>
          </cell>
          <cell r="G4" t="str">
            <v>Chemraz</v>
          </cell>
          <cell r="H4" t="str">
            <v>2 3/8", 4.7 ppf</v>
          </cell>
          <cell r="I4" t="str">
            <v>5 1/2", 17 ppf</v>
          </cell>
          <cell r="N4" t="str">
            <v>Platform</v>
          </cell>
        </row>
        <row r="5">
          <cell r="D5" t="str">
            <v>Castrol Brayco Micronic 864 HT200</v>
          </cell>
          <cell r="E5" t="str">
            <v>API-NU</v>
          </cell>
          <cell r="F5" t="str">
            <v>9Cr 80k</v>
          </cell>
          <cell r="G5" t="str">
            <v>Flourel</v>
          </cell>
          <cell r="H5" t="str">
            <v>2 7/8", 6.4 ppf</v>
          </cell>
          <cell r="I5" t="str">
            <v>5 1/2", 20 ppf</v>
          </cell>
          <cell r="N5" t="str">
            <v>Subsea</v>
          </cell>
        </row>
        <row r="6">
          <cell r="D6" t="str">
            <v>Castrol Brayco Micronic SV/200</v>
          </cell>
          <cell r="E6" t="str">
            <v>CS Hydril</v>
          </cell>
          <cell r="F6" t="str">
            <v>13Cr 80k</v>
          </cell>
          <cell r="G6" t="str">
            <v>Nitrile</v>
          </cell>
          <cell r="H6" t="str">
            <v>2 7/8", 6.5 ppf</v>
          </cell>
          <cell r="I6" t="str">
            <v>5 1/2", 23 ppf</v>
          </cell>
        </row>
        <row r="7">
          <cell r="D7" t="str">
            <v>Castrol Brayco Micronic LV/200</v>
          </cell>
          <cell r="E7" t="str">
            <v>Fox H</v>
          </cell>
          <cell r="F7" t="str">
            <v>25Cr 80k</v>
          </cell>
          <cell r="G7" t="str">
            <v>Viton</v>
          </cell>
          <cell r="H7" t="str">
            <v>3 1/2", 9.2 ppf</v>
          </cell>
          <cell r="I7" t="str">
            <v>5 1/2", 26 ppf</v>
          </cell>
        </row>
        <row r="8">
          <cell r="D8" t="str">
            <v>Mobil Aero HF</v>
          </cell>
          <cell r="E8" t="str">
            <v>Fox K</v>
          </cell>
          <cell r="F8" t="str">
            <v>Super 13Cr</v>
          </cell>
          <cell r="G8" t="str">
            <v>HNBR</v>
          </cell>
          <cell r="H8" t="str">
            <v>3 1/2", 9.3 ppf</v>
          </cell>
          <cell r="I8" t="str">
            <v>7", 23 ppf</v>
          </cell>
        </row>
        <row r="9">
          <cell r="D9" t="str">
            <v>Oceanic HW510</v>
          </cell>
          <cell r="E9" t="str">
            <v>Hydril PH6</v>
          </cell>
          <cell r="F9" t="str">
            <v>Inconel 718</v>
          </cell>
          <cell r="G9" t="str">
            <v>ATP</v>
          </cell>
          <cell r="H9" t="str">
            <v>3 1/2", 10.2 ppf</v>
          </cell>
          <cell r="I9" t="str">
            <v>7", 26 ppf</v>
          </cell>
        </row>
        <row r="10">
          <cell r="D10" t="str">
            <v>Oceanic HW540</v>
          </cell>
          <cell r="E10" t="str">
            <v>NEW VAM</v>
          </cell>
          <cell r="F10" t="str">
            <v>Incoloy 825</v>
          </cell>
          <cell r="G10" t="str">
            <v>ATR</v>
          </cell>
          <cell r="H10" t="str">
            <v>3 1/2", 10.3 ppf</v>
          </cell>
          <cell r="I10" t="str">
            <v>7", 29 ppf</v>
          </cell>
        </row>
        <row r="11">
          <cell r="E11" t="str">
            <v>NK3SB</v>
          </cell>
          <cell r="F11" t="str">
            <v>Incoloy 925</v>
          </cell>
          <cell r="G11" t="str">
            <v>CTP</v>
          </cell>
          <cell r="H11" t="str">
            <v>4 1/2", 12.6 ppf</v>
          </cell>
          <cell r="I11" t="str">
            <v>7", 32 ppf</v>
          </cell>
        </row>
        <row r="12">
          <cell r="E12" t="str">
            <v>NSCC</v>
          </cell>
          <cell r="F12" t="str">
            <v>Inc X-750</v>
          </cell>
          <cell r="G12" t="str">
            <v>KTP</v>
          </cell>
          <cell r="H12" t="str">
            <v>4 1/2", 12.75 ppf</v>
          </cell>
          <cell r="I12" t="str">
            <v>7", 35 ppf</v>
          </cell>
        </row>
        <row r="13">
          <cell r="E13" t="str">
            <v>NSCT</v>
          </cell>
          <cell r="F13">
            <v>4140</v>
          </cell>
          <cell r="G13" t="str">
            <v>KTR</v>
          </cell>
          <cell r="H13" t="str">
            <v>4 1/2", 13.5 ppf</v>
          </cell>
          <cell r="I13" t="str">
            <v>7", 38 ppf</v>
          </cell>
        </row>
        <row r="14">
          <cell r="E14" t="str">
            <v>VAM ACE</v>
          </cell>
          <cell r="F14" t="str">
            <v>17-4PH</v>
          </cell>
          <cell r="G14" t="str">
            <v>PTP</v>
          </cell>
          <cell r="H14" t="str">
            <v>5", 15 ppf</v>
          </cell>
          <cell r="I14" t="str">
            <v>7 5/8", 24 ppf</v>
          </cell>
        </row>
        <row r="15">
          <cell r="E15" t="str">
            <v>VAM AG</v>
          </cell>
          <cell r="F15" t="str">
            <v>410 SS</v>
          </cell>
          <cell r="G15" t="str">
            <v>RTR</v>
          </cell>
          <cell r="H15" t="str">
            <v>5", 18 ppf</v>
          </cell>
          <cell r="I15" t="str">
            <v>7 5/8", 26.4 ppf</v>
          </cell>
        </row>
        <row r="16">
          <cell r="E16" t="str">
            <v>VAM TOP</v>
          </cell>
          <cell r="F16" t="str">
            <v>420 SS</v>
          </cell>
          <cell r="G16" t="str">
            <v>VTP</v>
          </cell>
          <cell r="H16" t="str">
            <v>5 1/2", 15.50 ppf</v>
          </cell>
          <cell r="I16" t="str">
            <v>7 5/8", 29.7 ppf</v>
          </cell>
        </row>
        <row r="17">
          <cell r="E17" t="str">
            <v>VAM TOP HC</v>
          </cell>
          <cell r="F17" t="str">
            <v>316SS</v>
          </cell>
          <cell r="G17" t="str">
            <v>VTR</v>
          </cell>
          <cell r="H17" t="str">
            <v>5 1/2", 17 ppf</v>
          </cell>
          <cell r="I17" t="str">
            <v>7 5/8", 33.7 ppf</v>
          </cell>
        </row>
        <row r="18">
          <cell r="E18" t="str">
            <v>Vam TOP HT</v>
          </cell>
          <cell r="H18" t="str">
            <v>5 1/2", 20 ppf</v>
          </cell>
          <cell r="I18" t="str">
            <v>7 5/8", 39 ppf</v>
          </cell>
        </row>
        <row r="19">
          <cell r="H19" t="str">
            <v>5 1/2", 23 ppf</v>
          </cell>
          <cell r="I19" t="str">
            <v>7 5/8", 42.8 ppf</v>
          </cell>
        </row>
        <row r="20">
          <cell r="H20" t="str">
            <v>5 1/2", 26 ppf</v>
          </cell>
          <cell r="I20" t="str">
            <v>8 5/8", 24 ppf</v>
          </cell>
        </row>
        <row r="21">
          <cell r="H21" t="str">
            <v>7", 29 ppf</v>
          </cell>
          <cell r="I21" t="str">
            <v>8 5/8", 28 ppf</v>
          </cell>
        </row>
        <row r="22">
          <cell r="H22" t="str">
            <v>7", 32 ppf</v>
          </cell>
          <cell r="I22" t="str">
            <v>8 5/8", 32 ppf</v>
          </cell>
        </row>
        <row r="23">
          <cell r="I23" t="str">
            <v>8 5/8", 36 ppf</v>
          </cell>
        </row>
        <row r="24">
          <cell r="I24" t="str">
            <v>8 5/8", 40 ppf</v>
          </cell>
        </row>
        <row r="25">
          <cell r="I25" t="str">
            <v>8 5/8", 44 ppf</v>
          </cell>
        </row>
        <row r="26">
          <cell r="I26" t="str">
            <v>8 5/8", 49 ppf</v>
          </cell>
        </row>
        <row r="27">
          <cell r="I27" t="str">
            <v>9 5/8", 36 ppf</v>
          </cell>
        </row>
        <row r="28">
          <cell r="I28" t="str">
            <v>9 5/8", 40 ppf</v>
          </cell>
        </row>
        <row r="29">
          <cell r="I29" t="str">
            <v>9 5/8", 47ppf</v>
          </cell>
        </row>
        <row r="30">
          <cell r="I30" t="str">
            <v>9 5/8", 53.5 ppf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lling Input"/>
      <sheetName val="Logistic Plan"/>
    </sheetNames>
    <sheetDataSet>
      <sheetData sheetId="0"/>
      <sheetData sheetId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Well &amp; Completion Data"/>
      <sheetName val="Reservoir Data"/>
      <sheetName val="Lists"/>
      <sheetName val="Run Sheet"/>
      <sheetName val="#REF"/>
      <sheetName val="Tubing"/>
      <sheetName val="BUS &amp; targets"/>
      <sheetName val="Tubing Tall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ick Guide"/>
      <sheetName val="Cost Summary"/>
      <sheetName val="Contract List"/>
      <sheetName val="Time Summary"/>
      <sheetName val="Escalation &amp; Exchange Rate"/>
      <sheetName val="Data Validation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</sheetNames>
    <sheetDataSet>
      <sheetData sheetId="0" refreshError="1"/>
      <sheetData sheetId="1">
        <row r="4">
          <cell r="D4">
            <v>2013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516A"/>
      <sheetName val="P516A-trajectory"/>
      <sheetName val="P517C"/>
      <sheetName val="P517C-trajectory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dule"/>
      <sheetName val="NOP"/>
      <sheetName val="Sheet1"/>
    </sheetNames>
    <sheetDataSet>
      <sheetData sheetId="0" refreshError="1"/>
      <sheetData sheetId="1" refreshError="1"/>
      <sheetData sheetId="2" refreshError="1">
        <row r="1">
          <cell r="B1">
            <v>2013</v>
          </cell>
          <cell r="C1">
            <v>2014</v>
          </cell>
          <cell r="D1">
            <v>2015</v>
          </cell>
          <cell r="E1">
            <v>2016</v>
          </cell>
          <cell r="F1">
            <v>2017</v>
          </cell>
        </row>
        <row r="2">
          <cell r="B2">
            <v>3.0190000000000001</v>
          </cell>
          <cell r="C2">
            <v>2.968</v>
          </cell>
          <cell r="D2">
            <v>2.9180000000000001</v>
          </cell>
          <cell r="E2">
            <v>2.8660000000000001</v>
          </cell>
          <cell r="F2">
            <v>2.819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16 (Wt Av Factor) - 2016 Base"/>
      <sheetName val="OP16 (Wt Av Factor) - 2014 Base"/>
      <sheetName val="Weightage"/>
      <sheetName val="Factors f. CP"/>
      <sheetName val="Rigs F."/>
      <sheetName val="How to use"/>
      <sheetName val="JU (Fit for Purpose)"/>
      <sheetName val="JU (High Specs)"/>
      <sheetName val="TA"/>
      <sheetName val="SWF (Do not use)"/>
      <sheetName val="SWF (Dry Hole Period)"/>
      <sheetName val="SWF (Success Period)"/>
      <sheetName val="DW-Expl RVRR + New Logistics"/>
      <sheetName val="DW-Expl RVRR + NL&amp;SepHeloTariff"/>
      <sheetName val="DW-Expl RVRR"/>
      <sheetName val="DW-Expl SVRR"/>
      <sheetName val="Ultra DW-Expl RVRR New Logistic"/>
      <sheetName val="Ultra DW-Expl RVRR"/>
      <sheetName val="Ultra DW-Expl SVRR"/>
      <sheetName val="DW-Devt RVRR + New Logistics"/>
      <sheetName val="DW-Devt RVRR + NL&amp;SepHeloTariff"/>
      <sheetName val="DW-Devt RVRR"/>
      <sheetName val="DW-Devt SVRR"/>
      <sheetName val="Ultra DW-Devt RVRR+New Logistic"/>
      <sheetName val="DW-Devt SWF RVRR +New Logistics"/>
      <sheetName val="DW-Devt SWF RVRR +NL&amp;SepHeloTar"/>
      <sheetName val="DW-Devt SWF RVRR"/>
      <sheetName val="DW-Devt SWF SVRR"/>
      <sheetName val="Logistics Assuptions"/>
      <sheetName val="Logistics Tariffs"/>
      <sheetName val="Logistics Tariffs New"/>
      <sheetName val="DW-Abex RVRR + New Logistics"/>
      <sheetName val="DW-Abex RVRR + NL&amp;SepHeloTariff"/>
      <sheetName val="DW-Abex RVRR"/>
      <sheetName val="DW-Abex SVRR"/>
      <sheetName val="Ultra DW-Abex RVRRNew Logistics"/>
      <sheetName val="Ultra DW-Abex RVRR"/>
      <sheetName val="Ultra DW-Abex SVR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M Rigs"/>
      <sheetName val="CM Rigs (2)"/>
    </sheetNames>
    <sheetDataSet>
      <sheetData sheetId="0"/>
      <sheetData sheetId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der"/>
      <sheetName val="Menu"/>
      <sheetName val="Parts"/>
      <sheetName val="PCGDIS-SS"/>
      <sheetName val="PCDG-SS"/>
      <sheetName val="PCGDIS-LS"/>
      <sheetName val="PCDG-LS"/>
      <sheetName val="SeqOps"/>
      <sheetName val="ASSY Long"/>
      <sheetName val="ASSY Short"/>
      <sheetName val="Tally(L)"/>
      <sheetName val="Tally Long"/>
      <sheetName val="Tally(S)"/>
      <sheetName val="Tally Short"/>
      <sheetName val="Dual"/>
      <sheetName val="Spaceout"/>
      <sheetName val="Report"/>
      <sheetName val="Report Long(Esso)"/>
      <sheetName val="Report Short(Esso)"/>
      <sheetName val="Gas Lift"/>
      <sheetName val="Charges"/>
      <sheetName val="Ticket"/>
      <sheetName val="Basket"/>
      <sheetName val="Hanger"/>
      <sheetName val="TRSV"/>
      <sheetName val="SPM"/>
      <sheetName val="XNipple"/>
      <sheetName val="BHD"/>
      <sheetName val="VTA"/>
      <sheetName val="SSD"/>
      <sheetName val="BJts"/>
      <sheetName val="Seal"/>
      <sheetName val="BWD"/>
      <sheetName val="Page06_Data"/>
      <sheetName val="Page01_Cover"/>
      <sheetName val="Lists"/>
      <sheetName val="Run Sheet"/>
      <sheetName val="Operating LPR OMNI"/>
      <sheetName val="Well Specification"/>
      <sheetName val="0000000"/>
      <sheetName val="Revision Tracking"/>
      <sheetName val="Joblog BO-102"/>
      <sheetName val="Tally"/>
      <sheetName val="Tubing"/>
      <sheetName val="Upper Comp Tally Draft"/>
      <sheetName val="Upper Completion Tally-Final"/>
      <sheetName val="WL B-17ST1 Completion Schematic"/>
      <sheetName val="Completion Report 1-Final"/>
      <sheetName val="Pup Jt Inventory List"/>
      <sheetName val="Equip Used"/>
      <sheetName val="Well Info"/>
      <sheetName val="PUP JT INV"/>
      <sheetName val="Vol calc"/>
      <sheetName val="Space Out for BWS"/>
      <sheetName val="Hydrostatic Calculation"/>
      <sheetName val="Pining Table"/>
      <sheetName val="page1"/>
      <sheetName val="Cover"/>
      <sheetName val="Formation"/>
      <sheetName val="Report Long_Esso_"/>
      <sheetName val="PARA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ga North 2 Cost"/>
      <sheetName val="Rig Move "/>
      <sheetName val="Anchor Handling"/>
      <sheetName val="Jet 30&quot; &amp; drill tophole"/>
      <sheetName val="Run &amp; cmt 1338 casing"/>
      <sheetName val="Run Riser &amp; Test BOPs"/>
      <sheetName val="Drill 1214 hole"/>
      <sheetName val="Run &amp; cmt 958 casing"/>
      <sheetName val="Drill 812 hole"/>
      <sheetName val="Log 812 hole"/>
      <sheetName val="Run &amp; cmt 7 liner"/>
      <sheetName val="Drill 6&quot; hole"/>
      <sheetName val="Log 6&quot; hole"/>
      <sheetName val="Plug 6&quot; hole"/>
      <sheetName val="Cut &amp; retrieve 958&quot; casing"/>
      <sheetName val="Set KO plug &amp; test BOPS"/>
      <sheetName val="Drill 1214 sidrack to core pt  "/>
      <sheetName val="core 740 B"/>
      <sheetName val="Drill 1214&quot; to TD"/>
      <sheetName val="Log 1214&quot; strack hole"/>
      <sheetName val="Run &amp; cmt 958 casing2"/>
      <sheetName val="Plugback &amp; suspend well"/>
      <sheetName val="Depth-Cost Plot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background"/>
      <sheetName val="Option 1"/>
      <sheetName val="Generic equipment lists"/>
    </sheetNames>
    <sheetDataSet>
      <sheetData sheetId="0"/>
      <sheetData sheetId="1"/>
      <sheetData sheetId="2">
        <row r="3">
          <cell r="B3" t="str">
            <v>Packer - HF1</v>
          </cell>
        </row>
        <row r="4">
          <cell r="B4" t="str">
            <v>Packer - MC</v>
          </cell>
        </row>
        <row r="5">
          <cell r="B5" t="str">
            <v>Seal Assembly - Feedthrough</v>
          </cell>
        </row>
        <row r="7">
          <cell r="B7" t="str">
            <v>Interval control valve - CV</v>
          </cell>
        </row>
        <row r="8">
          <cell r="B8" t="str">
            <v>Interval control valve - HVO</v>
          </cell>
        </row>
        <row r="9">
          <cell r="B9" t="str">
            <v>Interval control valve - HVC</v>
          </cell>
        </row>
        <row r="10">
          <cell r="B10" t="str">
            <v>Interval control valve - HV gaslift</v>
          </cell>
        </row>
        <row r="11">
          <cell r="B11" t="str">
            <v>Interval control valve - HVO shrouded</v>
          </cell>
        </row>
        <row r="12">
          <cell r="B12" t="str">
            <v>Interval control valve - HVC shrouded</v>
          </cell>
        </row>
        <row r="13">
          <cell r="B13" t="str">
            <v>Interval control valve - CC1</v>
          </cell>
        </row>
        <row r="14">
          <cell r="B14" t="str">
            <v>Interval control valve - LV</v>
          </cell>
        </row>
        <row r="15">
          <cell r="B15" t="str">
            <v>Interval control valve - HC (mini)</v>
          </cell>
        </row>
        <row r="16">
          <cell r="B16" t="str">
            <v>Interval control valve - LV (mini)</v>
          </cell>
        </row>
        <row r="18">
          <cell r="B18" t="str">
            <v>SCRAMS sub assy - Top zone</v>
          </cell>
        </row>
        <row r="19">
          <cell r="B19" t="str">
            <v>SCRAMS sub assy - Intermediate zone</v>
          </cell>
        </row>
        <row r="21">
          <cell r="B21" t="str">
            <v>Digital hydraulics - Complete</v>
          </cell>
        </row>
        <row r="22">
          <cell r="B22" t="str">
            <v>Digital hydraulics - Decoder Manifold</v>
          </cell>
        </row>
        <row r="23">
          <cell r="B23" t="str">
            <v>Digital hydraulics - Fitting Kit</v>
          </cell>
        </row>
        <row r="24">
          <cell r="B24" t="str">
            <v>Digital hydraulics - Termination Fitting Kit</v>
          </cell>
        </row>
        <row r="26">
          <cell r="B26" t="str">
            <v>AccuPulse - Complete</v>
          </cell>
        </row>
        <row r="27">
          <cell r="B27" t="str">
            <v>Direct Hydraulics - Splitter Manifold</v>
          </cell>
        </row>
        <row r="28">
          <cell r="B28" t="str">
            <v>Line in Line - Complete</v>
          </cell>
        </row>
        <row r="30">
          <cell r="B30" t="str">
            <v>Hydraulic FMJ Fitting</v>
          </cell>
        </row>
        <row r="31">
          <cell r="B31" t="str">
            <v>Electrical FMJ Fitting</v>
          </cell>
        </row>
        <row r="33">
          <cell r="B33" t="str">
            <v xml:space="preserve">Hydraulic Disconnect Assembly - 2 line </v>
          </cell>
        </row>
        <row r="34">
          <cell r="B34" t="str">
            <v xml:space="preserve">Hydraulic Disconnect Assembly - 4 line </v>
          </cell>
        </row>
        <row r="36">
          <cell r="B36" t="str">
            <v>Anchor Ring</v>
          </cell>
        </row>
        <row r="37">
          <cell r="B37" t="str">
            <v>Splice Sub</v>
          </cell>
        </row>
        <row r="38">
          <cell r="B38" t="str">
            <v>Taper Lock Clamp</v>
          </cell>
        </row>
        <row r="39">
          <cell r="B39" t="str">
            <v>Filter Unit</v>
          </cell>
        </row>
        <row r="40">
          <cell r="B40" t="str">
            <v>Bullplug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 Factor"/>
      <sheetName val="Control"/>
      <sheetName val="Tally"/>
      <sheetName val="RIG_FL_1"/>
      <sheetName val="MAIN"/>
      <sheetName val="Report Long(Esso)"/>
      <sheetName val="Lists"/>
      <sheetName val="DI-ESTI"/>
      <sheetName val="Data Input"/>
      <sheetName val="Firing Heads"/>
      <sheetName val="Input"/>
      <sheetName val="Pre-Job Info"/>
      <sheetName val="Tester Valve Calcs"/>
      <sheetName val="Int'l FT"/>
      <sheetName val="Data Sheet"/>
      <sheetName val="Running List"/>
      <sheetName val="APD"/>
      <sheetName val="calculo de gas Total"/>
      <sheetName val="Sheet1"/>
      <sheetName val="DATABASE"/>
      <sheetName val="BHA"/>
      <sheetName val="PDM RUN"/>
      <sheetName val="Ticket"/>
      <sheetName val="A"/>
      <sheetName val="Exp Inv"/>
      <sheetName val="taux"/>
      <sheetName val="CASING SHOES AND MUD WEIGHT"/>
      <sheetName val="Well Cost"/>
      <sheetName val="TG Table"/>
      <sheetName val="Job File Index"/>
      <sheetName val="Master"/>
      <sheetName val="AC Detailed"/>
      <sheetName val="Initial Tally"/>
      <sheetName val="K_Fa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 Sheet"/>
      <sheetName val="ASSY Long"/>
      <sheetName val="ASSY Short"/>
      <sheetName val="Long"/>
      <sheetName val="Short"/>
      <sheetName val="Balance"/>
      <sheetName val="Out_In"/>
      <sheetName val="Gaslift"/>
      <sheetName val="Seqops"/>
      <sheetName val="Lookup Tables"/>
      <sheetName val="#REF"/>
      <sheetName val="Data"/>
      <sheetName val="Spare"/>
      <sheetName val="DUALRUN11"/>
      <sheetName val="Cash Expsense March-96"/>
      <sheetName val="BUS &amp; targets"/>
      <sheetName val="Run"/>
      <sheetName val="Sheet1"/>
      <sheetName val="Tubular Tally"/>
      <sheetName val="Manifest"/>
      <sheetName val="Capacities &amp; Inpu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pui, Sharon Christabelle SARAWAK-PTW/I/M" id="{89693CF7-1887-4BDF-B49A-502F1F933B9B}" userId="S::s.epui@shell.com::fa94a9c5-52f7-414b-aaab-e0d09a0eea05" providerId="AD"/>
  <person displayName="SARAWAK Maersk Viking EDM SARAWAK-PTW/I/M" id="{BDE2CB9B-D647-4F92-8E3A-28132669F0BF}" userId="S::MYP257-F@shell.com::ef26835d-1875-443d-8028-686c1aef6c47" providerId="AD"/>
  <person displayName="Mathew, Magdeline Lenta SARAWAK-PTW/I/M" id="{3DB08EEE-4468-41FF-BD48-768967FB9D9F}" userId="S::m-l.mathew@shell.com::19c4ddbf-f641-4f0f-a9ad-4ecd478424e3" providerId="AD"/>
  <person displayName="Othman, Fuad SARAWAK-PTW/I/M" id="{8117A093-C745-4D80-A0AB-52A18566A046}" userId="S::fuad.othman@shell.com::282b674d-dd5c-4e7a-8e81-d97e3cfe0a2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AWAK Maersk Viking EDM SARAWAK-PTW/I/M" refreshedDate="44639.353274652778" createdVersion="6" refreshedVersion="7" minRefreshableVersion="3" recordCount="1283" xr:uid="{6CF4FEED-2CE5-4F02-A0D5-B64D043D6332}">
  <cacheSource type="worksheet">
    <worksheetSource ref="B2:N1285" sheet="Drilling Input"/>
  </cacheSource>
  <cacheFields count="13">
    <cacheField name="Start Time" numFmtId="185">
      <sharedItems containsSemiMixedTypes="0" containsNonDate="0" containsDate="1" containsString="0" minDate="2022-01-25T00:00:00" maxDate="2022-06-28T14:30:00"/>
    </cacheField>
    <cacheField name="Well Name" numFmtId="0">
      <sharedItems containsBlank="1" count="5">
        <m/>
        <s v="GK-W526C"/>
        <s v="GK-P528C"/>
        <s v="GK-W721C"/>
        <s v="GK-P527B"/>
      </sharedItems>
    </cacheField>
    <cacheField name="Phase Code" numFmtId="1">
      <sharedItems containsString="0" containsBlank="1" containsNumber="1" containsInteger="1" minValue="0" maxValue="120"/>
    </cacheField>
    <cacheField name="Phase" numFmtId="0">
      <sharedItems count="39">
        <s v="Rig Move"/>
        <s v="Move in 500m. Well positioning"/>
        <s v="RIH and Jet 36&quot; Conductor"/>
        <s v="Drill 24&quot; hole"/>
        <s v="Run &amp; Cement 20x18-5/8&quot; Surface Casing"/>
        <s v="Run &amp; land BOP/marine riser"/>
        <s v="Drill 17.5&quot; Hole"/>
        <s v="Run and Cement 13-5/8&quot; Production Casing"/>
        <s v="Drill 12-1/4&quot; Hole"/>
        <s v="Run &amp; Cement 9-5/8&quot; Liner"/>
        <s v="Wellbore cleanout,  Displacement"/>
        <s v="Run temporary suspension plugs"/>
        <s v="Install Tubing Head Spool"/>
        <s v="Retrieve temporary suspension plugs"/>
        <s v="Displace to DIF. Drill 8-1/2&quot; Hole"/>
        <s v="Displace to brine &amp; POOH"/>
        <s v="Run Lower Completion"/>
        <s v="Install Upper Completion"/>
        <s v="Pull marine riser/MPD"/>
        <s v="Install Xmas Tree"/>
        <s v="CBL Logging"/>
        <s v="Demob equipment"/>
        <s v="Recover BOP" u="1"/>
        <s v="Hop BOP to W721C" u="1"/>
        <s v="Install Christmas Tree" u="1"/>
        <s v="Hop BOP to W526C " u="1"/>
        <s v="BOP Hopping" u="1"/>
        <s v="Wellbore cleanout,  Displace to Seawater" u="1"/>
        <s v="BOP Handling" u="1"/>
        <s v="Wellbore cleanout,  Displace to Brine" u="1"/>
        <s v="Hop BOP to W526C" u="1"/>
        <s v="P527B - Run &amp; land BOP/marine riser, perform EDS and riser recoil test,  test connector" u="1"/>
        <s v="Wellbore cleanout,  Displacent" u="1"/>
        <s v="Run OHGP/ Lower Completion" u="1"/>
        <s v="Hop BOP to P528C" u="1"/>
        <s v="Displaced riser to seawater." u="1"/>
        <s v="Run SAS/ Lower Completion" u="1"/>
        <s v="Pull marine riser/ SSBOP " u="1"/>
        <s v="Pressure test packer from above." u="1"/>
      </sharedItems>
    </cacheField>
    <cacheField name="GK WELL OPERATIONS LOOKAHEAD" numFmtId="0">
      <sharedItems/>
    </cacheField>
    <cacheField name="Auxiliary RT_x000a_Offline" numFmtId="0">
      <sharedItems containsNonDate="0" containsString="0" containsBlank="1"/>
    </cacheField>
    <cacheField name="DWOP" numFmtId="0">
      <sharedItems containsString="0" containsBlank="1" containsNumber="1" minValue="0" maxValue="110"/>
    </cacheField>
    <cacheField name="DSV plan" numFmtId="0">
      <sharedItems containsString="0" containsBlank="1" containsNumber="1" minValue="0" maxValue="336"/>
    </cacheField>
    <cacheField name="Actual _x000a_Time" numFmtId="0">
      <sharedItems containsString="0" containsBlank="1" containsNumber="1" minValue="0" maxValue="190"/>
    </cacheField>
    <cacheField name="Start depth" numFmtId="0">
      <sharedItems containsString="0" containsBlank="1" containsNumber="1" containsInteger="1" minValue="1000" maxValue="13520"/>
    </cacheField>
    <cacheField name="End Depth" numFmtId="0">
      <sharedItems containsString="0" containsBlank="1" containsNumber="1" minValue="163" maxValue="15407"/>
    </cacheField>
    <cacheField name="KPI TQ" numFmtId="0">
      <sharedItems containsString="0" containsBlank="1" containsNumber="1" minValue="70" maxValue="2160"/>
    </cacheField>
    <cacheField name="Remarks/ Aux Floor Activit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3">
  <r>
    <d v="2022-01-25T00:00:00"/>
    <x v="0"/>
    <n v="0"/>
    <x v="0"/>
    <s v="Load out in Singapore"/>
    <m/>
    <n v="72"/>
    <n v="102"/>
    <n v="102"/>
    <m/>
    <m/>
    <m/>
    <s v="3 days Loadout for eq and personnel, OVID close out"/>
  </r>
  <r>
    <d v="2022-01-29T06:00:00"/>
    <x v="0"/>
    <n v="0"/>
    <x v="0"/>
    <s v="Sail to Labuan  (DP trials en route)"/>
    <m/>
    <n v="110"/>
    <n v="144"/>
    <n v="144"/>
    <m/>
    <m/>
    <m/>
    <s v="Perform annual DP trials en route. 112.56 hours allocated in AFE for this move.  Now allocated to BWM after batch is complete"/>
  </r>
  <r>
    <d v="2022-02-04T06:00:00"/>
    <x v="0"/>
    <n v="0"/>
    <x v="0"/>
    <s v="Arrived Labuan. Port Health Clearance + Mandatory Quarantine"/>
    <m/>
    <n v="0"/>
    <n v="336"/>
    <n v="51"/>
    <m/>
    <m/>
    <m/>
    <m/>
  </r>
  <r>
    <d v="2022-02-06T09:00:00"/>
    <x v="0"/>
    <n v="0"/>
    <x v="0"/>
    <s v="Equipment and personnel loadout in Labuan"/>
    <m/>
    <n v="72"/>
    <n v="0"/>
    <n v="0"/>
    <m/>
    <m/>
    <m/>
    <s v="Loadout location TBC. Plan for Labuan as base case. "/>
  </r>
  <r>
    <d v="2022-02-06T09:00:00"/>
    <x v="0"/>
    <n v="0"/>
    <x v="0"/>
    <s v="Sail from Labuan to KK Port"/>
    <m/>
    <n v="12"/>
    <n v="20"/>
    <n v="25"/>
    <m/>
    <m/>
    <m/>
    <s v="Do Pre-spud, HSSE induction during sail"/>
  </r>
  <r>
    <d v="2022-02-07T10:00:00"/>
    <x v="0"/>
    <n v="0"/>
    <x v="0"/>
    <s v="KK for port clearance + Mandatory quarantine"/>
    <m/>
    <n v="12"/>
    <n v="190"/>
    <n v="190"/>
    <m/>
    <m/>
    <m/>
    <s v="TBC. Currently 5 days for port clearance in KK. _x000a_HGIS to perform sun shot calibration (good weather conditions is required). Required to calibrated systems heading/ gyro on the ship. Approx 2 hrs + 1 hr  = 3 hrs for operations. "/>
  </r>
  <r>
    <d v="2022-02-15T08:00:00"/>
    <x v="0"/>
    <n v="0"/>
    <x v="0"/>
    <s v="Released from quarantine. Port clearance."/>
    <m/>
    <m/>
    <n v="5"/>
    <n v="5"/>
    <m/>
    <m/>
    <m/>
    <m/>
  </r>
  <r>
    <d v="2022-02-15T13:00:00"/>
    <x v="0"/>
    <n v="0"/>
    <x v="0"/>
    <s v="Perform crew change and prepare for sail. Obtain outward clearance."/>
    <m/>
    <m/>
    <n v="82"/>
    <n v="81.75"/>
    <m/>
    <m/>
    <m/>
    <m/>
  </r>
  <r>
    <d v="2022-02-18T22:45:00"/>
    <x v="0"/>
    <n v="0"/>
    <x v="0"/>
    <s v="Sail from KK to Labuan for load out"/>
    <m/>
    <m/>
    <n v="17.25"/>
    <n v="17.75"/>
    <m/>
    <m/>
    <m/>
    <s v="160NM @ 8-10knots"/>
  </r>
  <r>
    <d v="2022-02-19T16:30:00"/>
    <x v="0"/>
    <n v="0"/>
    <x v="0"/>
    <s v="Obtain port clearance and perform loadout operation"/>
    <m/>
    <m/>
    <n v="143"/>
    <n v="142.5"/>
    <m/>
    <m/>
    <m/>
    <m/>
  </r>
  <r>
    <d v="2022-02-25T15:00:00"/>
    <x v="0"/>
    <n v="0"/>
    <x v="0"/>
    <s v="Sail from Labuan to KK Port"/>
    <m/>
    <m/>
    <n v="19"/>
    <n v="19"/>
    <m/>
    <m/>
    <m/>
    <m/>
  </r>
  <r>
    <d v="2022-02-26T10:00:00"/>
    <x v="0"/>
    <n v="0"/>
    <x v="0"/>
    <s v="Obtain port clearance. Perform crew change."/>
    <m/>
    <n v="24"/>
    <n v="80"/>
    <n v="80.5"/>
    <m/>
    <m/>
    <m/>
    <s v="Opp to pick up pipe in Labuan/KK. Depends on sail speed, COG during sail. _x000a_"/>
  </r>
  <r>
    <d v="2022-03-01T18:30:00"/>
    <x v="0"/>
    <n v="0"/>
    <x v="0"/>
    <s v="Sail from KK to GK location"/>
    <m/>
    <m/>
    <n v="15"/>
    <n v="13"/>
    <m/>
    <m/>
    <m/>
    <s v="116NM @ 8.5 knots"/>
  </r>
  <r>
    <d v="2022-03-02T07:30:00"/>
    <x v="0"/>
    <n v="0"/>
    <x v="0"/>
    <s v="Continue to R/U equipment. Prepare for spud"/>
    <m/>
    <m/>
    <n v="0"/>
    <n v="0"/>
    <m/>
    <m/>
    <m/>
    <m/>
  </r>
  <r>
    <d v="2022-03-02T07:30:00"/>
    <x v="1"/>
    <n v="5"/>
    <x v="1"/>
    <s v="Move rig to GK-W526C well centre, well positioning, deploy 8x transponders"/>
    <m/>
    <n v="18"/>
    <n v="30.5"/>
    <n v="28.5"/>
    <m/>
    <m/>
    <m/>
    <s v="Perform USBL verification and spin test - do when we arrive location. Approx ___ how many hours."/>
  </r>
  <r>
    <d v="2022-03-03T12:00:00"/>
    <x v="1"/>
    <n v="10"/>
    <x v="2"/>
    <s v="PJSM. R/U 36&quot; conductor handling equipment."/>
    <m/>
    <n v="0.75"/>
    <n v="0.75"/>
    <n v="0.5"/>
    <m/>
    <m/>
    <m/>
    <s v="Offline while rig moving"/>
  </r>
  <r>
    <d v="2022-03-03T12:30:00"/>
    <x v="1"/>
    <n v="10"/>
    <x v="2"/>
    <s v="P/U and RIH 36&quot; jetting joint, 36&quot; conductor int joints and LP WHH c/w extension joint."/>
    <m/>
    <n v="3"/>
    <n v="3"/>
    <n v="5.5"/>
    <m/>
    <m/>
    <m/>
    <s v="Deploy Sparse LBL and marker buoys offline"/>
  </r>
  <r>
    <d v="2022-03-03T18:00:00"/>
    <x v="1"/>
    <n v="10"/>
    <x v="2"/>
    <s v="Suspend 36&quot; conductor at rig floor with FMC split hang off plate (using DAT to P/U)"/>
    <m/>
    <n v="0.75"/>
    <n v="0.75"/>
    <n v="0.25"/>
    <m/>
    <m/>
    <m/>
    <m/>
  </r>
  <r>
    <d v="2022-03-03T18:15:00"/>
    <x v="1"/>
    <n v="10"/>
    <x v="2"/>
    <s v="R/D 36&quot; conductor handling equipment. R/U DP handling equipment &amp; false rotary table"/>
    <m/>
    <n v="0.25"/>
    <n v="0.25"/>
    <n v="0.25"/>
    <m/>
    <m/>
    <m/>
    <m/>
  </r>
  <r>
    <d v="2022-03-03T18:30:00"/>
    <x v="1"/>
    <n v="10"/>
    <x v="2"/>
    <s v="RIH 24&quot; Jetting BHA. "/>
    <m/>
    <n v="2"/>
    <n v="2"/>
    <n v="2.25"/>
    <m/>
    <m/>
    <m/>
    <m/>
  </r>
  <r>
    <d v="2022-03-03T20:45:00"/>
    <x v="1"/>
    <n v="10"/>
    <x v="2"/>
    <s v="P/U and M/U DAT stand to conductor with 6&quot; bit stick out. Lower string. Re-instate master bushing."/>
    <m/>
    <n v="1"/>
    <n v="1"/>
    <n v="0.75"/>
    <m/>
    <m/>
    <m/>
    <m/>
  </r>
  <r>
    <d v="2022-03-03T21:30:00"/>
    <x v="1"/>
    <n v="10"/>
    <x v="2"/>
    <s v="Install bullseye and SOVs at moonpool"/>
    <m/>
    <n v="1"/>
    <n v="1"/>
    <n v="3.5"/>
    <m/>
    <m/>
    <m/>
    <s v="2 hrs: Rig performed DP LBL Calibration"/>
  </r>
  <r>
    <d v="2022-03-04T01:00:00"/>
    <x v="1"/>
    <n v="10"/>
    <x v="2"/>
    <s v="RIH 36&quot; conductor on DP to seabed. "/>
    <m/>
    <n v="2.5"/>
    <n v="2.5"/>
    <n v="3.75"/>
    <m/>
    <m/>
    <m/>
    <m/>
  </r>
  <r>
    <d v="2022-03-04T04:45:00"/>
    <x v="1"/>
    <n v="10"/>
    <x v="2"/>
    <s v="Fill pipe, confirm bullseye, move rig, tag seabed"/>
    <m/>
    <n v="1"/>
    <n v="1"/>
    <n v="0.75"/>
    <m/>
    <m/>
    <m/>
    <m/>
  </r>
  <r>
    <d v="2022-03-04T05:30:00"/>
    <x v="1"/>
    <n v="10"/>
    <x v="2"/>
    <s v="Jet 36&quot; conductor below seabed to planned setting depth. Sweep hole with Hi-vis as required."/>
    <m/>
    <n v="3.5"/>
    <n v="5"/>
    <n v="5.5"/>
    <n v="4024"/>
    <n v="4254"/>
    <n v="70"/>
    <m/>
  </r>
  <r>
    <d v="2022-03-04T11:00:00"/>
    <x v="1"/>
    <n v="10"/>
    <x v="2"/>
    <s v="Check bullseyes.  Confirm stickup.  PJSM for drilling"/>
    <m/>
    <n v="0.75"/>
    <n v="2.5"/>
    <n v="2.5"/>
    <m/>
    <m/>
    <m/>
    <m/>
  </r>
  <r>
    <d v="2022-03-04T13:30:00"/>
    <x v="1"/>
    <n v="10"/>
    <x v="2"/>
    <s v="Release DAT. ROV to check subsidence"/>
    <m/>
    <n v="0.25"/>
    <n v="1"/>
    <n v="1"/>
    <m/>
    <m/>
    <m/>
    <s v="RD kpi"/>
  </r>
  <r>
    <d v="2022-03-04T14:30:00"/>
    <x v="1"/>
    <n v="15"/>
    <x v="3"/>
    <s v="Vertical Drill ahead 24&quot; hole with SW."/>
    <m/>
    <n v="2"/>
    <n v="2"/>
    <n v="3.5"/>
    <n v="4224"/>
    <n v="4523"/>
    <n v="200"/>
    <s v="270 ft. Avg ROP KPI: 200 ft/h. Lookahead: 150 ft/h"/>
  </r>
  <r>
    <d v="2022-03-04T18:00:00"/>
    <x v="1"/>
    <n v="15"/>
    <x v="3"/>
    <s v="Directional drill ahead 24&quot; hole with SW to 2x stands above Top Supra Lingan."/>
    <m/>
    <n v="4.75"/>
    <n v="4.75"/>
    <n v="7.5"/>
    <m/>
    <n v="5454"/>
    <n v="200"/>
    <s v="931 ft. Avg ROP KPI: 200 ft/h. Lookahead: 150 ft/h"/>
  </r>
  <r>
    <d v="2022-03-05T01:30:00"/>
    <x v="1"/>
    <n v="15"/>
    <x v="3"/>
    <s v="Directional drill ahead 24&quot; hole with DKD mud to section TD."/>
    <m/>
    <n v="8"/>
    <n v="14.5"/>
    <n v="11"/>
    <m/>
    <n v="7036"/>
    <n v="200"/>
    <s v="1,582 ft. Avg ROP KPI: 200 ft/h. Lookahead: 150 ft/h"/>
  </r>
  <r>
    <d v="2022-03-05T12:30:00"/>
    <x v="1"/>
    <n v="15"/>
    <x v="3"/>
    <s v="Pump Hi-vis and circulate hole clean"/>
    <m/>
    <n v="2"/>
    <n v="2"/>
    <n v="1"/>
    <m/>
    <m/>
    <m/>
    <m/>
  </r>
  <r>
    <d v="2022-03-05T13:30:00"/>
    <x v="1"/>
    <n v="15"/>
    <x v="3"/>
    <s v="Displace well with PAD mud while BROOH to seabed"/>
    <m/>
    <n v="2.75"/>
    <n v="2.75"/>
    <n v="4"/>
    <m/>
    <m/>
    <m/>
    <s v="480fph"/>
  </r>
  <r>
    <d v="2022-03-05T17:30:00"/>
    <x v="1"/>
    <n v="15"/>
    <x v="3"/>
    <s v="Engage DAT. Wellhead clean up. POOH above wellhead."/>
    <m/>
    <n v="0.5"/>
    <n v="0.5"/>
    <n v="8.5"/>
    <m/>
    <m/>
    <m/>
    <m/>
  </r>
  <r>
    <d v="2022-03-06T02:00:00"/>
    <x v="1"/>
    <n v="20"/>
    <x v="4"/>
    <s v="Position rig and stab 20x18-5/8&quot; casing into wellhead"/>
    <m/>
    <n v="0.5"/>
    <n v="0.5"/>
    <n v="1.5"/>
    <m/>
    <m/>
    <m/>
    <m/>
  </r>
  <r>
    <d v="2022-03-06T03:30:00"/>
    <x v="1"/>
    <n v="20"/>
    <x v="4"/>
    <s v="Circulate drill string / casing void (1 string volume + 200 bbl). Stab 20&quot;x18-5/8&quot; casing into wellhead."/>
    <m/>
    <n v="0.25"/>
    <n v="0.25"/>
    <n v="0.5"/>
    <m/>
    <m/>
    <m/>
    <m/>
  </r>
  <r>
    <d v="2022-03-06T04:00:00"/>
    <x v="1"/>
    <n v="20"/>
    <x v="4"/>
    <s v="Continue to RIH 20&quot; x 18-5/8&quot; casing on DP."/>
    <m/>
    <n v="3"/>
    <n v="8"/>
    <n v="6.5"/>
    <n v="4024"/>
    <n v="7021"/>
    <n v="1080"/>
    <s v="Assume 8 stands/h landing string "/>
  </r>
  <r>
    <d v="2022-03-06T10:30:00"/>
    <x v="1"/>
    <n v="20"/>
    <x v="4"/>
    <s v="M/U cement stand. Wash down and land onto LP WHH. Confirm lock in/ pull test."/>
    <m/>
    <n v="1"/>
    <n v="1"/>
    <n v="2.75"/>
    <m/>
    <m/>
    <m/>
    <m/>
  </r>
  <r>
    <d v="2022-03-06T13:15:00"/>
    <x v="1"/>
    <n v="20"/>
    <x v="4"/>
    <s v="Break circulation. Perform step rate test. Circulate."/>
    <m/>
    <n v="1"/>
    <n v="1"/>
    <n v="0.75"/>
    <m/>
    <m/>
    <m/>
    <s v="Offline: ROV to activate FMC rigid lock."/>
  </r>
  <r>
    <d v="2022-03-06T14:00:00"/>
    <x v="1"/>
    <n v="25"/>
    <x v="4"/>
    <s v="PJSM. Perform 20&quot;x18-5/8&quot; casing cement job (~ 100 ft of cement inside casing)"/>
    <m/>
    <n v="4"/>
    <n v="6.5"/>
    <n v="7"/>
    <m/>
    <m/>
    <m/>
    <m/>
  </r>
  <r>
    <d v="2022-03-06T21:00:00"/>
    <x v="1"/>
    <n v="25"/>
    <x v="4"/>
    <s v="Set RLSA via ROV hot stab method."/>
    <m/>
    <n v="0.5"/>
    <n v="0.5"/>
    <n v="1.25"/>
    <m/>
    <m/>
    <m/>
    <s v="ball valve burried under gumbo. Spent some time to close it."/>
  </r>
  <r>
    <d v="2022-03-06T22:15:00"/>
    <x v="1"/>
    <n v="25"/>
    <x v="4"/>
    <s v="Release WHRT. B/O and R/B cement head assy."/>
    <m/>
    <n v="0.75"/>
    <n v="0.75"/>
    <n v="1"/>
    <m/>
    <m/>
    <m/>
    <m/>
  </r>
  <r>
    <d v="2022-03-06T23:15:00"/>
    <x v="1"/>
    <n v="25"/>
    <x v="4"/>
    <s v="POOH WHRT to surface."/>
    <m/>
    <n v="1"/>
    <n v="8"/>
    <n v="8"/>
    <m/>
    <m/>
    <m/>
    <s v="jet wellhead to get slope indicator readings."/>
  </r>
  <r>
    <d v="2022-03-07T07:15:00"/>
    <x v="2"/>
    <n v="5"/>
    <x v="1"/>
    <s v="Move rig to GK-P528C well centre, well positioning"/>
    <m/>
    <n v="2"/>
    <n v="2"/>
    <n v="0.5"/>
    <m/>
    <m/>
    <m/>
    <m/>
  </r>
  <r>
    <d v="2022-03-07T07:45:00"/>
    <x v="2"/>
    <n v="10"/>
    <x v="2"/>
    <s v="PJSM. R/U 36&quot; conductor handling equipment."/>
    <m/>
    <n v="0.75"/>
    <n v="0"/>
    <n v="0"/>
    <m/>
    <m/>
    <m/>
    <s v="Offline while rig moving"/>
  </r>
  <r>
    <d v="2022-03-07T07:45:00"/>
    <x v="2"/>
    <n v="10"/>
    <x v="2"/>
    <s v="P/U and RIH 36&quot; jetting joint, 36&quot; conductor int joints and LP WHH c/w extension joint."/>
    <m/>
    <n v="3"/>
    <n v="2"/>
    <n v="1.25"/>
    <m/>
    <m/>
    <m/>
    <s v="offline made up 3 joints on main floor before move rig."/>
  </r>
  <r>
    <d v="2022-03-07T09:00:00"/>
    <x v="2"/>
    <n v="10"/>
    <x v="2"/>
    <s v="Suspend 36&quot; conductor at rig floor with FMC split hang off plate (using DAT to P/U)"/>
    <m/>
    <n v="0.75"/>
    <n v="0.75"/>
    <n v="1"/>
    <m/>
    <m/>
    <m/>
    <m/>
  </r>
  <r>
    <d v="2022-03-07T10:00:00"/>
    <x v="2"/>
    <n v="10"/>
    <x v="2"/>
    <s v="R/D 36&quot; conductor handling equipment. R/U DP handling equipment &amp; false rotary table"/>
    <m/>
    <n v="0.25"/>
    <n v="0.25"/>
    <n v="0.5"/>
    <m/>
    <m/>
    <m/>
    <m/>
  </r>
  <r>
    <d v="2022-03-07T10:30:00"/>
    <x v="2"/>
    <n v="10"/>
    <x v="2"/>
    <s v="RIH 24&quot; Jetting BHA. "/>
    <m/>
    <n v="2"/>
    <n v="2"/>
    <n v="1"/>
    <m/>
    <m/>
    <m/>
    <m/>
  </r>
  <r>
    <d v="2022-03-07T11:30:00"/>
    <x v="2"/>
    <n v="10"/>
    <x v="2"/>
    <s v="P/U and M/U DAT stand to conductor with 6&quot; bit stick out. Lower string. Re-instate master bushing."/>
    <m/>
    <n v="1"/>
    <n v="0.75"/>
    <n v="1.25"/>
    <m/>
    <m/>
    <m/>
    <m/>
  </r>
  <r>
    <d v="2022-03-07T12:45:00"/>
    <x v="2"/>
    <n v="10"/>
    <x v="2"/>
    <s v="Install bullseye and SOVs at moonpool"/>
    <m/>
    <n v="1"/>
    <n v="2"/>
    <n v="1"/>
    <m/>
    <m/>
    <m/>
    <m/>
  </r>
  <r>
    <d v="2022-03-07T13:45:00"/>
    <x v="2"/>
    <n v="10"/>
    <x v="2"/>
    <s v="RIH 36&quot; conductor on DP to seabed. "/>
    <m/>
    <n v="2.5"/>
    <n v="3"/>
    <n v="2.25"/>
    <m/>
    <m/>
    <m/>
    <m/>
  </r>
  <r>
    <d v="2022-03-07T16:00:00"/>
    <x v="2"/>
    <n v="10"/>
    <x v="2"/>
    <s v="Fill pipe, confirm bullseye, move rig, tag seabed"/>
    <m/>
    <n v="1"/>
    <n v="0.75"/>
    <n v="0.5"/>
    <m/>
    <m/>
    <m/>
    <m/>
  </r>
  <r>
    <d v="2022-03-07T16:30:00"/>
    <x v="2"/>
    <n v="10"/>
    <x v="2"/>
    <s v="Jet 36&quot; conductor below seabed to planned setting depth. Sweep hole with Hi-vis as required."/>
    <m/>
    <n v="3.5"/>
    <n v="5"/>
    <n v="1"/>
    <n v="4051"/>
    <n v="4281"/>
    <n v="70"/>
    <s v="Offline: Prepare DKD for 24&quot; top hole drilling"/>
  </r>
  <r>
    <d v="2022-03-07T17:30:00"/>
    <x v="2"/>
    <n v="10"/>
    <x v="2"/>
    <s v="Check bullseyes.  Confirm stickup."/>
    <m/>
    <n v="0.75"/>
    <n v="0.75"/>
    <n v="2.25"/>
    <m/>
    <m/>
    <m/>
    <s v="Soaked conductor for 1 hour"/>
  </r>
  <r>
    <d v="2022-03-07T19:45:00"/>
    <x v="2"/>
    <n v="10"/>
    <x v="2"/>
    <s v="Release DAT. ROV to check subsidence"/>
    <m/>
    <n v="0.5"/>
    <n v="0.5"/>
    <n v="0.25"/>
    <m/>
    <m/>
    <m/>
    <s v="Release of DAT tool took additional  2 hours."/>
  </r>
  <r>
    <d v="2022-03-07T20:00:00"/>
    <x v="2"/>
    <n v="10"/>
    <x v="2"/>
    <s v="POOH and R/B 24&quot; jetting BHA"/>
    <m/>
    <m/>
    <n v="5"/>
    <n v="4"/>
    <m/>
    <m/>
    <m/>
    <s v="Including time to function test DAT tool before racking back."/>
  </r>
  <r>
    <d v="2022-03-08T00:00:00"/>
    <x v="3"/>
    <n v="5"/>
    <x v="1"/>
    <s v="Move rig to GK-W721C well centre, well positioning"/>
    <m/>
    <n v="2"/>
    <n v="2"/>
    <n v="1"/>
    <m/>
    <m/>
    <m/>
    <s v="Travel speed 1 knot. Offline: handled BHA. Service DAT. M/U spacer"/>
  </r>
  <r>
    <d v="2022-03-08T01:00:00"/>
    <x v="3"/>
    <n v="10"/>
    <x v="2"/>
    <s v="PJSM. R/U 36&quot; conductor handling equipment."/>
    <m/>
    <n v="0.75"/>
    <n v="0"/>
    <n v="0"/>
    <m/>
    <m/>
    <m/>
    <s v="Offline while rig moving"/>
  </r>
  <r>
    <d v="2022-03-08T01:00:00"/>
    <x v="3"/>
    <n v="10"/>
    <x v="2"/>
    <s v="P/U and RIH 36&quot; jetting joint, 36&quot; conductor int joints and LP WHH c/w extension joint."/>
    <m/>
    <n v="3"/>
    <n v="2"/>
    <n v="2.5"/>
    <m/>
    <m/>
    <m/>
    <m/>
  </r>
  <r>
    <d v="2022-03-08T03:30:00"/>
    <x v="3"/>
    <n v="10"/>
    <x v="2"/>
    <s v="Suspend 36&quot; conductor at rig floor with FMC split hang off plate (using DAT to P/U)"/>
    <m/>
    <n v="0.75"/>
    <n v="1"/>
    <n v="0.75"/>
    <m/>
    <m/>
    <m/>
    <m/>
  </r>
  <r>
    <d v="2022-03-08T04:15:00"/>
    <x v="3"/>
    <n v="10"/>
    <x v="2"/>
    <s v="R/D 36&quot; conductor handling equipment. R/U DP handling equipment &amp; false rotary table"/>
    <m/>
    <n v="0.25"/>
    <n v="0.5"/>
    <n v="0.25"/>
    <m/>
    <m/>
    <m/>
    <m/>
  </r>
  <r>
    <d v="2022-03-08T04:30:00"/>
    <x v="3"/>
    <n v="10"/>
    <x v="2"/>
    <s v="RIH 24&quot; Jetting BHA. "/>
    <m/>
    <n v="2"/>
    <n v="1"/>
    <n v="1"/>
    <m/>
    <m/>
    <m/>
    <m/>
  </r>
  <r>
    <d v="2022-03-08T05:30:00"/>
    <x v="3"/>
    <n v="10"/>
    <x v="2"/>
    <s v="P/U and M/U DAT stand to conductor with 6&quot; bit stick out. Lower string. Re-instate master bushing."/>
    <m/>
    <n v="1"/>
    <n v="1"/>
    <n v="1"/>
    <m/>
    <m/>
    <m/>
    <m/>
  </r>
  <r>
    <d v="2022-03-08T06:30:00"/>
    <x v="3"/>
    <n v="10"/>
    <x v="2"/>
    <s v="Install bullseye and SOVs at moonpool"/>
    <m/>
    <n v="1"/>
    <n v="1"/>
    <n v="1.5"/>
    <m/>
    <m/>
    <m/>
    <m/>
  </r>
  <r>
    <d v="2022-03-08T08:00:00"/>
    <x v="3"/>
    <n v="10"/>
    <x v="2"/>
    <s v="RIH 36&quot; conductor on DP to seabed. "/>
    <m/>
    <n v="2.5"/>
    <n v="2.25"/>
    <n v="1.75"/>
    <m/>
    <m/>
    <m/>
    <m/>
  </r>
  <r>
    <d v="2022-03-08T09:45:00"/>
    <x v="3"/>
    <n v="10"/>
    <x v="2"/>
    <s v="Fill pipe, confirm bullseye, move rig, tag seabed"/>
    <m/>
    <n v="1"/>
    <n v="0.5"/>
    <n v="0.75"/>
    <m/>
    <m/>
    <m/>
    <m/>
  </r>
  <r>
    <d v="2022-03-08T10:30:00"/>
    <x v="3"/>
    <n v="10"/>
    <x v="2"/>
    <s v="Jet 36&quot; conductor below seabed to planned setting depth. Sweep hole with Hi-vis as required."/>
    <m/>
    <n v="3.5"/>
    <n v="3"/>
    <n v="3.5"/>
    <n v="4026"/>
    <n v="4256"/>
    <n v="70"/>
    <s v="2 hrs jetting, 1.5 hrs soaking conductor."/>
  </r>
  <r>
    <d v="2022-03-08T14:00:00"/>
    <x v="3"/>
    <n v="10"/>
    <x v="2"/>
    <s v="Check bullseyes.  Confirm stickup."/>
    <m/>
    <n v="0.75"/>
    <n v="0.75"/>
    <n v="0"/>
    <m/>
    <m/>
    <m/>
    <s v="done during soaking of conductor"/>
  </r>
  <r>
    <d v="2022-03-08T14:45:00"/>
    <x v="3"/>
    <n v="10"/>
    <x v="2"/>
    <s v="Release DAT. ROV to check subsidence"/>
    <m/>
    <n v="0.5"/>
    <n v="0.5"/>
    <n v="0.5"/>
    <m/>
    <m/>
    <m/>
    <m/>
  </r>
  <r>
    <d v="2022-03-08T15:15:00"/>
    <x v="3"/>
    <n v="10"/>
    <x v="2"/>
    <s v="POOH &amp; R/B 24&quot; BHA"/>
    <m/>
    <m/>
    <n v="2"/>
    <n v="5.5"/>
    <m/>
    <m/>
    <m/>
    <s v="Including time to function test DAT tool before racking back."/>
  </r>
  <r>
    <d v="2022-03-08T20:45:00"/>
    <x v="3"/>
    <n v="15"/>
    <x v="3"/>
    <s v="Wait on vessel port clearance"/>
    <m/>
    <m/>
    <n v="46.75"/>
    <n v="46.25"/>
    <m/>
    <m/>
    <m/>
    <s v="Waiting on BENZ work permit stamping and port clearance."/>
  </r>
  <r>
    <d v="2022-03-10T19:00:00"/>
    <x v="3"/>
    <n v="15"/>
    <x v="3"/>
    <s v="M/U &amp; RIH 24&quot; BHA"/>
    <m/>
    <m/>
    <n v="3.5"/>
    <n v="5"/>
    <m/>
    <m/>
    <m/>
    <m/>
  </r>
  <r>
    <d v="2022-03-11T00:00:00"/>
    <x v="3"/>
    <n v="15"/>
    <x v="3"/>
    <s v="Vertical Drill ahead 24&quot; hole with SW."/>
    <m/>
    <n v="1.25"/>
    <n v="1.25"/>
    <m/>
    <n v="4256"/>
    <n v="4475"/>
    <n v="200"/>
    <s v="219 ft. Avg ROP KPI: 200 ft/ h. Lookahead: 150 ft/h"/>
  </r>
  <r>
    <d v="2022-03-11T01:15:00"/>
    <x v="3"/>
    <n v="15"/>
    <x v="3"/>
    <s v="Directional drill ahead 24&quot; hole with SW to 2x stands above Top Supra Lingan."/>
    <m/>
    <n v="5"/>
    <n v="5"/>
    <n v="6.5"/>
    <m/>
    <n v="5444"/>
    <n v="200"/>
    <s v="969 ft. Avg ROP KPI: 200 ft/ h. Lookahead: 150 ft/h"/>
  </r>
  <r>
    <d v="2022-03-11T07:45:00"/>
    <x v="3"/>
    <n v="15"/>
    <x v="3"/>
    <s v="Directional drill ahead 24&quot; hole with DKD mud to section TD."/>
    <m/>
    <n v="7.5"/>
    <n v="7.5"/>
    <n v="12"/>
    <m/>
    <n v="6905"/>
    <n v="200"/>
    <s v="1,461 ft. Avg ROP KPI: 200 ft/ h. Lookahead: 150 ft/h"/>
  </r>
  <r>
    <d v="2022-03-11T19:45:00"/>
    <x v="3"/>
    <n v="15"/>
    <x v="3"/>
    <s v="Pump Hi-vis and circulate hole clean"/>
    <m/>
    <n v="2"/>
    <n v="2"/>
    <n v="0.5"/>
    <m/>
    <m/>
    <m/>
    <m/>
  </r>
  <r>
    <d v="2022-03-11T20:15:00"/>
    <x v="3"/>
    <n v="15"/>
    <x v="3"/>
    <s v="Displace well with PAD mud while BROOH to seabed"/>
    <m/>
    <n v="4.25"/>
    <n v="4"/>
    <n v="5.5"/>
    <m/>
    <m/>
    <m/>
    <m/>
  </r>
  <r>
    <d v="2022-03-12T01:45:00"/>
    <x v="3"/>
    <n v="15"/>
    <x v="3"/>
    <s v="Engage DAT. Wellhead clean up. POOH above wellhead."/>
    <m/>
    <n v="0.5"/>
    <n v="0.5"/>
    <n v="2.75"/>
    <m/>
    <m/>
    <m/>
    <s v="Clean wellhead area and washed LPWHH profile."/>
  </r>
  <r>
    <d v="2022-03-12T04:30:00"/>
    <x v="3"/>
    <n v="20"/>
    <x v="4"/>
    <s v="Position rig and stab 20x18-5/8&quot; casing into wellhead"/>
    <m/>
    <n v="0.5"/>
    <n v="0.5"/>
    <n v="0.5"/>
    <m/>
    <m/>
    <m/>
    <m/>
  </r>
  <r>
    <d v="2022-03-12T05:00:00"/>
    <x v="3"/>
    <n v="20"/>
    <x v="4"/>
    <s v="Circulate drill string / casing void (1 string volume + 200 bbl). Stab 20&quot;x18-5/8&quot; casing into wellhead."/>
    <m/>
    <n v="0.25"/>
    <n v="0.25"/>
    <n v="0.5"/>
    <m/>
    <m/>
    <m/>
    <m/>
  </r>
  <r>
    <d v="2022-03-12T05:30:00"/>
    <x v="3"/>
    <n v="20"/>
    <x v="4"/>
    <s v="Continue to RIH 20&quot; x 18-5/8&quot; casing on DP."/>
    <m/>
    <n v="2.75"/>
    <n v="3.5"/>
    <n v="3"/>
    <n v="4026"/>
    <n v="6890"/>
    <n v="1080"/>
    <s v="Assuming 8 stand/ hr landing string"/>
  </r>
  <r>
    <d v="2022-03-12T08:30:00"/>
    <x v="3"/>
    <n v="20"/>
    <x v="4"/>
    <s v="M/U cement stand. Wash down and land onto LP WHH. Confirm lock in/ pull test."/>
    <m/>
    <n v="1"/>
    <n v="1.5"/>
    <n v="0.5"/>
    <m/>
    <m/>
    <m/>
    <m/>
  </r>
  <r>
    <d v="2022-03-12T09:00:00"/>
    <x v="3"/>
    <n v="20"/>
    <x v="4"/>
    <s v="Break circulation. Perform step rate test. Circulate."/>
    <m/>
    <n v="1"/>
    <n v="0.75"/>
    <n v="1"/>
    <m/>
    <m/>
    <m/>
    <s v="include surface line test."/>
  </r>
  <r>
    <d v="2022-03-12T10:00:00"/>
    <x v="3"/>
    <n v="25"/>
    <x v="4"/>
    <s v="PJSM. Perform 20&quot;x18-5/8&quot; casing cement job (~ 100 ft of cement inside casing)"/>
    <m/>
    <n v="4"/>
    <n v="6"/>
    <n v="5.5"/>
    <m/>
    <m/>
    <m/>
    <s v="BoD: 193 min from spacer to end displacement. +0.5 hr for misc"/>
  </r>
  <r>
    <d v="2022-03-12T15:30:00"/>
    <x v="3"/>
    <n v="25"/>
    <x v="4"/>
    <s v="Set RLSA via ROV hot stab method."/>
    <m/>
    <n v="0.5"/>
    <n v="1"/>
    <n v="0.5"/>
    <m/>
    <m/>
    <m/>
    <m/>
  </r>
  <r>
    <d v="2022-03-12T16:00:00"/>
    <x v="3"/>
    <n v="25"/>
    <x v="4"/>
    <s v="Release WHRT. B/O and R/B cement head assy."/>
    <m/>
    <n v="0.75"/>
    <n v="0.75"/>
    <n v="0.25"/>
    <m/>
    <m/>
    <m/>
    <m/>
  </r>
  <r>
    <d v="2022-03-12T16:15:00"/>
    <x v="3"/>
    <n v="25"/>
    <x v="4"/>
    <s v="POOH WHRT to surface."/>
    <m/>
    <n v="1"/>
    <n v="5"/>
    <n v="3.75"/>
    <m/>
    <m/>
    <m/>
    <s v="Assuming 8 stand/ hr landing string."/>
  </r>
  <r>
    <d v="2022-03-12T20:00:00"/>
    <x v="3"/>
    <m/>
    <x v="4"/>
    <s v="Cargo operations"/>
    <m/>
    <m/>
    <n v="13"/>
    <n v="16.5"/>
    <m/>
    <m/>
    <m/>
    <m/>
  </r>
  <r>
    <d v="2022-03-13T12:30:00"/>
    <x v="4"/>
    <n v="5"/>
    <x v="1"/>
    <s v="Move rig to GK-P527B well centre, well positioning, deploy 8x transponders"/>
    <m/>
    <n v="8"/>
    <n v="10"/>
    <n v="11"/>
    <m/>
    <m/>
    <m/>
    <s v="Transponder deployment offline / during start. Move rig from DC-C to DC-B"/>
  </r>
  <r>
    <d v="2022-03-13T23:30:00"/>
    <x v="4"/>
    <n v="10"/>
    <x v="2"/>
    <s v="Wait on vessel port clearance"/>
    <m/>
    <m/>
    <n v="45.5"/>
    <n v="42.75"/>
    <m/>
    <m/>
    <m/>
    <m/>
  </r>
  <r>
    <d v="2022-03-15T18:15:00"/>
    <x v="4"/>
    <n v="10"/>
    <x v="2"/>
    <s v="Change out SFDAT/ spacer sub"/>
    <m/>
    <n v="2"/>
    <n v="0"/>
    <n v="0"/>
    <m/>
    <m/>
    <m/>
    <s v="Leopard conductor configuration is longer. Do offline."/>
  </r>
  <r>
    <d v="2022-03-15T18:15:00"/>
    <x v="4"/>
    <n v="10"/>
    <x v="2"/>
    <s v="PJSM. R/U 36&quot; conductor handling equipment."/>
    <m/>
    <n v="0.75"/>
    <n v="0"/>
    <n v="0.75"/>
    <m/>
    <m/>
    <m/>
    <s v="Offline while rig moving"/>
  </r>
  <r>
    <d v="2022-03-15T19:00:00"/>
    <x v="4"/>
    <n v="10"/>
    <x v="2"/>
    <s v="P/U and RIH 36&quot; jetting joint, 36&quot; conductor int joints and LP WHH c/w extension joint."/>
    <m/>
    <n v="3"/>
    <n v="3"/>
    <n v="4.75"/>
    <m/>
    <m/>
    <m/>
    <s v="Opportunity: Offline running conductor? MOC for running conductor below rotary?"/>
  </r>
  <r>
    <d v="2022-03-15T23:45:00"/>
    <x v="4"/>
    <n v="10"/>
    <x v="2"/>
    <s v="Suspend 36&quot; conductor at rig floor with FMC split hang off plate (using DAT to P/U)"/>
    <m/>
    <n v="0.75"/>
    <n v="0.5"/>
    <n v="0.25"/>
    <m/>
    <m/>
    <m/>
    <m/>
  </r>
  <r>
    <d v="2022-03-16T00:00:00"/>
    <x v="4"/>
    <n v="10"/>
    <x v="2"/>
    <s v="R/D 36&quot; conductor handling equipment. R/U DP handling equipment &amp; false rotary table"/>
    <m/>
    <n v="0.25"/>
    <n v="0.25"/>
    <n v="1E-14"/>
    <m/>
    <m/>
    <m/>
    <s v="Already R/D before PU LPWHH joint."/>
  </r>
  <r>
    <d v="2022-03-16T00:00:00"/>
    <x v="4"/>
    <n v="10"/>
    <x v="2"/>
    <s v="RIH 24&quot; Jetting BHA. "/>
    <m/>
    <n v="2"/>
    <n v="1"/>
    <n v="1.5"/>
    <m/>
    <m/>
    <m/>
    <s v="R/B on derrick."/>
  </r>
  <r>
    <d v="2022-03-16T01:30:00"/>
    <x v="4"/>
    <n v="10"/>
    <x v="2"/>
    <s v="P/U and M/U DAT stand to conductor with 6&quot; bit stick out. Lower string. Re-instate master bushing."/>
    <m/>
    <n v="1"/>
    <n v="0.5"/>
    <n v="0.75"/>
    <m/>
    <m/>
    <m/>
    <s v="offline"/>
  </r>
  <r>
    <d v="2022-03-16T02:15:00"/>
    <x v="4"/>
    <n v="10"/>
    <x v="2"/>
    <s v="Install bullseye and SOVs at moonpool"/>
    <m/>
    <n v="1"/>
    <n v="1.5"/>
    <n v="1.25"/>
    <m/>
    <m/>
    <m/>
    <s v="offline"/>
  </r>
  <r>
    <d v="2022-03-16T03:30:00"/>
    <x v="4"/>
    <n v="10"/>
    <x v="2"/>
    <s v="RIH 36&quot; conductor on DP to seabed. "/>
    <m/>
    <n v="2.5"/>
    <n v="2.25"/>
    <n v="1.5"/>
    <m/>
    <m/>
    <m/>
    <s v="offline"/>
  </r>
  <r>
    <d v="2022-03-16T05:00:00"/>
    <x v="4"/>
    <n v="10"/>
    <x v="2"/>
    <s v="Fill pipe, confirm bullseye, move rig, tag seabed"/>
    <m/>
    <n v="1"/>
    <n v="0.5"/>
    <n v="0.5"/>
    <m/>
    <m/>
    <m/>
    <m/>
  </r>
  <r>
    <d v="2022-03-16T05:30:00"/>
    <x v="4"/>
    <n v="10"/>
    <x v="2"/>
    <s v="Jet 36&quot; conductor below seabed to planned setting depth. Sweep hole with Hi-vis as required."/>
    <m/>
    <n v="3.75"/>
    <n v="2"/>
    <n v="4.5"/>
    <n v="3654"/>
    <n v="3904"/>
    <n v="70"/>
    <s v="Offline: Prepare PAD for 24&quot; top hole drilling"/>
  </r>
  <r>
    <d v="2022-03-16T10:00:00"/>
    <x v="4"/>
    <n v="10"/>
    <x v="2"/>
    <s v="Check bullseyes.  Confirm stickup.  PJSM for drilling"/>
    <m/>
    <n v="0.75"/>
    <n v="0.5"/>
    <n v="1"/>
    <m/>
    <m/>
    <m/>
    <m/>
  </r>
  <r>
    <d v="2022-03-16T11:00:00"/>
    <x v="4"/>
    <n v="10"/>
    <x v="2"/>
    <s v="Release DAT. ROV to check subsidence"/>
    <m/>
    <n v="0.5"/>
    <n v="0.5"/>
    <n v="1"/>
    <m/>
    <m/>
    <m/>
    <m/>
  </r>
  <r>
    <d v="2022-03-16T12:00:00"/>
    <x v="4"/>
    <n v="15"/>
    <x v="3"/>
    <s v="Vertical Drill ahead 24&quot; hole with SW."/>
    <m/>
    <n v="1.25"/>
    <n v="1.25"/>
    <n v="1.25"/>
    <n v="3904"/>
    <n v="4154"/>
    <n v="200"/>
    <s v="~250 ft. Avg ROP KPI: 200 ft/hr. Lookahead: 150 ft/hr."/>
  </r>
  <r>
    <d v="2022-03-16T13:15:00"/>
    <x v="4"/>
    <n v="15"/>
    <x v="3"/>
    <s v="Directional drill ahead 24&quot; hole with SW to 2x stands above Top Supra Lingan."/>
    <m/>
    <n v="4"/>
    <n v="4"/>
    <n v="5.75"/>
    <m/>
    <n v="4954"/>
    <n v="200"/>
    <s v="~800 ft. Avg ROP KPI: 200 ft/hr. Lookahead: 150 ft/hr."/>
  </r>
  <r>
    <d v="2022-03-16T19:00:00"/>
    <x v="4"/>
    <n v="15"/>
    <x v="3"/>
    <s v="Directional drill ahead 24&quot; hole with DKD mud to section TD."/>
    <m/>
    <n v="4.5"/>
    <n v="4.5"/>
    <n v="8.5"/>
    <m/>
    <n v="5853"/>
    <n v="200"/>
    <s v="~900 ft. Avg ROP KPI: 200 ft/hr. Lookahead: 150 ft/hr."/>
  </r>
  <r>
    <d v="2022-03-17T03:30:00"/>
    <x v="4"/>
    <n v="15"/>
    <x v="3"/>
    <s v="Flow check well with ROV observation"/>
    <m/>
    <m/>
    <m/>
    <n v="0.5"/>
    <m/>
    <m/>
    <m/>
    <m/>
  </r>
  <r>
    <d v="2022-03-17T04:00:00"/>
    <x v="4"/>
    <n v="15"/>
    <x v="3"/>
    <s v="Pump Hi-vis and circulate hole clean"/>
    <m/>
    <n v="2"/>
    <n v="2"/>
    <n v="0.5"/>
    <m/>
    <m/>
    <m/>
    <m/>
  </r>
  <r>
    <d v="2022-03-17T04:30:00"/>
    <x v="4"/>
    <n v="15"/>
    <x v="3"/>
    <s v="Displace well with PAD mud while pumping OOH to seabed"/>
    <m/>
    <n v="3"/>
    <n v="4"/>
    <n v="3.5"/>
    <m/>
    <m/>
    <m/>
    <s v="Pump OOH speed = 6 std/hr"/>
  </r>
  <r>
    <d v="2022-03-17T08:00:00"/>
    <x v="4"/>
    <n v="15"/>
    <x v="3"/>
    <s v="Engage DAT. Wellhead clean up. POOH above wellhead."/>
    <m/>
    <n v="0.5"/>
    <n v="0.5"/>
    <n v="1.5"/>
    <m/>
    <m/>
    <m/>
    <m/>
  </r>
  <r>
    <d v="2022-03-17T09:30:00"/>
    <x v="4"/>
    <n v="20"/>
    <x v="4"/>
    <s v="Position rig and stab 20x18-5/8&quot; casing into wellhead"/>
    <m/>
    <n v="0.5"/>
    <n v="0.5"/>
    <n v="0.5"/>
    <m/>
    <m/>
    <m/>
    <m/>
  </r>
  <r>
    <d v="2022-03-17T10:00:00"/>
    <x v="4"/>
    <n v="20"/>
    <x v="4"/>
    <s v="Circulate drill string / casing void (1 string volume + 200 bbl). Stab 20&quot;x18-5/8&quot; casing into wellhead."/>
    <m/>
    <n v="0.25"/>
    <n v="0.25"/>
    <n v="0.5"/>
    <m/>
    <m/>
    <m/>
    <m/>
  </r>
  <r>
    <d v="2022-03-17T10:30:00"/>
    <x v="4"/>
    <n v="20"/>
    <x v="4"/>
    <s v="Continue to RIH 20&quot; x 18-5/8&quot; casing on DP."/>
    <m/>
    <n v="2.25"/>
    <n v="3.5"/>
    <n v="3.5"/>
    <n v="3654"/>
    <n v="5838"/>
    <n v="1080"/>
    <s v="Trip casing on landing string. Speed = 8 std/hr"/>
  </r>
  <r>
    <d v="2022-03-17T14:00:00"/>
    <x v="4"/>
    <n v="20"/>
    <x v="4"/>
    <s v="M/U cement stand. Wash down and land onto LP WHH. Confirm lock in/ pull test."/>
    <m/>
    <n v="1"/>
    <n v="0.75"/>
    <n v="0.5"/>
    <m/>
    <m/>
    <m/>
    <m/>
  </r>
  <r>
    <d v="2022-03-17T14:30:00"/>
    <x v="4"/>
    <n v="20"/>
    <x v="4"/>
    <s v="Break circulation. Perform step rate test. Circulate."/>
    <m/>
    <n v="1"/>
    <n v="0.75"/>
    <n v="1"/>
    <m/>
    <m/>
    <m/>
    <m/>
  </r>
  <r>
    <d v="2022-03-17T15:30:00"/>
    <x v="4"/>
    <n v="25"/>
    <x v="4"/>
    <s v="PJSM. Perform 20&quot;x18-5/8&quot; casing cement job (~ 100 ft of cement inside casing)"/>
    <m/>
    <n v="6"/>
    <n v="6"/>
    <n v="5"/>
    <m/>
    <m/>
    <m/>
    <s v="Currently plan for Thixo cement job"/>
  </r>
  <r>
    <d v="2022-03-17T20:30:00"/>
    <x v="4"/>
    <n v="25"/>
    <x v="4"/>
    <s v="Set RLSA via ROV hot stab method."/>
    <m/>
    <n v="0.5"/>
    <n v="0.75"/>
    <n v="0.5"/>
    <m/>
    <m/>
    <m/>
    <m/>
  </r>
  <r>
    <d v="2022-03-17T21:00:00"/>
    <x v="4"/>
    <n v="25"/>
    <x v="4"/>
    <s v="Release WHRT. B/O and R/B cement head assy."/>
    <m/>
    <n v="0.75"/>
    <n v="0.5"/>
    <n v="0.5"/>
    <m/>
    <m/>
    <m/>
    <m/>
  </r>
  <r>
    <d v="2022-03-17T21:30:00"/>
    <x v="4"/>
    <n v="25"/>
    <x v="4"/>
    <s v="POOH WHRT to surface."/>
    <m/>
    <n v="3"/>
    <n v="3"/>
    <n v="5.25"/>
    <m/>
    <m/>
    <m/>
    <s v="POOH speed = 8 std/hr. "/>
  </r>
  <r>
    <d v="2022-03-18T02:45:00"/>
    <x v="4"/>
    <m/>
    <x v="4"/>
    <s v="Flush DKD tanks on SK Plenty"/>
    <m/>
    <m/>
    <m/>
    <n v="13.5"/>
    <m/>
    <m/>
    <m/>
    <s v="KLT (9 hrs): Tank cleaning for SK Plenty"/>
  </r>
  <r>
    <d v="2022-03-18T16:15:00"/>
    <x v="2"/>
    <n v="5"/>
    <x v="1"/>
    <s v="Move rig to GK-P528C well centre, well positioning"/>
    <m/>
    <m/>
    <n v="2"/>
    <n v="2.25"/>
    <m/>
    <m/>
    <m/>
    <m/>
  </r>
  <r>
    <d v="2022-03-18T18:30:00"/>
    <x v="2"/>
    <n v="15"/>
    <x v="3"/>
    <s v="Wait on vessel port clearance"/>
    <m/>
    <m/>
    <n v="36.5"/>
    <m/>
    <m/>
    <m/>
    <m/>
    <m/>
  </r>
  <r>
    <d v="2022-03-20T07:00:00"/>
    <x v="2"/>
    <n v="15"/>
    <x v="3"/>
    <s v="M/U &amp; RIH 24&quot; BHA"/>
    <m/>
    <m/>
    <n v="5"/>
    <m/>
    <m/>
    <m/>
    <m/>
    <m/>
  </r>
  <r>
    <d v="2022-03-20T12:00:00"/>
    <x v="2"/>
    <n v="15"/>
    <x v="3"/>
    <s v="Vertical Drill ahead 24&quot; hole with SW."/>
    <m/>
    <n v="1.5"/>
    <n v="2.5"/>
    <m/>
    <n v="4281"/>
    <n v="4549"/>
    <n v="200"/>
    <s v="Avg ROP KPI: 200 ft/hr. Lookahead: 150 ft/hr."/>
  </r>
  <r>
    <d v="2022-03-20T14:30:00"/>
    <x v="2"/>
    <n v="15"/>
    <x v="3"/>
    <s v="Directional drill ahead 24&quot; hole with SW to 2x stands above Top Supra Lingan."/>
    <m/>
    <n v="5.25"/>
    <n v="6.5"/>
    <m/>
    <m/>
    <n v="5550"/>
    <n v="200"/>
    <s v="Avg ROP KPI: 200 ft/hr. Lookahead: 150 ft/hr."/>
  </r>
  <r>
    <d v="2022-03-20T21:00:00"/>
    <x v="2"/>
    <n v="15"/>
    <x v="3"/>
    <s v="Directional drill ahead 24&quot; hole with DKD mud to section TD."/>
    <m/>
    <n v="9.5"/>
    <n v="12.5"/>
    <m/>
    <m/>
    <n v="7403"/>
    <n v="200"/>
    <s v="Avg ROP KPI: 200 ft/hr. Lookahead: 150 ft/hr."/>
  </r>
  <r>
    <d v="2022-03-21T09:30:00"/>
    <x v="2"/>
    <n v="15"/>
    <x v="3"/>
    <s v="Pump Hi-vis and circulate hole clean"/>
    <m/>
    <n v="2"/>
    <n v="0.5"/>
    <m/>
    <m/>
    <m/>
    <m/>
    <m/>
  </r>
  <r>
    <d v="2022-03-21T10:00:00"/>
    <x v="2"/>
    <n v="15"/>
    <x v="3"/>
    <s v="Displace well with PAD mud while BROOH to seabed"/>
    <m/>
    <n v="3"/>
    <n v="5"/>
    <m/>
    <m/>
    <m/>
    <m/>
    <m/>
  </r>
  <r>
    <d v="2022-03-21T15:00:00"/>
    <x v="2"/>
    <n v="15"/>
    <x v="3"/>
    <s v="Wellhead clean up. POOH above wellhead."/>
    <m/>
    <n v="0.5"/>
    <n v="1"/>
    <m/>
    <m/>
    <m/>
    <m/>
    <m/>
  </r>
  <r>
    <d v="2022-03-21T16:00:00"/>
    <x v="2"/>
    <n v="20"/>
    <x v="4"/>
    <s v="Position rig and stab 20x18-5/8&quot; casing into wellhead"/>
    <m/>
    <n v="0.5"/>
    <n v="0.5"/>
    <m/>
    <m/>
    <m/>
    <m/>
    <m/>
  </r>
  <r>
    <d v="2022-03-21T16:30:00"/>
    <x v="2"/>
    <n v="20"/>
    <x v="4"/>
    <s v="Circulate drill string / casing void (1 string volume + 200 bbl). Stab 20&quot;x18-5/8&quot; casing into wellhead."/>
    <m/>
    <n v="0.25"/>
    <n v="0.5"/>
    <m/>
    <m/>
    <m/>
    <m/>
    <m/>
  </r>
  <r>
    <d v="2022-03-21T17:00:00"/>
    <x v="2"/>
    <n v="20"/>
    <x v="4"/>
    <s v="Continue to RIH 20&quot; x 18-5/8&quot; casing on DP."/>
    <m/>
    <n v="3.25"/>
    <n v="5"/>
    <m/>
    <n v="4051"/>
    <n v="7388"/>
    <n v="1080"/>
    <s v="7388 - 4051 - 130 = 3207 ft. 8 stands/hr."/>
  </r>
  <r>
    <d v="2022-03-21T22:00:00"/>
    <x v="2"/>
    <n v="20"/>
    <x v="4"/>
    <s v="M/U cement stand. Wash down and land onto LP WHH. Confirm lock in/ pull test."/>
    <m/>
    <n v="1"/>
    <n v="0.5"/>
    <m/>
    <m/>
    <m/>
    <m/>
    <m/>
  </r>
  <r>
    <d v="2022-03-21T22:30:00"/>
    <x v="2"/>
    <n v="20"/>
    <x v="4"/>
    <s v="Break circulation. Perform step rate test. Circulate."/>
    <m/>
    <n v="1"/>
    <n v="1"/>
    <m/>
    <m/>
    <m/>
    <m/>
    <m/>
  </r>
  <r>
    <d v="2022-03-21T23:30:00"/>
    <x v="2"/>
    <n v="25"/>
    <x v="4"/>
    <s v="PJSM. Perform 20&quot;x18-5/8&quot; casing cement job (~ 100 ft of cement inside casing)"/>
    <m/>
    <n v="4"/>
    <n v="5.75"/>
    <m/>
    <m/>
    <m/>
    <m/>
    <s v="BoD: 211 min from spacer to end displacement. +0.5 hr for misc"/>
  </r>
  <r>
    <d v="2022-03-22T05:15:00"/>
    <x v="2"/>
    <n v="25"/>
    <x v="4"/>
    <s v="Set RLSA via ROV hot stab method."/>
    <m/>
    <n v="0.5"/>
    <n v="0.5"/>
    <m/>
    <m/>
    <m/>
    <m/>
    <m/>
  </r>
  <r>
    <d v="2022-03-22T05:45:00"/>
    <x v="2"/>
    <n v="25"/>
    <x v="4"/>
    <s v="Release WHRT. B/O and R/B cement head assy."/>
    <m/>
    <n v="0.75"/>
    <n v="0.5"/>
    <m/>
    <m/>
    <m/>
    <m/>
    <m/>
  </r>
  <r>
    <d v="2022-03-22T06:15:00"/>
    <x v="2"/>
    <n v="25"/>
    <x v="4"/>
    <s v="POOH WHRT to surface."/>
    <m/>
    <n v="1"/>
    <n v="6"/>
    <m/>
    <m/>
    <m/>
    <m/>
    <s v="4051 ft. 8 stands/hr."/>
  </r>
  <r>
    <d v="2022-03-22T12:15:00"/>
    <x v="4"/>
    <n v="30"/>
    <x v="5"/>
    <s v="Move rig to P527B"/>
    <m/>
    <n v="1"/>
    <n v="2"/>
    <m/>
    <m/>
    <m/>
    <m/>
    <s v="tranvel distance = 4125m"/>
  </r>
  <r>
    <d v="2022-03-22T14:15:00"/>
    <x v="4"/>
    <n v="30"/>
    <x v="5"/>
    <s v="RD elevators, bails, knuckle links, torque wrench, hydratong tracks and kelly hose"/>
    <m/>
    <n v="2"/>
    <n v="2"/>
    <m/>
    <m/>
    <m/>
    <m/>
    <m/>
  </r>
  <r>
    <d v="2022-03-22T16:15:00"/>
    <x v="4"/>
    <n v="30"/>
    <x v="5"/>
    <s v="RU 1000t bails and BX 5 elevators.  RU riser spider. Install work platforms. Fn test riser dogs. Brake test drawworks "/>
    <m/>
    <n v="3"/>
    <n v="3"/>
    <m/>
    <m/>
    <m/>
    <m/>
    <m/>
  </r>
  <r>
    <d v="2022-03-22T19:15:00"/>
    <x v="4"/>
    <n v="30"/>
    <x v="5"/>
    <s v="Make up and rack back 40ft pup and first joint riser (splash double)"/>
    <m/>
    <n v="2"/>
    <n v="2"/>
    <m/>
    <m/>
    <m/>
    <m/>
    <m/>
  </r>
  <r>
    <d v="2022-03-22T21:15:00"/>
    <x v="4"/>
    <n v="30"/>
    <x v="5"/>
    <s v="Remove bridge. Move BOP from port inspection bay to BOP transporter, remove lift cap."/>
    <m/>
    <n v="2"/>
    <n v="2"/>
    <m/>
    <m/>
    <m/>
    <m/>
    <m/>
  </r>
  <r>
    <d v="2022-03-22T23:15:00"/>
    <x v="4"/>
    <n v="30"/>
    <x v="5"/>
    <s v="Skid BOP to main well rotary centre."/>
    <m/>
    <n v="0.5"/>
    <n v="0.5"/>
    <m/>
    <m/>
    <m/>
    <m/>
    <m/>
  </r>
  <r>
    <d v="2022-03-22T23:45:00"/>
    <x v="4"/>
    <n v="30"/>
    <x v="5"/>
    <s v="Pre-deployment checks."/>
    <m/>
    <n v="1"/>
    <n v="1"/>
    <m/>
    <m/>
    <m/>
    <m/>
    <m/>
  </r>
  <r>
    <d v="2022-03-23T00:45:00"/>
    <x v="4"/>
    <n v="30"/>
    <x v="5"/>
    <s v="Splash BOP, Run double Pressure test C&amp;K boost and conduits"/>
    <m/>
    <n v="3.25"/>
    <n v="3.25"/>
    <m/>
    <m/>
    <m/>
    <m/>
    <m/>
  </r>
  <r>
    <d v="2022-03-23T04:00:00"/>
    <x v="4"/>
    <n v="30"/>
    <x v="5"/>
    <s v="Run Riser "/>
    <m/>
    <n v="13.5"/>
    <n v="13.5"/>
    <m/>
    <m/>
    <m/>
    <m/>
    <s v="3 joints/ hr for slick riser. 4 joints / hr for floatation joint."/>
  </r>
  <r>
    <d v="2022-03-23T17:30:00"/>
    <x v="4"/>
    <n v="30"/>
    <x v="5"/>
    <s v="Confirm deck count. Install saddle to riser skate for pup joint. RIH pup joint. "/>
    <m/>
    <n v="0.75"/>
    <n v="0.75"/>
    <m/>
    <m/>
    <m/>
    <m/>
    <m/>
  </r>
  <r>
    <d v="2022-03-23T18:15:00"/>
    <x v="4"/>
    <n v="30"/>
    <x v="5"/>
    <s v="Pressure test riser connector"/>
    <m/>
    <n v="0.75"/>
    <n v="0.75"/>
    <m/>
    <m/>
    <m/>
    <m/>
    <m/>
  </r>
  <r>
    <d v="2022-03-23T19:00:00"/>
    <x v="4"/>
    <n v="30"/>
    <x v="5"/>
    <s v="Move rig to well center "/>
    <m/>
    <n v="1"/>
    <n v="1"/>
    <m/>
    <m/>
    <m/>
    <m/>
    <m/>
  </r>
  <r>
    <d v="2022-03-23T20:00:00"/>
    <x v="4"/>
    <n v="30"/>
    <x v="5"/>
    <s v="Land BOP and Latch connector. Perform overpull test."/>
    <m/>
    <n v="2.25"/>
    <n v="2.25"/>
    <m/>
    <m/>
    <m/>
    <m/>
    <m/>
  </r>
  <r>
    <d v="2022-03-23T22:15:00"/>
    <x v="4"/>
    <n v="30"/>
    <x v="5"/>
    <s v="Perform EDS"/>
    <m/>
    <n v="1"/>
    <n v="1"/>
    <m/>
    <m/>
    <m/>
    <m/>
    <m/>
  </r>
  <r>
    <d v="2022-03-23T23:15:00"/>
    <x v="4"/>
    <n v="30"/>
    <x v="5"/>
    <s v="Perform riser recoil test. "/>
    <m/>
    <n v="1"/>
    <n v="0"/>
    <m/>
    <m/>
    <m/>
    <m/>
    <s v="Do it on the last well. Town put deviation in place."/>
  </r>
  <r>
    <d v="2022-03-23T23:15:00"/>
    <x v="4"/>
    <n v="30"/>
    <x v="5"/>
    <s v="Move rig to safe handling location"/>
    <m/>
    <n v="0.5"/>
    <n v="0.5"/>
    <m/>
    <m/>
    <m/>
    <m/>
    <m/>
  </r>
  <r>
    <d v="2022-03-23T23:45:00"/>
    <x v="4"/>
    <n v="30"/>
    <x v="5"/>
    <s v="Remove telescopic joint and risers. "/>
    <m/>
    <n v="2"/>
    <n v="2"/>
    <m/>
    <m/>
    <m/>
    <m/>
    <m/>
  </r>
  <r>
    <d v="2022-03-24T01:45:00"/>
    <x v="4"/>
    <n v="30"/>
    <x v="5"/>
    <s v="P/U and M/U MPD joint "/>
    <m/>
    <n v="2"/>
    <n v="2"/>
    <m/>
    <m/>
    <m/>
    <m/>
    <m/>
  </r>
  <r>
    <d v="2022-03-24T03:45:00"/>
    <x v="4"/>
    <n v="30"/>
    <x v="5"/>
    <s v="Install test plugs and pressure test MPD IRJ C/K/B and conduit lines, reposition joint  "/>
    <m/>
    <n v="1"/>
    <n v="1"/>
    <m/>
    <m/>
    <m/>
    <m/>
    <m/>
  </r>
  <r>
    <d v="2022-03-24T04:45:00"/>
    <x v="4"/>
    <n v="30"/>
    <x v="5"/>
    <s v="P/U 6&quot; Gooseneck#1 pre-make up with 6&quot; Co-Flex hose and install Flow Spool. "/>
    <m/>
    <n v="2"/>
    <n v="2"/>
    <m/>
    <m/>
    <m/>
    <m/>
    <m/>
  </r>
  <r>
    <d v="2022-03-24T06:45:00"/>
    <x v="4"/>
    <n v="30"/>
    <x v="5"/>
    <s v="P/U 6&quot; Gooseneck#2 pre-make up with 6&quot; Co-Flex hose and installed Flow Spool."/>
    <m/>
    <n v="2"/>
    <n v="2"/>
    <m/>
    <m/>
    <m/>
    <m/>
    <m/>
  </r>
  <r>
    <d v="2022-03-24T08:45:00"/>
    <x v="4"/>
    <n v="30"/>
    <x v="5"/>
    <s v="Install Hydraulic Umbilical Stab plate to DSIT, Function test Flow spool valves"/>
    <m/>
    <n v="2"/>
    <n v="2"/>
    <m/>
    <m/>
    <m/>
    <m/>
    <m/>
  </r>
  <r>
    <d v="2022-03-24T10:45:00"/>
    <x v="4"/>
    <n v="30"/>
    <x v="5"/>
    <s v="Pressure test Flow spool valves, Meanwhile rig down Riser running tool, run 1 stand DP across DSIT and function test DSIT, Rack stand and pick up Riser RT"/>
    <m/>
    <n v="1.5"/>
    <n v="1.5"/>
    <m/>
    <m/>
    <m/>
    <m/>
    <m/>
  </r>
  <r>
    <d v="2022-03-24T12:15:00"/>
    <x v="4"/>
    <n v="30"/>
    <x v="5"/>
    <s v="Lower and land MPD joint in spider, install umbilical clamps, pay out on DSIT umbilical reel"/>
    <m/>
    <n v="1"/>
    <n v="1"/>
    <m/>
    <m/>
    <m/>
    <m/>
    <m/>
  </r>
  <r>
    <d v="2022-03-24T13:15:00"/>
    <x v="4"/>
    <n v="30"/>
    <x v="5"/>
    <s v="PU &amp; MU Termination / Keel joint, Meanwhile install RCD stab plate"/>
    <m/>
    <n v="2.75"/>
    <n v="2.75"/>
    <m/>
    <m/>
    <m/>
    <m/>
    <m/>
  </r>
  <r>
    <d v="2022-03-24T16:00:00"/>
    <x v="4"/>
    <n v="30"/>
    <x v="5"/>
    <s v="Lower Termination Joint, R/U and install 2&quot; Bleed-off Line gooseneck"/>
    <m/>
    <n v="1.25"/>
    <n v="1.25"/>
    <m/>
    <m/>
    <m/>
    <m/>
    <m/>
  </r>
  <r>
    <d v="2022-03-24T17:15:00"/>
    <x v="4"/>
    <n v="30"/>
    <x v="5"/>
    <s v="Pressure test x 2 against RCD piper valves V1, V2. Function test RCD latch"/>
    <m/>
    <n v="3"/>
    <n v="3"/>
    <m/>
    <m/>
    <m/>
    <m/>
    <m/>
  </r>
  <r>
    <d v="2022-03-24T20:15:00"/>
    <x v="4"/>
    <n v="30"/>
    <x v="5"/>
    <s v="Lower Termination joint / Keel joint installing umbilical clamps until landed in spider"/>
    <m/>
    <n v="2"/>
    <n v="2"/>
    <m/>
    <m/>
    <m/>
    <m/>
    <m/>
  </r>
  <r>
    <d v="2022-03-24T22:15:00"/>
    <x v="4"/>
    <n v="30"/>
    <x v="5"/>
    <s v="Pick up and MU slip joint to riser string, position same in moon pool for installing BOP goosenecks"/>
    <m/>
    <n v="1.5"/>
    <n v="1.5"/>
    <m/>
    <m/>
    <m/>
    <m/>
    <m/>
  </r>
  <r>
    <d v="2022-03-24T23:45:00"/>
    <x v="4"/>
    <n v="30"/>
    <x v="5"/>
    <s v="RU MUX / hotline / goosenecks/choke kill and booster stabs"/>
    <m/>
    <n v="5"/>
    <n v="5"/>
    <m/>
    <m/>
    <m/>
    <m/>
    <m/>
  </r>
  <r>
    <d v="2022-03-25T04:45:00"/>
    <x v="4"/>
    <n v="30"/>
    <x v="5"/>
    <s v="P/T Kill &amp; Choke lines."/>
    <m/>
    <n v="1"/>
    <n v="1"/>
    <m/>
    <m/>
    <m/>
    <m/>
    <m/>
  </r>
  <r>
    <d v="2022-03-25T05:45:00"/>
    <x v="4"/>
    <n v="30"/>
    <x v="5"/>
    <s v="Lower Riser string and install MPD, Mux and hotline clamps. Land in spider"/>
    <m/>
    <n v="1.5"/>
    <n v="1.5"/>
    <m/>
    <m/>
    <m/>
    <m/>
    <m/>
  </r>
  <r>
    <d v="2022-03-25T07:15:00"/>
    <x v="4"/>
    <n v="30"/>
    <x v="5"/>
    <s v="Pick up and make Landing joint"/>
    <m/>
    <n v="1"/>
    <n v="1"/>
    <m/>
    <m/>
    <m/>
    <m/>
    <m/>
  </r>
  <r>
    <d v="2022-03-25T08:15:00"/>
    <x v="4"/>
    <n v="30"/>
    <x v="5"/>
    <s v="Lower riser string, engage slip joint load ring into MRT tensioner ring, continue to lower string"/>
    <m/>
    <n v="1"/>
    <n v="1"/>
    <m/>
    <m/>
    <m/>
    <m/>
    <m/>
  </r>
  <r>
    <d v="2022-03-25T09:15:00"/>
    <x v="4"/>
    <n v="30"/>
    <x v="5"/>
    <s v="Install MPD storm loop support bracket to slip joint, pay out MPD umbilicals and connect to storm loop bracket"/>
    <m/>
    <n v="2.75"/>
    <n v="2.75"/>
    <m/>
    <m/>
    <m/>
    <m/>
    <m/>
  </r>
  <r>
    <d v="2022-03-25T12:00:00"/>
    <x v="4"/>
    <n v="30"/>
    <x v="5"/>
    <s v="Move rig to well center "/>
    <m/>
    <n v="1"/>
    <n v="1"/>
    <m/>
    <m/>
    <m/>
    <m/>
    <m/>
  </r>
  <r>
    <d v="2022-03-25T13:00:00"/>
    <x v="4"/>
    <n v="30"/>
    <x v="5"/>
    <s v="Land BOP and Latch connector. Perform overpull test."/>
    <m/>
    <n v="2.25"/>
    <n v="2.25"/>
    <m/>
    <m/>
    <m/>
    <m/>
    <m/>
  </r>
  <r>
    <d v="2022-03-25T15:15:00"/>
    <x v="4"/>
    <n v="30"/>
    <x v="5"/>
    <s v="Pressure test "/>
    <m/>
    <n v="1.5"/>
    <n v="1.5"/>
    <m/>
    <m/>
    <m/>
    <m/>
    <m/>
  </r>
  <r>
    <d v="2022-03-25T16:45:00"/>
    <x v="4"/>
    <n v="30"/>
    <x v="5"/>
    <s v="Unlock slip joint. Stroke out inner barrel, L/D landing joint."/>
    <m/>
    <n v="1"/>
    <n v="1"/>
    <m/>
    <m/>
    <m/>
    <m/>
    <m/>
  </r>
  <r>
    <d v="2022-03-25T17:45:00"/>
    <x v="4"/>
    <n v="30"/>
    <x v="5"/>
    <s v="Install diverter, function test."/>
    <m/>
    <n v="3.5"/>
    <n v="3.5"/>
    <m/>
    <m/>
    <m/>
    <m/>
    <m/>
  </r>
  <r>
    <d v="2022-03-25T21:15:00"/>
    <x v="4"/>
    <n v="30"/>
    <x v="5"/>
    <s v="LD Diverter RT, Rig down riser handling equipment."/>
    <m/>
    <n v="2.5"/>
    <n v="2.5"/>
    <m/>
    <m/>
    <m/>
    <m/>
    <m/>
  </r>
  <r>
    <d v="2022-03-25T23:45:00"/>
    <x v="4"/>
    <n v="30"/>
    <x v="5"/>
    <s v="RU Drilling pipe handling equipment, (Install knuckles bails elevators. kelly hose &amp; Torque wrench)"/>
    <m/>
    <n v="3"/>
    <n v="3"/>
    <m/>
    <m/>
    <m/>
    <m/>
    <m/>
  </r>
  <r>
    <d v="2022-03-26T02:45:00"/>
    <x v="4"/>
    <n v="35"/>
    <x v="6"/>
    <s v="Rig maintenance/ Service TDS/ Slip and Cut"/>
    <m/>
    <n v="4"/>
    <n v="0"/>
    <m/>
    <m/>
    <m/>
    <m/>
    <m/>
  </r>
  <r>
    <d v="2022-03-26T02:45:00"/>
    <x v="4"/>
    <n v="35"/>
    <x v="6"/>
    <s v="RIH 17.5&quot; AutoTrak BHA with WBRT insert and HWDP."/>
    <m/>
    <n v="2.5"/>
    <n v="2.5"/>
    <m/>
    <m/>
    <m/>
    <m/>
    <m/>
  </r>
  <r>
    <d v="2022-03-26T05:15:00"/>
    <x v="4"/>
    <n v="35"/>
    <x v="6"/>
    <s v="M/U PSRT. RIH to RCD depth. Install PS. POOH PSRT and R/B."/>
    <m/>
    <n v="1"/>
    <n v="1"/>
    <m/>
    <m/>
    <m/>
    <m/>
    <m/>
  </r>
  <r>
    <d v="2022-03-26T06:15:00"/>
    <x v="4"/>
    <n v="35"/>
    <x v="6"/>
    <s v="RIH 17.5&quot; AutoTrak BHA to wellhead. Install NBP Insert."/>
    <m/>
    <n v="1.75"/>
    <n v="1.75"/>
    <m/>
    <m/>
    <n v="3654"/>
    <n v="2160"/>
    <m/>
  </r>
  <r>
    <d v="2022-03-26T08:00:00"/>
    <x v="4"/>
    <n v="35"/>
    <x v="6"/>
    <s v="RIH 17.5&quot; AutoTrak BHA on 6-5/8&quot; DP to 200 ft above TOC inside casing."/>
    <m/>
    <n v="1"/>
    <n v="1"/>
    <m/>
    <m/>
    <n v="5700"/>
    <n v="2160"/>
    <s v="16 stds/ hr"/>
  </r>
  <r>
    <d v="2022-03-26T09:00:00"/>
    <x v="4"/>
    <n v="35"/>
    <x v="6"/>
    <s v="Perform well control (trip and pit) drills"/>
    <m/>
    <n v="0.5"/>
    <n v="0.5"/>
    <m/>
    <m/>
    <m/>
    <m/>
    <m/>
  </r>
  <r>
    <d v="2022-03-26T09:30:00"/>
    <x v="4"/>
    <n v="35"/>
    <x v="6"/>
    <s v="Wash down, break seals, and tag TOC."/>
    <m/>
    <n v="0.75"/>
    <n v="0.75"/>
    <m/>
    <m/>
    <m/>
    <m/>
    <m/>
  </r>
  <r>
    <d v="2022-03-26T10:15:00"/>
    <x v="4"/>
    <n v="35"/>
    <x v="6"/>
    <s v="Drill out cement/ shoetrack to 10 ft above shoe while displacing to SBM.  Take SCR's."/>
    <m/>
    <n v="2"/>
    <n v="2"/>
    <m/>
    <m/>
    <m/>
    <m/>
    <m/>
  </r>
  <r>
    <d v="2022-03-26T12:15:00"/>
    <x v="4"/>
    <n v="35"/>
    <x v="6"/>
    <s v="Drill remaining shoetrack and 15 ft new formation."/>
    <m/>
    <n v="1"/>
    <n v="1"/>
    <m/>
    <m/>
    <m/>
    <m/>
    <m/>
  </r>
  <r>
    <d v="2022-03-26T13:15:00"/>
    <x v="4"/>
    <n v="35"/>
    <x v="6"/>
    <s v="Circulate BU to above BOPs"/>
    <m/>
    <n v="0.75"/>
    <n v="0.75"/>
    <m/>
    <m/>
    <m/>
    <m/>
    <m/>
  </r>
  <r>
    <d v="2022-03-26T14:00:00"/>
    <x v="4"/>
    <n v="35"/>
    <x v="6"/>
    <s v="Perform FIT/ LOT"/>
    <m/>
    <n v="0.75"/>
    <n v="0.75"/>
    <m/>
    <m/>
    <m/>
    <m/>
    <m/>
  </r>
  <r>
    <d v="2022-03-26T14:45:00"/>
    <x v="4"/>
    <n v="35"/>
    <x v="6"/>
    <s v="Drill 17.5&quot; hole to section TD"/>
    <m/>
    <n v="9.5"/>
    <n v="9.5"/>
    <m/>
    <n v="5860"/>
    <n v="7415"/>
    <n v="166"/>
    <m/>
  </r>
  <r>
    <d v="2022-03-27T00:15:00"/>
    <x v="4"/>
    <n v="35"/>
    <x v="6"/>
    <s v="Circulate hole clean. Rack back stand after every BU. "/>
    <m/>
    <n v="4"/>
    <n v="4"/>
    <m/>
    <m/>
    <m/>
    <m/>
    <m/>
  </r>
  <r>
    <d v="2022-03-27T04:15:00"/>
    <x v="4"/>
    <n v="35"/>
    <x v="6"/>
    <s v="Flow check well on trip tank. PS30s. Slug. Drift"/>
    <m/>
    <n v="0.25"/>
    <n v="0.25"/>
    <m/>
    <m/>
    <m/>
    <m/>
    <m/>
  </r>
  <r>
    <d v="2022-03-27T04:30:00"/>
    <x v="4"/>
    <n v="35"/>
    <x v="6"/>
    <s v="POOH 17.5&quot; AutoTrak 17.5&quot; BHA into 18-5/8&quot; casing shoe."/>
    <m/>
    <n v="1.75"/>
    <n v="1.75"/>
    <m/>
    <n v="5860"/>
    <n v="7000"/>
    <n v="675"/>
    <s v="5 stands / hr"/>
  </r>
  <r>
    <d v="2022-03-27T06:15:00"/>
    <x v="4"/>
    <n v="35"/>
    <x v="6"/>
    <s v="Flow check well on trip tank.  "/>
    <m/>
    <n v="0.75"/>
    <n v="0.75"/>
    <m/>
    <m/>
    <m/>
    <m/>
    <m/>
  </r>
  <r>
    <d v="2022-03-27T07:00:00"/>
    <x v="4"/>
    <n v="35"/>
    <x v="6"/>
    <s v="POOH 17.5&quot; AutoTrak BHA racking DP to 1,000 ft. O/P to retrieve NBP at wellhead depth"/>
    <m/>
    <n v="3.75"/>
    <n v="3.75"/>
    <m/>
    <n v="1000"/>
    <n v="5860"/>
    <n v="1350"/>
    <s v="10 stands / hr"/>
  </r>
  <r>
    <d v="2022-03-27T10:45:00"/>
    <x v="4"/>
    <n v="35"/>
    <x v="6"/>
    <s v="PS30's out, bushings in. M/U PSRT and RIH to RCD depth. Retrieve PS and POOH. R/B PSRT. "/>
    <m/>
    <n v="1"/>
    <n v="1"/>
    <m/>
    <m/>
    <m/>
    <m/>
    <m/>
  </r>
  <r>
    <d v="2022-03-27T11:45:00"/>
    <x v="4"/>
    <n v="35"/>
    <x v="6"/>
    <s v="POOH HWDP and 17.5&quot; AutoTrak BHA.  Rack back with aux assistance. "/>
    <m/>
    <n v="3"/>
    <n v="3"/>
    <m/>
    <m/>
    <m/>
    <m/>
    <m/>
  </r>
  <r>
    <d v="2022-03-27T14:45:00"/>
    <x v="4"/>
    <n v="40"/>
    <x v="7"/>
    <s v="Performed DROPS inspection"/>
    <m/>
    <n v="1.5"/>
    <n v="1.5"/>
    <m/>
    <m/>
    <m/>
    <m/>
    <m/>
  </r>
  <r>
    <d v="2022-03-27T16:15:00"/>
    <x v="4"/>
    <n v="40"/>
    <x v="7"/>
    <s v="R/U 13-5/8&quot; casing handling equipment"/>
    <m/>
    <n v="1"/>
    <n v="1"/>
    <m/>
    <m/>
    <m/>
    <m/>
    <m/>
  </r>
  <r>
    <d v="2022-03-27T17:15:00"/>
    <x v="4"/>
    <n v="40"/>
    <x v="7"/>
    <s v="PJSM. P/U and RIH 13-5/8&quot; casing shoe track. "/>
    <m/>
    <n v="0.5"/>
    <n v="0.5"/>
    <m/>
    <m/>
    <m/>
    <m/>
    <s v="Test floats offline"/>
  </r>
  <r>
    <d v="2022-03-27T17:45:00"/>
    <x v="4"/>
    <n v="40"/>
    <x v="7"/>
    <s v="RIH 13-5/8&quot; casing in stands"/>
    <m/>
    <n v="5"/>
    <n v="5"/>
    <m/>
    <m/>
    <n v="3749"/>
    <n v="762.5"/>
    <s v="cased hole"/>
  </r>
  <r>
    <d v="2022-03-27T22:45:00"/>
    <x v="4"/>
    <n v="40"/>
    <x v="7"/>
    <s v="R/D 13-5/8&quot; BX3, install BX4.  M/U casing hanger assy"/>
    <m/>
    <n v="1"/>
    <n v="1"/>
    <m/>
    <m/>
    <m/>
    <m/>
    <m/>
  </r>
  <r>
    <d v="2022-03-27T23:45:00"/>
    <x v="4"/>
    <n v="40"/>
    <x v="7"/>
    <s v="Change out to PS30. Rig down 14-100."/>
    <m/>
    <n v="0.5"/>
    <n v="0.5"/>
    <m/>
    <m/>
    <m/>
    <m/>
    <m/>
  </r>
  <r>
    <d v="2022-03-28T00:15:00"/>
    <x v="4"/>
    <n v="40"/>
    <x v="7"/>
    <s v="RIH 13-5/8&quot; casing in Open Hole. "/>
    <m/>
    <n v="3.25"/>
    <n v="3.25"/>
    <m/>
    <n v="3749"/>
    <n v="7403"/>
    <n v="1175"/>
    <m/>
  </r>
  <r>
    <d v="2022-03-28T03:30:00"/>
    <x v="4"/>
    <n v="40"/>
    <x v="7"/>
    <s v="M/U cement head assy.  "/>
    <m/>
    <n v="0.5"/>
    <n v="0.5"/>
    <m/>
    <m/>
    <m/>
    <m/>
    <s v="AUX: R/B 12-1/4&quot; BHA"/>
  </r>
  <r>
    <d v="2022-03-28T04:00:00"/>
    <x v="4"/>
    <n v="40"/>
    <x v="7"/>
    <s v="Wash down and land out 13 5/8&quot; casing hanger."/>
    <m/>
    <n v="0.5"/>
    <n v="0.5"/>
    <m/>
    <m/>
    <m/>
    <m/>
    <m/>
  </r>
  <r>
    <d v="2022-03-28T04:30:00"/>
    <x v="4"/>
    <n v="45"/>
    <x v="7"/>
    <s v="Perform step rate test. Circulate while holding PJSM"/>
    <m/>
    <n v="0.5"/>
    <n v="0.5"/>
    <m/>
    <m/>
    <m/>
    <m/>
    <m/>
  </r>
  <r>
    <d v="2022-03-28T05:00:00"/>
    <x v="4"/>
    <n v="45"/>
    <x v="7"/>
    <s v="Perfom cement job"/>
    <m/>
    <n v="4"/>
    <n v="4"/>
    <m/>
    <m/>
    <m/>
    <m/>
    <m/>
  </r>
  <r>
    <d v="2022-03-28T09:00:00"/>
    <x v="4"/>
    <n v="45"/>
    <x v="7"/>
    <s v="At bump,  P/T casing to 4,000 psi.  Check for back flow"/>
    <m/>
    <n v="0.5"/>
    <n v="0.5"/>
    <m/>
    <m/>
    <m/>
    <m/>
    <m/>
  </r>
  <r>
    <d v="2022-03-28T09:30:00"/>
    <x v="4"/>
    <n v="45"/>
    <x v="7"/>
    <s v="Set and p/test seal assy."/>
    <m/>
    <n v="1"/>
    <n v="1"/>
    <m/>
    <m/>
    <m/>
    <m/>
    <m/>
  </r>
  <r>
    <d v="2022-03-28T10:30:00"/>
    <x v="4"/>
    <n v="45"/>
    <x v="7"/>
    <s v="B/O and rack back cement head "/>
    <m/>
    <n v="0.5"/>
    <n v="0.5"/>
    <m/>
    <m/>
    <m/>
    <m/>
    <s v="AUX:  L/D Blackhawk cement head. "/>
  </r>
  <r>
    <d v="2022-03-28T11:00:00"/>
    <x v="4"/>
    <n v="45"/>
    <x v="7"/>
    <s v="Slug. POOH and rack back STT.  "/>
    <m/>
    <n v="1.75"/>
    <n v="1.75"/>
    <m/>
    <m/>
    <n v="3749"/>
    <n v="2160"/>
    <m/>
  </r>
  <r>
    <d v="2022-03-28T12:45:00"/>
    <x v="4"/>
    <n v="50"/>
    <x v="8"/>
    <s v="RIH 12-1/4&quot; AutoTrak BHA."/>
    <m/>
    <n v="2.5"/>
    <n v="2.5"/>
    <m/>
    <m/>
    <m/>
    <m/>
    <m/>
  </r>
  <r>
    <d v="2022-03-28T15:15:00"/>
    <x v="4"/>
    <n v="50"/>
    <x v="8"/>
    <s v="Install RCD protective sleeve."/>
    <m/>
    <n v="1"/>
    <n v="1"/>
    <m/>
    <m/>
    <m/>
    <m/>
    <m/>
  </r>
  <r>
    <d v="2022-03-28T16:15:00"/>
    <x v="4"/>
    <n v="50"/>
    <x v="8"/>
    <s v="RIH 12-1/4&quot; AutoTrak BHA to 1 stand above expected TOC."/>
    <m/>
    <n v="3"/>
    <n v="3"/>
    <m/>
    <n v="1000"/>
    <n v="7200"/>
    <n v="2160"/>
    <s v="AUX: R/B 9-5/8&quot; liner. GK-P527B 1,859 ft = 46 jts to R/B. Reserve 14 hours for R/U and R/B. "/>
  </r>
  <r>
    <d v="2022-03-28T19:15:00"/>
    <x v="4"/>
    <n v="50"/>
    <x v="8"/>
    <s v="Displace well to even 10.3 ppg mud"/>
    <m/>
    <n v="1"/>
    <n v="1"/>
    <m/>
    <m/>
    <m/>
    <m/>
    <s v="Opportunity for offline"/>
  </r>
  <r>
    <d v="2022-03-28T20:15:00"/>
    <x v="4"/>
    <n v="50"/>
    <x v="8"/>
    <s v="Perform MPD finger printing  &amp; training"/>
    <m/>
    <n v="11.5"/>
    <n v="0"/>
    <m/>
    <m/>
    <m/>
    <m/>
    <s v="Opportunity: Steps optimisation. Current plan for MPD as contingency"/>
  </r>
  <r>
    <d v="2022-03-28T20:15:00"/>
    <x v="4"/>
    <n v="50"/>
    <x v="8"/>
    <s v="Strip and choke drill"/>
    <m/>
    <n v="1"/>
    <n v="1"/>
    <m/>
    <m/>
    <m/>
    <m/>
    <m/>
  </r>
  <r>
    <d v="2022-03-28T21:15:00"/>
    <x v="4"/>
    <n v="50"/>
    <x v="8"/>
    <s v="Wash down, break seals, and tag TOC."/>
    <m/>
    <n v="0.5"/>
    <n v="0.5"/>
    <m/>
    <m/>
    <m/>
    <m/>
    <m/>
  </r>
  <r>
    <d v="2022-03-28T21:45:00"/>
    <x v="4"/>
    <n v="50"/>
    <x v="8"/>
    <s v="Drill out shoe plugs and float collar"/>
    <m/>
    <n v="3.5"/>
    <n v="3.5"/>
    <m/>
    <m/>
    <m/>
    <m/>
    <m/>
  </r>
  <r>
    <d v="2022-03-29T01:15:00"/>
    <x v="4"/>
    <n v="50"/>
    <x v="8"/>
    <s v="Drill out cement, shoe,  rathole and 15 ft of new formation "/>
    <m/>
    <n v="1.5"/>
    <n v="1.5"/>
    <m/>
    <m/>
    <m/>
    <m/>
    <s v="AUX: Done 9-5/8&quot; liner R/B"/>
  </r>
  <r>
    <d v="2022-03-29T02:45:00"/>
    <x v="4"/>
    <n v="50"/>
    <x v="8"/>
    <s v="Circulate hole to above BOPs."/>
    <m/>
    <n v="1.5"/>
    <n v="1.5"/>
    <m/>
    <m/>
    <m/>
    <m/>
    <m/>
  </r>
  <r>
    <d v="2022-03-29T04:15:00"/>
    <x v="4"/>
    <n v="50"/>
    <x v="8"/>
    <s v="Perform LOT. SCR"/>
    <m/>
    <n v="0.75"/>
    <n v="0.75"/>
    <m/>
    <m/>
    <m/>
    <m/>
    <m/>
  </r>
  <r>
    <d v="2022-03-29T05:00:00"/>
    <x v="4"/>
    <n v="50"/>
    <x v="8"/>
    <s v="Drill 12-1/4&quot; hole to section TD"/>
    <m/>
    <n v="16.75"/>
    <n v="16.75"/>
    <m/>
    <n v="7403"/>
    <n v="9063"/>
    <n v="100"/>
    <m/>
  </r>
  <r>
    <d v="2022-03-29T21:45:00"/>
    <x v="4"/>
    <n v="50"/>
    <x v="8"/>
    <s v="Circulate hole clean."/>
    <m/>
    <n v="2"/>
    <n v="2"/>
    <m/>
    <m/>
    <m/>
    <m/>
    <m/>
  </r>
  <r>
    <d v="2022-03-29T23:45:00"/>
    <x v="4"/>
    <n v="50"/>
    <x v="8"/>
    <s v="Pull back one stand. Borehole strengthening squeeze. RIH."/>
    <m/>
    <n v="2"/>
    <n v="2"/>
    <m/>
    <m/>
    <m/>
    <m/>
    <m/>
  </r>
  <r>
    <d v="2022-03-30T01:45:00"/>
    <x v="4"/>
    <n v="50"/>
    <x v="8"/>
    <s v="Circulate hole clean. (strip LCM) Rack stand per BU"/>
    <m/>
    <n v="2.5"/>
    <n v="2.5"/>
    <m/>
    <m/>
    <m/>
    <m/>
    <m/>
  </r>
  <r>
    <d v="2022-03-30T04:15:00"/>
    <x v="4"/>
    <n v="50"/>
    <x v="8"/>
    <s v="Flow check well at TD"/>
    <m/>
    <n v="0.5"/>
    <n v="0.5"/>
    <m/>
    <m/>
    <m/>
    <m/>
    <m/>
  </r>
  <r>
    <d v="2022-03-30T04:45:00"/>
    <x v="4"/>
    <n v="50"/>
    <x v="8"/>
    <s v="BROOH to 13-5/8&quot; casing shoe. "/>
    <m/>
    <n v="3.25"/>
    <n v="3.25"/>
    <m/>
    <n v="7403"/>
    <n v="9063"/>
    <n v="540"/>
    <s v="15min/std"/>
  </r>
  <r>
    <d v="2022-03-30T08:00:00"/>
    <x v="4"/>
    <n v="50"/>
    <x v="8"/>
    <s v="Circulate hole clean."/>
    <m/>
    <n v="1.25"/>
    <n v="1.25"/>
    <m/>
    <m/>
    <m/>
    <m/>
    <m/>
  </r>
  <r>
    <d v="2022-03-30T09:15:00"/>
    <x v="4"/>
    <n v="50"/>
    <x v="8"/>
    <s v="Flow Check at 13-5/8&quot; Casing shoe. PS30s. Pump slug. Drop drift"/>
    <m/>
    <n v="0.5"/>
    <n v="0.5"/>
    <m/>
    <m/>
    <m/>
    <m/>
    <m/>
  </r>
  <r>
    <d v="2022-03-30T09:45:00"/>
    <x v="4"/>
    <n v="50"/>
    <x v="8"/>
    <s v="POOH BHA racking DP to 1000 ft. PS30's out, bushings in."/>
    <m/>
    <n v="3"/>
    <n v="3"/>
    <m/>
    <n v="1000"/>
    <n v="7403"/>
    <n v="2160"/>
    <m/>
  </r>
  <r>
    <d v="2022-03-30T12:45:00"/>
    <x v="4"/>
    <n v="50"/>
    <x v="8"/>
    <s v="POOH HWDP and BHA.  Rack back with aux assistance. "/>
    <m/>
    <n v="2.5"/>
    <n v="2.5"/>
    <m/>
    <m/>
    <m/>
    <m/>
    <m/>
  </r>
  <r>
    <d v="2022-03-30T15:15:00"/>
    <x v="4"/>
    <n v="55"/>
    <x v="9"/>
    <s v="RU to run 9-5/8&quot; liner"/>
    <m/>
    <n v="1"/>
    <n v="1"/>
    <m/>
    <m/>
    <m/>
    <m/>
    <m/>
  </r>
  <r>
    <d v="2022-03-30T16:15:00"/>
    <x v="4"/>
    <n v="55"/>
    <x v="9"/>
    <s v="M/U shoetrack with Bakerlock. "/>
    <m/>
    <n v="0.5"/>
    <n v="0.5"/>
    <m/>
    <m/>
    <m/>
    <m/>
    <s v="Autofill floats"/>
  </r>
  <r>
    <d v="2022-03-30T16:45:00"/>
    <x v="4"/>
    <n v="55"/>
    <x v="9"/>
    <s v="RIH w/ liner."/>
    <m/>
    <n v="2.25"/>
    <n v="2.25"/>
    <m/>
    <m/>
    <n v="1859"/>
    <n v="875"/>
    <s v="7 stds/ hr TQ kpi"/>
  </r>
  <r>
    <d v="2022-03-30T19:00:00"/>
    <x v="4"/>
    <n v="55"/>
    <x v="9"/>
    <s v="Change out to BX5 elevator. P/U &amp; M/U 9-5/8&quot; liner hanger."/>
    <m/>
    <n v="0.5"/>
    <n v="0.5"/>
    <m/>
    <m/>
    <m/>
    <m/>
    <m/>
  </r>
  <r>
    <d v="2022-03-30T19:30:00"/>
    <x v="4"/>
    <n v="55"/>
    <x v="9"/>
    <s v="Change out PS30's. Rig down 14-100"/>
    <m/>
    <n v="0.75"/>
    <n v="0.75"/>
    <m/>
    <m/>
    <m/>
    <m/>
    <m/>
  </r>
  <r>
    <d v="2022-03-30T20:15:00"/>
    <x v="4"/>
    <n v="55"/>
    <x v="9"/>
    <s v="Cont. RIH 9-5/8&quot; liner on DP to TD "/>
    <m/>
    <n v="5"/>
    <n v="5"/>
    <m/>
    <n v="1859"/>
    <n v="9063"/>
    <n v="1485"/>
    <s v="11 stds/ hr"/>
  </r>
  <r>
    <d v="2022-03-31T01:15:00"/>
    <x v="4"/>
    <n v="55"/>
    <x v="9"/>
    <s v="PU and M/U Cement stand."/>
    <m/>
    <n v="0.25"/>
    <n v="0.25"/>
    <m/>
    <m/>
    <m/>
    <m/>
    <m/>
  </r>
  <r>
    <d v="2022-03-31T01:30:00"/>
    <x v="4"/>
    <n v="55"/>
    <x v="9"/>
    <s v="Wash down and space out liner hanger. Convert autofill floats"/>
    <m/>
    <n v="0.5"/>
    <n v="0.5"/>
    <m/>
    <m/>
    <m/>
    <m/>
    <m/>
  </r>
  <r>
    <d v="2022-03-31T02:00:00"/>
    <x v="4"/>
    <n v="55"/>
    <x v="9"/>
    <s v="Drop ball to set liner hanger. Perform step rate test. PJSM for cementing"/>
    <m/>
    <n v="1"/>
    <n v="1"/>
    <m/>
    <m/>
    <m/>
    <m/>
    <m/>
  </r>
  <r>
    <d v="2022-03-31T03:00:00"/>
    <x v="4"/>
    <n v="60"/>
    <x v="9"/>
    <s v="Perform cement job"/>
    <m/>
    <n v="4"/>
    <n v="4"/>
    <m/>
    <m/>
    <m/>
    <m/>
    <m/>
  </r>
  <r>
    <d v="2022-03-31T07:00:00"/>
    <x v="4"/>
    <n v="60"/>
    <x v="9"/>
    <s v="At bump,  P/T casing to 4,000 psi.  Check for back flow"/>
    <m/>
    <n v="0.5"/>
    <n v="0.5"/>
    <m/>
    <m/>
    <m/>
    <m/>
    <m/>
  </r>
  <r>
    <d v="2022-03-31T07:30:00"/>
    <x v="4"/>
    <n v="60"/>
    <x v="9"/>
    <s v="Rig down back up line. Set and test liner top packer."/>
    <m/>
    <n v="0.75"/>
    <n v="0.75"/>
    <m/>
    <m/>
    <m/>
    <m/>
    <m/>
  </r>
  <r>
    <d v="2022-03-31T08:15:00"/>
    <x v="4"/>
    <n v="60"/>
    <x v="9"/>
    <s v="Release RT. R/B cement stand."/>
    <m/>
    <n v="0.5"/>
    <n v="0.5"/>
    <m/>
    <m/>
    <m/>
    <m/>
    <m/>
  </r>
  <r>
    <d v="2022-03-31T08:45:00"/>
    <x v="4"/>
    <n v="60"/>
    <x v="9"/>
    <s v="Circulate bottoms up"/>
    <m/>
    <n v="2"/>
    <n v="2"/>
    <m/>
    <m/>
    <m/>
    <m/>
    <m/>
  </r>
  <r>
    <d v="2022-03-31T10:45:00"/>
    <x v="4"/>
    <n v="60"/>
    <x v="9"/>
    <s v="Flow check well. Pump slug"/>
    <m/>
    <n v="0.75"/>
    <n v="0.75"/>
    <m/>
    <m/>
    <m/>
    <m/>
    <m/>
  </r>
  <r>
    <d v="2022-03-31T11:30:00"/>
    <x v="4"/>
    <n v="60"/>
    <x v="9"/>
    <s v="POOH liner RT to surface. R/B RT"/>
    <m/>
    <n v="4"/>
    <n v="4"/>
    <m/>
    <m/>
    <n v="7203"/>
    <n v="1890"/>
    <s v="14 stds / hr DP POOH TQ KPI"/>
  </r>
  <r>
    <d v="2022-03-31T15:30:00"/>
    <x v="4"/>
    <n v="65"/>
    <x v="10"/>
    <s v="M/U and RIH WBCO BHA"/>
    <m/>
    <n v="2.25"/>
    <n v="2.25"/>
    <m/>
    <m/>
    <n v="1000"/>
    <m/>
    <m/>
  </r>
  <r>
    <d v="2022-03-31T17:45:00"/>
    <x v="4"/>
    <n v="65"/>
    <x v="10"/>
    <s v="RIH 9-5/8&quot; cleanout/ scraper BHA to HHC packet depth (8,551 ft)"/>
    <m/>
    <n v="3.5"/>
    <n v="3.5"/>
    <m/>
    <m/>
    <n v="8551"/>
    <n v="2160"/>
    <s v="16 stds/ hr"/>
  </r>
  <r>
    <d v="2022-03-31T21:15:00"/>
    <x v="4"/>
    <n v="65"/>
    <x v="10"/>
    <s v="Scrape HHC packer setting depth (40ft up, 40ft down)"/>
    <m/>
    <n v="0.5"/>
    <n v="0.5"/>
    <m/>
    <m/>
    <m/>
    <m/>
    <s v="no need rotation, just scrape on elevator"/>
  </r>
  <r>
    <d v="2022-03-31T21:45:00"/>
    <x v="4"/>
    <n v="65"/>
    <x v="10"/>
    <s v="RIH 9-5/8&quot; cleanout/ scraper BHA to VCH packet depth (8,719 ft)"/>
    <m/>
    <n v="0.25"/>
    <n v="0.25"/>
    <m/>
    <m/>
    <n v="168"/>
    <m/>
    <s v="16 stds/ hr"/>
  </r>
  <r>
    <d v="2022-03-31T22:00:00"/>
    <x v="4"/>
    <n v="65"/>
    <x v="10"/>
    <s v="Scrape VCH packer setting depth (40ft up, 40ft down)"/>
    <m/>
    <n v="0.5"/>
    <n v="0.5"/>
    <m/>
    <m/>
    <m/>
    <m/>
    <s v="no need rotation, just scrape on elevator"/>
  </r>
  <r>
    <d v="2022-03-31T22:30:00"/>
    <x v="4"/>
    <n v="65"/>
    <x v="10"/>
    <s v="RIH 9-5/8&quot; cleanout/ scraper BHA to 1 stand above expected TOC."/>
    <m/>
    <n v="0.25"/>
    <n v="0.25"/>
    <m/>
    <m/>
    <n v="251"/>
    <m/>
    <s v="@8970ft"/>
  </r>
  <r>
    <d v="2022-03-31T22:45:00"/>
    <x v="4"/>
    <n v="65"/>
    <x v="10"/>
    <s v="Washed down last stand to tag TOC."/>
    <m/>
    <n v="0.25"/>
    <n v="0.25"/>
    <m/>
    <m/>
    <m/>
    <m/>
    <s v="shoe @ 9,063ft"/>
  </r>
  <r>
    <d v="2022-03-31T23:00:00"/>
    <x v="4"/>
    <n v="65"/>
    <x v="10"/>
    <s v="Drill out landing collar"/>
    <m/>
    <n v="1"/>
    <n v="1"/>
    <m/>
    <m/>
    <m/>
    <m/>
    <s v="landing collar ~5ft"/>
  </r>
  <r>
    <d v="2022-04-01T00:00:00"/>
    <x v="4"/>
    <n v="65"/>
    <x v="10"/>
    <s v="Circulate clean "/>
    <m/>
    <n v="2.5"/>
    <n v="2.5"/>
    <m/>
    <m/>
    <m/>
    <m/>
    <m/>
  </r>
  <r>
    <d v="2022-04-01T02:30:00"/>
    <x v="4"/>
    <n v="65"/>
    <x v="10"/>
    <s v="Displace booster line"/>
    <m/>
    <n v="0.5"/>
    <n v="0.5"/>
    <m/>
    <m/>
    <m/>
    <m/>
    <m/>
  </r>
  <r>
    <d v="2022-04-01T03:00:00"/>
    <x v="4"/>
    <n v="65"/>
    <x v="10"/>
    <s v="Pump cocktail train and displace to SW"/>
    <m/>
    <n v="3"/>
    <n v="3"/>
    <m/>
    <m/>
    <m/>
    <m/>
    <m/>
  </r>
  <r>
    <d v="2022-04-01T06:00:00"/>
    <x v="4"/>
    <n v="65"/>
    <x v="10"/>
    <s v="Inflow test on choke line"/>
    <m/>
    <n v="4"/>
    <n v="4"/>
    <m/>
    <m/>
    <m/>
    <m/>
    <s v="Opportunity: Omit inflow test and replace with positive test"/>
  </r>
  <r>
    <d v="2022-04-01T10:00:00"/>
    <x v="4"/>
    <n v="65"/>
    <x v="10"/>
    <s v="Flush choke line to brine from kill line.  Open BOP's"/>
    <m/>
    <n v="0.75"/>
    <n v="0.75"/>
    <m/>
    <m/>
    <m/>
    <m/>
    <m/>
  </r>
  <r>
    <d v="2022-04-01T10:45:00"/>
    <x v="4"/>
    <n v="65"/>
    <x v="10"/>
    <s v="POOH BHA racking DP to 2,000 ft. "/>
    <m/>
    <n v="3.75"/>
    <n v="3.75"/>
    <m/>
    <n v="2000"/>
    <n v="8900"/>
    <n v="1890"/>
    <s v="14 stds/ hr"/>
  </r>
  <r>
    <d v="2022-04-01T14:30:00"/>
    <x v="4"/>
    <n v="65"/>
    <x v="10"/>
    <s v="M/U PSRT and RIH to RCD depth. Retrieve PS and POOH. R/B PSRT."/>
    <m/>
    <n v="1"/>
    <n v="1"/>
    <m/>
    <m/>
    <m/>
    <m/>
    <m/>
  </r>
  <r>
    <d v="2022-04-01T15:30:00"/>
    <x v="4"/>
    <n v="65"/>
    <x v="10"/>
    <s v="POOH and rack setting tool."/>
    <m/>
    <n v="2.25"/>
    <n v="2.25"/>
    <m/>
    <m/>
    <m/>
    <m/>
    <m/>
  </r>
  <r>
    <d v="2022-04-01T17:45:00"/>
    <x v="4"/>
    <n v="70"/>
    <x v="11"/>
    <s v="P/U and M/U suspension packer"/>
    <m/>
    <n v="1"/>
    <n v="1"/>
    <m/>
    <m/>
    <m/>
    <m/>
    <s v="Aux: Handle BHA ~ 5 hours? Do here or later?  See below"/>
  </r>
  <r>
    <d v="2022-04-01T18:45:00"/>
    <x v="4"/>
    <n v="70"/>
    <x v="11"/>
    <s v="RIH suspension packer on DP to setting depth"/>
    <m/>
    <n v="3.75"/>
    <n v="3.75"/>
    <m/>
    <m/>
    <n v="3800"/>
    <n v="1080"/>
    <s v="Assumption: 8 std/hr"/>
  </r>
  <r>
    <d v="2022-04-01T22:30:00"/>
    <x v="4"/>
    <n v="70"/>
    <x v="11"/>
    <s v="Fill string, Set suspension packer. P/test , release "/>
    <m/>
    <n v="2.5"/>
    <n v="2.5"/>
    <m/>
    <m/>
    <m/>
    <m/>
    <m/>
  </r>
  <r>
    <d v="2022-04-02T01:00:00"/>
    <x v="4"/>
    <n v="70"/>
    <x v="11"/>
    <s v="Circulate riser to seawater.  Slug pipe"/>
    <m/>
    <n v="1.25"/>
    <n v="1.25"/>
    <m/>
    <m/>
    <m/>
    <m/>
    <s v="AUX: Rig up THD rigging on aux well. Deploy THD to 150ft above HPWHH, ROV to peform checks on THD at 300ft below MSL"/>
  </r>
  <r>
    <d v="2022-04-02T02:15:00"/>
    <x v="4"/>
    <n v="70"/>
    <x v="11"/>
    <s v="POOH and L/D suspension packer RT."/>
    <m/>
    <n v="2.25"/>
    <n v="2.25"/>
    <m/>
    <m/>
    <n v="3800"/>
    <n v="1890"/>
    <s v="14 stds/ hr"/>
  </r>
  <r>
    <d v="2022-04-02T04:30:00"/>
    <x v="4"/>
    <n v="70"/>
    <x v="11"/>
    <s v="Pressure test packer from above (BSR's closed)"/>
    <m/>
    <n v="0.75"/>
    <n v="0.75"/>
    <m/>
    <m/>
    <m/>
    <m/>
    <s v="Opportunity for 0.75h: offline"/>
  </r>
  <r>
    <d v="2022-04-02T05:15:00"/>
    <x v="4"/>
    <n v="75"/>
    <x v="12"/>
    <s v="C/O DP handing equipment"/>
    <m/>
    <n v="1"/>
    <n v="1"/>
    <m/>
    <m/>
    <m/>
    <m/>
    <m/>
  </r>
  <r>
    <d v="2022-04-02T06:15:00"/>
    <x v="4"/>
    <n v="75"/>
    <x v="12"/>
    <s v="P/U and run the BOP Assistant BLAT tool"/>
    <m/>
    <n v="1"/>
    <n v="1"/>
    <m/>
    <m/>
    <m/>
    <m/>
    <m/>
  </r>
  <r>
    <d v="2022-04-02T07:15:00"/>
    <x v="4"/>
    <n v="75"/>
    <x v="12"/>
    <s v="Transfer weight from Tensioners to drawworks. "/>
    <m/>
    <n v="0.5"/>
    <n v="0.5"/>
    <m/>
    <m/>
    <m/>
    <m/>
    <m/>
  </r>
  <r>
    <d v="2022-04-02T07:45:00"/>
    <x v="4"/>
    <n v="75"/>
    <x v="12"/>
    <s v="Unlatch BOP from HPWHH"/>
    <m/>
    <n v="0.5"/>
    <n v="0.5"/>
    <m/>
    <m/>
    <m/>
    <m/>
    <m/>
  </r>
  <r>
    <d v="2022-04-02T08:15:00"/>
    <x v="4"/>
    <n v="75"/>
    <x v="12"/>
    <s v="P/U BOP 30ft off HPWHH. "/>
    <m/>
    <n v="0.25"/>
    <n v="0.25"/>
    <m/>
    <m/>
    <m/>
    <m/>
    <s v="Assumption of using BLAT tool to pick BOP 30 ft above."/>
  </r>
  <r>
    <d v="2022-04-02T08:30:00"/>
    <x v="4"/>
    <n v="75"/>
    <x v="12"/>
    <s v="Move rig to allign aux floor centre to HPWHH"/>
    <m/>
    <n v="0.5"/>
    <n v="0.5"/>
    <m/>
    <m/>
    <m/>
    <m/>
    <s v="Assumption: Run THD on aux floot to 150 ft above HPWHH"/>
  </r>
  <r>
    <d v="2022-04-02T09:00:00"/>
    <x v="4"/>
    <n v="75"/>
    <x v="12"/>
    <s v="ROV removes BOP VX gasket and clean HPWHH VX profile"/>
    <m/>
    <n v="0.5"/>
    <n v="0.5"/>
    <m/>
    <m/>
    <m/>
    <m/>
    <m/>
  </r>
  <r>
    <d v="2022-04-02T09:30:00"/>
    <x v="4"/>
    <n v="75"/>
    <x v="12"/>
    <s v="THD Captures HPWHH and ROV orientate THD on HPWHH"/>
    <m/>
    <n v="1"/>
    <n v="1"/>
    <m/>
    <m/>
    <m/>
    <m/>
    <s v="ROV verify VX Pins and inspect VX gasket"/>
  </r>
  <r>
    <d v="2022-04-02T10:30:00"/>
    <x v="4"/>
    <n v="75"/>
    <x v="12"/>
    <s v="Land THD on HPWHH"/>
    <m/>
    <n v="0.5"/>
    <n v="0.5"/>
    <m/>
    <m/>
    <m/>
    <m/>
    <s v="Set down THD weight and ROV confims heading "/>
  </r>
  <r>
    <d v="2022-04-02T11:00:00"/>
    <x v="4"/>
    <n v="75"/>
    <x v="12"/>
    <s v="Check THD Landout Indicator"/>
    <m/>
    <n v="0.5"/>
    <n v="0.5"/>
    <m/>
    <m/>
    <m/>
    <m/>
    <s v="and unlock MRT"/>
  </r>
  <r>
    <d v="2022-04-02T11:30:00"/>
    <x v="4"/>
    <n v="75"/>
    <x v="12"/>
    <s v="Lock THD Connector and perform backseal test"/>
    <m/>
    <n v="1"/>
    <n v="1"/>
    <m/>
    <m/>
    <m/>
    <m/>
    <m/>
  </r>
  <r>
    <d v="2022-04-02T12:30:00"/>
    <x v="4"/>
    <n v="75"/>
    <x v="12"/>
    <s v="Remove installation aids/tooling"/>
    <m/>
    <n v="0.25"/>
    <n v="0.25"/>
    <m/>
    <m/>
    <m/>
    <m/>
    <s v="ROV take photos and videos"/>
  </r>
  <r>
    <d v="2022-04-02T12:45:00"/>
    <x v="4"/>
    <n v="75"/>
    <x v="12"/>
    <s v="ROV performs as left configuration/survey of THD and install debris cap "/>
    <m/>
    <n v="0.75"/>
    <n v="0.75"/>
    <m/>
    <m/>
    <m/>
    <m/>
    <s v="Metrology assumption to be done offline - SURF to confirm"/>
  </r>
  <r>
    <d v="2022-04-02T13:30:00"/>
    <x v="4"/>
    <n v="75"/>
    <x v="12"/>
    <s v="Install VX gasket on THD"/>
    <m/>
    <n v="0.5"/>
    <n v="0.5"/>
    <m/>
    <m/>
    <m/>
    <m/>
    <m/>
  </r>
  <r>
    <d v="2022-04-02T14:00:00"/>
    <x v="4"/>
    <n v="75"/>
    <x v="12"/>
    <s v="Move rig to allign BOP to THD"/>
    <m/>
    <n v="0.25"/>
    <n v="0.25"/>
    <m/>
    <m/>
    <m/>
    <m/>
    <m/>
  </r>
  <r>
    <d v="2022-04-02T14:15:00"/>
    <x v="4"/>
    <n v="75"/>
    <x v="12"/>
    <s v="Land and latch BOP onto THD"/>
    <m/>
    <n v="0.5"/>
    <n v="0.5"/>
    <m/>
    <m/>
    <m/>
    <m/>
    <m/>
  </r>
  <r>
    <d v="2022-04-02T14:45:00"/>
    <x v="4"/>
    <n v="75"/>
    <x v="12"/>
    <s v="Perform overpull test and put LMRP in 50 klbs tension. "/>
    <m/>
    <n v="0.25"/>
    <n v="0.25"/>
    <m/>
    <m/>
    <m/>
    <m/>
    <m/>
  </r>
  <r>
    <d v="2022-04-02T15:00:00"/>
    <x v="4"/>
    <n v="75"/>
    <x v="12"/>
    <s v="Perform connector pressure test. To 4,000 psi"/>
    <m/>
    <n v="0.5"/>
    <n v="0.5"/>
    <m/>
    <m/>
    <m/>
    <m/>
    <s v="AUX: POOH DP ~ 15 stands/hr = 2.5 hours. "/>
  </r>
  <r>
    <d v="2022-04-02T15:30:00"/>
    <x v="4"/>
    <n v="75"/>
    <x v="12"/>
    <s v="Transfer weight from drawworks to tensioners"/>
    <m/>
    <n v="0.5"/>
    <n v="0.5"/>
    <m/>
    <m/>
    <m/>
    <m/>
    <m/>
  </r>
  <r>
    <d v="2022-04-02T16:00:00"/>
    <x v="4"/>
    <n v="75"/>
    <x v="12"/>
    <s v="Disengage BLAT and POOH. "/>
    <m/>
    <n v="0.5"/>
    <n v="0.5"/>
    <m/>
    <m/>
    <m/>
    <m/>
    <m/>
  </r>
  <r>
    <d v="2022-04-02T16:30:00"/>
    <x v="4"/>
    <n v="80"/>
    <x v="13"/>
    <s v="P/U and M/U suspension packer RT."/>
    <m/>
    <n v="1"/>
    <n v="1"/>
    <m/>
    <m/>
    <m/>
    <m/>
    <s v="Time assumption base on previous GK2 performance"/>
  </r>
  <r>
    <d v="2022-04-02T17:30:00"/>
    <x v="4"/>
    <n v="80"/>
    <x v="13"/>
    <s v="Displace riser to brine"/>
    <m/>
    <n v="0"/>
    <n v="0"/>
    <m/>
    <m/>
    <m/>
    <m/>
    <s v="Opportunity: Offline brine displacement thru BOP?. Aux: Handle BHA ~ 6 hours"/>
  </r>
  <r>
    <d v="2022-04-02T17:30:00"/>
    <x v="4"/>
    <n v="80"/>
    <x v="13"/>
    <s v="RIH to top of suspension packer"/>
    <m/>
    <n v="2.25"/>
    <n v="2.25"/>
    <m/>
    <m/>
    <n v="3800"/>
    <n v="1890"/>
    <s v="14 stds / hr"/>
  </r>
  <r>
    <d v="2022-04-02T19:45:00"/>
    <x v="4"/>
    <n v="80"/>
    <x v="13"/>
    <s v="Engage suspension packer. Equalize pressure."/>
    <m/>
    <n v="0.75"/>
    <n v="0.75"/>
    <m/>
    <m/>
    <m/>
    <m/>
    <m/>
  </r>
  <r>
    <d v="2022-04-02T20:30:00"/>
    <x v="4"/>
    <n v="80"/>
    <x v="13"/>
    <s v="Deflate packer"/>
    <m/>
    <n v="0.5"/>
    <n v="0.5"/>
    <m/>
    <m/>
    <m/>
    <m/>
    <s v="AUX: Start of Metrology scope with DP"/>
  </r>
  <r>
    <d v="2022-04-02T21:00:00"/>
    <x v="4"/>
    <n v="80"/>
    <x v="13"/>
    <s v="Install PS-30 slips."/>
    <m/>
    <n v="0.5"/>
    <n v="0.5"/>
    <m/>
    <m/>
    <m/>
    <m/>
    <m/>
  </r>
  <r>
    <d v="2022-04-02T21:30:00"/>
    <x v="4"/>
    <n v="80"/>
    <x v="13"/>
    <s v="POOH"/>
    <m/>
    <n v="3.75"/>
    <n v="3.75"/>
    <m/>
    <m/>
    <n v="3800"/>
    <n v="1080"/>
    <m/>
  </r>
  <r>
    <d v="2022-04-03T01:15:00"/>
    <x v="4"/>
    <n v="80"/>
    <x v="13"/>
    <s v="Function test BOP"/>
    <m/>
    <n v="0.5"/>
    <n v="0.5"/>
    <m/>
    <m/>
    <m/>
    <m/>
    <m/>
  </r>
  <r>
    <d v="2022-04-03T01:45:00"/>
    <x v="4"/>
    <n v="80"/>
    <x v="13"/>
    <s v="POOH.  L/D packer with RT on aux side"/>
    <m/>
    <n v="2.5"/>
    <n v="2.5"/>
    <m/>
    <m/>
    <m/>
    <m/>
    <s v="Aux floor: Place DP on slips temporarily and use Hydraracker to R/B Suspension Packer. L/D packer after metrology. "/>
  </r>
  <r>
    <d v="2022-04-03T04:15:00"/>
    <x v="4"/>
    <n v="85"/>
    <x v="14"/>
    <s v="Slip and cut"/>
    <m/>
    <n v="0"/>
    <n v="0"/>
    <m/>
    <m/>
    <m/>
    <m/>
    <s v="Offline: Pressure test connector/casing/shoetrack to 4,000 psi "/>
  </r>
  <r>
    <d v="2022-04-03T04:15:00"/>
    <x v="4"/>
    <n v="85"/>
    <x v="14"/>
    <s v="Service TDS, DROPS inspection"/>
    <m/>
    <n v="1"/>
    <n v="1"/>
    <m/>
    <m/>
    <m/>
    <m/>
    <m/>
  </r>
  <r>
    <d v="2022-04-03T05:15:00"/>
    <x v="4"/>
    <n v="85"/>
    <x v="14"/>
    <s v="M/U and RIH 8 1/2&quot; AutoTrak BHA on HWDP."/>
    <m/>
    <n v="3"/>
    <n v="3"/>
    <m/>
    <m/>
    <n v="1000"/>
    <m/>
    <m/>
  </r>
  <r>
    <d v="2022-04-03T08:15:00"/>
    <x v="4"/>
    <n v="85"/>
    <x v="14"/>
    <s v="RIH 8-1/2&quot; AutoTrak BHA on  5&quot; DP "/>
    <m/>
    <n v="1.25"/>
    <n v="1.25"/>
    <m/>
    <n v="1000"/>
    <n v="3200"/>
    <n v="2025"/>
    <s v="Running of tapered string. Opportunity: Derrick/DP management"/>
  </r>
  <r>
    <d v="2022-04-03T09:30:00"/>
    <x v="4"/>
    <n v="85"/>
    <x v="14"/>
    <s v="RIH 8-1/2&quot; AutoTrak BHA on 6-5/8&quot; DP to 1 stand above expected TOC."/>
    <m/>
    <n v="3"/>
    <n v="3"/>
    <m/>
    <m/>
    <n v="9000"/>
    <n v="2025"/>
    <s v="AUX: Completion tubular R/B starts. "/>
  </r>
  <r>
    <d v="2022-04-03T12:30:00"/>
    <x v="4"/>
    <n v="85"/>
    <x v="14"/>
    <s v="Wash down string and tag TOC."/>
    <m/>
    <n v="0.5"/>
    <n v="0.5"/>
    <m/>
    <m/>
    <m/>
    <m/>
    <m/>
  </r>
  <r>
    <d v="2022-04-03T13:00:00"/>
    <x v="4"/>
    <n v="85"/>
    <x v="14"/>
    <s v="Displace choke and kill lines"/>
    <m/>
    <n v="0.75"/>
    <n v="0.75"/>
    <m/>
    <m/>
    <m/>
    <m/>
    <s v="to do offline"/>
  </r>
  <r>
    <d v="2022-04-03T13:45:00"/>
    <x v="4"/>
    <n v="85"/>
    <x v="14"/>
    <s v="Displace to RDIF while drilling out remaining cement, shoe, rathole and 15 ft of new formation."/>
    <m/>
    <n v="5"/>
    <n v="5"/>
    <m/>
    <m/>
    <m/>
    <m/>
    <s v="Aux: R/B 3-1/2&quot; washpipes. ~To R/B 15 stands. 5-1/2&quot; tbg for P527B = 34 stands to R/B. = 1 day "/>
  </r>
  <r>
    <d v="2022-04-03T18:45:00"/>
    <x v="4"/>
    <n v="85"/>
    <x v="14"/>
    <s v="Drill 8-1/2&quot; horizontal hole to well TD."/>
    <m/>
    <n v="8"/>
    <n v="8"/>
    <m/>
    <n v="9000"/>
    <n v="9622"/>
    <n v="80"/>
    <m/>
  </r>
  <r>
    <d v="2022-04-04T02:45:00"/>
    <x v="4"/>
    <n v="85"/>
    <x v="14"/>
    <s v="Perform step rate test"/>
    <m/>
    <n v="0.25"/>
    <n v="0.25"/>
    <m/>
    <m/>
    <m/>
    <m/>
    <m/>
  </r>
  <r>
    <d v="2022-04-04T03:00:00"/>
    <x v="4"/>
    <n v="85"/>
    <x v="14"/>
    <s v="Circulate and backream hole clean. RB stand every BU. "/>
    <m/>
    <n v="3"/>
    <n v="3"/>
    <m/>
    <m/>
    <m/>
    <m/>
    <s v="Utilising Jetstream"/>
  </r>
  <r>
    <d v="2022-04-04T06:00:00"/>
    <x v="4"/>
    <n v="85"/>
    <x v="14"/>
    <s v="Perform OH FIT. Flow check well."/>
    <m/>
    <n v="1.5"/>
    <n v="1.5"/>
    <m/>
    <m/>
    <m/>
    <m/>
    <s v="Opportunity: Omit OH FIT if drilling ECD &gt; OHGP ECD requirement"/>
  </r>
  <r>
    <d v="2022-04-04T07:30:00"/>
    <x v="4"/>
    <n v="85"/>
    <x v="14"/>
    <s v="RIH 8-1/2&quot; AutoTrak BHA - simulate screen run"/>
    <m/>
    <n v="1.5"/>
    <n v="1.5"/>
    <m/>
    <m/>
    <m/>
    <m/>
    <s v="Opportunity: Omit simulate sreen run by performing &quot;mini check trip&quot;"/>
  </r>
  <r>
    <d v="2022-04-04T09:00:00"/>
    <x v="4"/>
    <n v="85"/>
    <x v="15"/>
    <s v=" Displace open hole to SF-DIF."/>
    <m/>
    <n v="1.5"/>
    <n v="1.5"/>
    <m/>
    <m/>
    <m/>
    <m/>
    <m/>
  </r>
  <r>
    <d v="2022-04-04T10:30:00"/>
    <x v="4"/>
    <n v="85"/>
    <x v="15"/>
    <s v="Pump OOH 8-1/2&quot; AutoTrak BHA 300ft into 9-5/8&quot; casing shoe. "/>
    <m/>
    <n v="1.75"/>
    <n v="1.75"/>
    <m/>
    <n v="8700"/>
    <n v="9622"/>
    <n v="600"/>
    <s v="Pump OOH assumption: 4-5 std/hr. Opportunity: &quot;Mini check trip&quot;"/>
  </r>
  <r>
    <d v="2022-04-04T12:15:00"/>
    <x v="4"/>
    <n v="85"/>
    <x v="15"/>
    <s v="Activate Jetstream with RFID tags"/>
    <m/>
    <n v="1"/>
    <n v="1"/>
    <m/>
    <m/>
    <m/>
    <m/>
    <m/>
  </r>
  <r>
    <d v="2022-04-04T13:15:00"/>
    <x v="4"/>
    <n v="85"/>
    <x v="15"/>
    <s v="Circulate casing clean with DIF"/>
    <m/>
    <n v="3"/>
    <n v="3"/>
    <m/>
    <m/>
    <m/>
    <m/>
    <s v="2x BU"/>
  </r>
  <r>
    <d v="2022-04-04T16:15:00"/>
    <x v="4"/>
    <n v="85"/>
    <x v="15"/>
    <s v="Deactivate Jetstream with RFID tags"/>
    <m/>
    <n v="1"/>
    <n v="1"/>
    <m/>
    <m/>
    <m/>
    <m/>
    <m/>
  </r>
  <r>
    <d v="2022-04-04T17:15:00"/>
    <x v="4"/>
    <n v="85"/>
    <x v="15"/>
    <s v="Displace C and K lines to brine"/>
    <m/>
    <n v="0.75"/>
    <n v="0.75"/>
    <m/>
    <m/>
    <m/>
    <m/>
    <s v="Meanwhile displace surface lines and trip tank with seawater"/>
  </r>
  <r>
    <d v="2022-04-04T18:00:00"/>
    <x v="4"/>
    <n v="85"/>
    <x v="15"/>
    <s v="Circulate casing and riser to brine."/>
    <m/>
    <n v="3.5"/>
    <n v="3.5"/>
    <m/>
    <m/>
    <m/>
    <m/>
    <s v="Meanwhile, installed PS-30."/>
  </r>
  <r>
    <d v="2022-04-04T21:30:00"/>
    <x v="4"/>
    <n v="85"/>
    <x v="15"/>
    <s v="Flow check well. Install PS-30's. Pump slug. Drop 3.5&quot; drift. "/>
    <m/>
    <n v="0.75"/>
    <n v="0.75"/>
    <m/>
    <m/>
    <m/>
    <m/>
    <m/>
  </r>
  <r>
    <d v="2022-04-04T22:15:00"/>
    <x v="4"/>
    <n v="85"/>
    <x v="15"/>
    <s v="POOH and rack 6 5/8&quot; DP "/>
    <m/>
    <n v="3"/>
    <n v="3"/>
    <m/>
    <n v="3200"/>
    <n v="8700"/>
    <n v="1890"/>
    <m/>
  </r>
  <r>
    <d v="2022-04-05T01:15:00"/>
    <x v="4"/>
    <n v="85"/>
    <x v="15"/>
    <s v="Remove PS-30 slips. Install master bushings. Changed out to 5&quot; DP handling equipment."/>
    <m/>
    <n v="0.75"/>
    <n v="0.75"/>
    <m/>
    <m/>
    <m/>
    <m/>
    <m/>
  </r>
  <r>
    <d v="2022-04-05T02:00:00"/>
    <x v="4"/>
    <n v="85"/>
    <x v="15"/>
    <s v="POOH and rack 5&quot; DP."/>
    <m/>
    <n v="1.25"/>
    <n v="1.25"/>
    <m/>
    <n v="1000"/>
    <n v="3200"/>
    <n v="1890"/>
    <m/>
  </r>
  <r>
    <d v="2022-04-05T03:15:00"/>
    <x v="4"/>
    <n v="85"/>
    <x v="15"/>
    <s v="POOH HWDP and 8-1/2&quot; BHA.  Rack back with aux assistance. "/>
    <m/>
    <n v="2"/>
    <n v="2"/>
    <m/>
    <m/>
    <m/>
    <m/>
    <m/>
  </r>
  <r>
    <d v="2022-04-05T05:15:00"/>
    <x v="4"/>
    <n v="90"/>
    <x v="16"/>
    <s v="PJSM. RU to run SAS"/>
    <m/>
    <n v="1"/>
    <n v="1"/>
    <m/>
    <m/>
    <m/>
    <m/>
    <m/>
  </r>
  <r>
    <d v="2022-04-05T06:15:00"/>
    <x v="4"/>
    <n v="90"/>
    <x v="16"/>
    <s v="MU SAS screens in stands,  swell packers,  5 pups  (2 x 2 swellables)."/>
    <m/>
    <n v="3.5"/>
    <n v="3.5"/>
    <m/>
    <m/>
    <n v="898"/>
    <n v="276"/>
    <s v="TQ = 2.3 stands / hour, 1 stand = 120 ft. "/>
  </r>
  <r>
    <d v="2022-04-05T09:45:00"/>
    <x v="4"/>
    <n v="90"/>
    <x v="16"/>
    <s v="Make up FS-2 FCLV assembly"/>
    <m/>
    <n v="0.25"/>
    <n v="0.25"/>
    <m/>
    <m/>
    <m/>
    <m/>
    <m/>
  </r>
  <r>
    <d v="2022-04-05T10:00:00"/>
    <x v="4"/>
    <n v="90"/>
    <x v="16"/>
    <s v="R/D tubing handling equipment. R/U 3-1/2&quot; wash pipe handling equipment."/>
    <m/>
    <n v="0.5"/>
    <n v="0.5"/>
    <m/>
    <m/>
    <m/>
    <m/>
    <m/>
  </r>
  <r>
    <d v="2022-04-05T10:30:00"/>
    <x v="4"/>
    <n v="90"/>
    <x v="16"/>
    <s v="RIH wash pipe string "/>
    <m/>
    <n v="2.25"/>
    <n v="2.25"/>
    <m/>
    <m/>
    <n v="898"/>
    <n v="432"/>
    <s v="TQ = 3.6 stands / hour, 1 stand = 120 ft."/>
  </r>
  <r>
    <d v="2022-04-05T12:45:00"/>
    <x v="4"/>
    <n v="90"/>
    <x v="16"/>
    <s v="Tag, space out with pups"/>
    <m/>
    <n v="1"/>
    <n v="1"/>
    <m/>
    <m/>
    <m/>
    <m/>
    <m/>
  </r>
  <r>
    <d v="2022-04-05T13:45:00"/>
    <x v="4"/>
    <n v="90"/>
    <x v="16"/>
    <s v="MU GP packer. "/>
    <m/>
    <n v="1.75"/>
    <n v="1.75"/>
    <m/>
    <m/>
    <m/>
    <m/>
    <m/>
  </r>
  <r>
    <d v="2022-04-05T15:30:00"/>
    <x v="4"/>
    <n v="90"/>
    <x v="16"/>
    <s v="RIH on 5-7/8&quot; DP."/>
    <m/>
    <n v="8"/>
    <n v="8"/>
    <m/>
    <m/>
    <n v="2200"/>
    <n v="276"/>
    <s v="TQ = 2.3 stands / hour, 1 stand = 135 ft."/>
  </r>
  <r>
    <d v="2022-04-05T23:30:00"/>
    <x v="4"/>
    <n v="90"/>
    <x v="16"/>
    <s v="RIH on 6-5/8&quot; DP."/>
    <m/>
    <n v="15.75"/>
    <n v="15.75"/>
    <m/>
    <m/>
    <n v="6500"/>
    <n v="276"/>
    <s v="TQ = 2.3 stands / hour, 1 stand = 135 ft."/>
  </r>
  <r>
    <d v="2022-04-06T15:15:00"/>
    <x v="4"/>
    <n v="90"/>
    <x v="16"/>
    <s v="Circulate, take PU/SO "/>
    <m/>
    <n v="0.75"/>
    <n v="0.75"/>
    <m/>
    <m/>
    <m/>
    <m/>
    <m/>
  </r>
  <r>
    <d v="2022-04-06T16:00:00"/>
    <x v="4"/>
    <n v="90"/>
    <x v="16"/>
    <s v="RIH on DP in open hole. "/>
    <m/>
    <n v="3.5"/>
    <n v="3.5"/>
    <m/>
    <m/>
    <n v="898"/>
    <n v="276"/>
    <s v="TQ = 2.3 stands / hour, 1 stand = 120 ft."/>
  </r>
  <r>
    <d v="2022-04-06T19:30:00"/>
    <x v="4"/>
    <n v="90"/>
    <x v="16"/>
    <s v="M/U SES stand, Tag TD. PU off bottom, take index line."/>
    <m/>
    <n v="1"/>
    <n v="1"/>
    <m/>
    <m/>
    <m/>
    <m/>
    <s v="Ball above top TIW"/>
  </r>
  <r>
    <d v="2022-04-06T20:30:00"/>
    <x v="4"/>
    <n v="90"/>
    <x v="16"/>
    <s v="Pressure test cement line to 6000 psi for 10 min"/>
    <m/>
    <n v="0.75"/>
    <n v="0.75"/>
    <m/>
    <m/>
    <m/>
    <m/>
    <m/>
  </r>
  <r>
    <d v="2022-04-06T21:15:00"/>
    <x v="4"/>
    <n v="90"/>
    <x v="16"/>
    <s v="Displace OH to filtered brine"/>
    <m/>
    <n v="1"/>
    <n v="1"/>
    <m/>
    <m/>
    <m/>
    <m/>
    <m/>
  </r>
  <r>
    <d v="2022-04-06T22:15:00"/>
    <x v="4"/>
    <n v="90"/>
    <x v="16"/>
    <s v="Drop ball.  Pump down with cement unit"/>
    <m/>
    <n v="0.5"/>
    <n v="0.5"/>
    <m/>
    <m/>
    <m/>
    <m/>
    <m/>
  </r>
  <r>
    <d v="2022-04-06T22:45:00"/>
    <x v="4"/>
    <n v="90"/>
    <x v="16"/>
    <s v="Set packer with cement unit. Test packer to 4000 psi 15 mins. Pull test packer."/>
    <m/>
    <n v="2.25"/>
    <n v="2.25"/>
    <m/>
    <m/>
    <m/>
    <m/>
    <m/>
  </r>
  <r>
    <d v="2022-04-07T01:00:00"/>
    <x v="4"/>
    <n v="90"/>
    <x v="16"/>
    <s v="Mix N-flow breaker"/>
    <m/>
    <n v="2.75"/>
    <n v="2.75"/>
    <m/>
    <m/>
    <m/>
    <m/>
    <m/>
  </r>
  <r>
    <d v="2022-04-07T03:45:00"/>
    <x v="4"/>
    <n v="90"/>
    <x v="16"/>
    <s v="Spot breaker through washpipe. "/>
    <m/>
    <n v="2.5"/>
    <n v="2.5"/>
    <m/>
    <m/>
    <m/>
    <m/>
    <m/>
  </r>
  <r>
    <d v="2022-04-07T06:15:00"/>
    <x v="4"/>
    <n v="90"/>
    <x v="16"/>
    <s v="Rack SES stand. POOH 5 7/8&quot; DP and shift close FS2. "/>
    <m/>
    <n v="0.5"/>
    <n v="0.5"/>
    <m/>
    <m/>
    <n v="898"/>
    <n v="2160"/>
    <s v="TQ = 16 stands / hour, 1 stand = 135 ft."/>
  </r>
  <r>
    <d v="2022-04-07T06:45:00"/>
    <x v="4"/>
    <n v="90"/>
    <x v="16"/>
    <s v="PT FS2"/>
    <m/>
    <n v="1.75"/>
    <n v="1.75"/>
    <m/>
    <m/>
    <m/>
    <m/>
    <m/>
  </r>
  <r>
    <d v="2022-04-07T08:30:00"/>
    <x v="4"/>
    <n v="90"/>
    <x v="16"/>
    <s v="Circulate well clean with sea water (up choke and kill lines)"/>
    <m/>
    <n v="2.5"/>
    <n v="2.5"/>
    <m/>
    <m/>
    <m/>
    <m/>
    <m/>
  </r>
  <r>
    <d v="2022-04-07T11:00:00"/>
    <x v="4"/>
    <n v="90"/>
    <x v="16"/>
    <s v="Displace well to packer fluid (brine, O2 scav, biocide).  Open annular"/>
    <m/>
    <n v="2.5"/>
    <n v="2.5"/>
    <m/>
    <m/>
    <m/>
    <m/>
    <m/>
  </r>
  <r>
    <d v="2022-04-07T13:30:00"/>
    <x v="4"/>
    <n v="90"/>
    <x v="16"/>
    <s v="Displace C, K, B and riser to brine.  "/>
    <m/>
    <n v="4"/>
    <n v="4"/>
    <m/>
    <m/>
    <m/>
    <m/>
    <m/>
  </r>
  <r>
    <d v="2022-04-07T17:30:00"/>
    <x v="4"/>
    <n v="90"/>
    <x v="16"/>
    <s v="Flow check, slug pipe"/>
    <m/>
    <n v="0.5"/>
    <n v="0.5"/>
    <m/>
    <m/>
    <m/>
    <m/>
    <m/>
  </r>
  <r>
    <d v="2022-04-07T18:00:00"/>
    <x v="4"/>
    <n v="90"/>
    <x v="16"/>
    <s v="POOH 5-7/8&quot; and 6-5/8&quot; DP to setting tool. "/>
    <m/>
    <n v="4.25"/>
    <n v="4.25"/>
    <m/>
    <m/>
    <n v="8700"/>
    <n v="2160"/>
    <s v="TQ = 16 stands / hour, 1 stand = 135 ft."/>
  </r>
  <r>
    <d v="2022-04-07T22:15:00"/>
    <x v="4"/>
    <n v="90"/>
    <x v="16"/>
    <s v="Rig up TRS for washpipe break/up. "/>
    <m/>
    <n v="0.75"/>
    <n v="0.75"/>
    <m/>
    <m/>
    <m/>
    <m/>
    <m/>
  </r>
  <r>
    <d v="2022-04-07T23:00:00"/>
    <x v="4"/>
    <n v="90"/>
    <x v="16"/>
    <s v="Rack  washpipe and service tools"/>
    <m/>
    <n v="2.25"/>
    <n v="2.25"/>
    <m/>
    <m/>
    <n v="898"/>
    <n v="432"/>
    <s v="TQ = 3.6 stands / hour, 1 stand = 120 ft."/>
  </r>
  <r>
    <d v="2022-04-08T01:15:00"/>
    <x v="4"/>
    <n v="95"/>
    <x v="17"/>
    <s v="Pick up WBRT BHA and RIH"/>
    <m/>
    <n v="1.75"/>
    <n v="1.75"/>
    <m/>
    <m/>
    <n v="3653"/>
    <n v="2160"/>
    <s v="TQ = 16 stands / hour, 1 stand = 135 ft."/>
  </r>
  <r>
    <d v="2022-04-08T03:00:00"/>
    <x v="4"/>
    <n v="95"/>
    <x v="17"/>
    <s v="Wash down, latch WB,  circulate through AAV port and release WB"/>
    <m/>
    <n v="1.75"/>
    <n v="1.75"/>
    <m/>
    <m/>
    <m/>
    <m/>
    <m/>
  </r>
  <r>
    <d v="2022-04-08T04:45:00"/>
    <x v="4"/>
    <n v="95"/>
    <x v="17"/>
    <s v="POH 2 stands, Jet THD seal area"/>
    <m/>
    <n v="0.25"/>
    <n v="0.25"/>
    <m/>
    <m/>
    <m/>
    <m/>
    <m/>
  </r>
  <r>
    <d v="2022-04-08T05:00:00"/>
    <x v="4"/>
    <n v="95"/>
    <x v="17"/>
    <s v="POOH, rack WB stand and jet sub assy"/>
    <m/>
    <n v="1.75"/>
    <n v="1.75"/>
    <m/>
    <m/>
    <n v="3653"/>
    <n v="2160"/>
    <s v="TQ = 16 stands / hour, 1 stand = 135 ft."/>
  </r>
  <r>
    <d v="2022-04-08T06:45:00"/>
    <x v="4"/>
    <n v="95"/>
    <x v="17"/>
    <s v="R/U Weatherford tubing running Eqpt. and Welldynamics PDHG Eqpt."/>
    <m/>
    <n v="0.75"/>
    <n v="0.75"/>
    <m/>
    <m/>
    <m/>
    <m/>
    <m/>
  </r>
  <r>
    <d v="2022-04-08T07:30:00"/>
    <x v="4"/>
    <n v="95"/>
    <x v="17"/>
    <s v="P/U completion assemblies + terminate TEC line at PDG. "/>
    <m/>
    <n v="5.75"/>
    <n v="5.75"/>
    <m/>
    <m/>
    <m/>
    <m/>
    <m/>
  </r>
  <r>
    <d v="2022-04-08T13:15:00"/>
    <x v="4"/>
    <n v="95"/>
    <x v="17"/>
    <s v="Change RCS-500 slips"/>
    <m/>
    <n v="0.25"/>
    <n v="0.25"/>
    <m/>
    <m/>
    <m/>
    <m/>
    <m/>
  </r>
  <r>
    <d v="2022-04-08T13:30:00"/>
    <x v="4"/>
    <n v="95"/>
    <x v="17"/>
    <s v="RIH with completion Tubing "/>
    <m/>
    <n v="5.25"/>
    <n v="5.25"/>
    <m/>
    <m/>
    <n v="2665"/>
    <n v="516"/>
    <s v="TQ = 4.3 stands / hour, 1 stand = 120 ft."/>
  </r>
  <r>
    <d v="2022-04-08T18:45:00"/>
    <x v="4"/>
    <n v="95"/>
    <x v="17"/>
    <s v="P/U SCSSSV + terminate control line. "/>
    <m/>
    <n v="3.25"/>
    <n v="3.25"/>
    <m/>
    <m/>
    <m/>
    <m/>
    <s v="1900 below"/>
  </r>
  <r>
    <d v="2022-04-08T22:00:00"/>
    <x v="4"/>
    <n v="95"/>
    <x v="17"/>
    <s v="RIH with completion Tubing"/>
    <m/>
    <n v="3.5"/>
    <n v="3.5"/>
    <m/>
    <m/>
    <n v="1804"/>
    <n v="516"/>
    <s v="TQ = 4.3 stands / hour, 1 stand = 120 ft."/>
  </r>
  <r>
    <d v="2022-04-09T01:30:00"/>
    <x v="4"/>
    <n v="95"/>
    <x v="17"/>
    <s v="Change elevator inserts, remove RCS-500 slips, install master bushings"/>
    <m/>
    <n v="1.75"/>
    <n v="1.75"/>
    <m/>
    <m/>
    <m/>
    <m/>
    <m/>
  </r>
  <r>
    <d v="2022-04-09T03:15:00"/>
    <x v="4"/>
    <n v="95"/>
    <x v="17"/>
    <s v="Run 5.5&quot; sub assemblies and spacer singles"/>
    <m/>
    <n v="2"/>
    <n v="2"/>
    <m/>
    <m/>
    <m/>
    <m/>
    <m/>
  </r>
  <r>
    <d v="2022-04-09T05:15:00"/>
    <x v="4"/>
    <n v="95"/>
    <x v="17"/>
    <s v="M/U tubing hanger"/>
    <m/>
    <n v="1"/>
    <n v="1"/>
    <m/>
    <m/>
    <m/>
    <m/>
    <m/>
  </r>
  <r>
    <d v="2022-04-09T06:15:00"/>
    <x v="4"/>
    <n v="95"/>
    <x v="17"/>
    <s v="Terminate control lines Test same. Land TH on C-plate. Continue test. B/O handling assy."/>
    <m/>
    <n v="8"/>
    <n v="8"/>
    <m/>
    <m/>
    <m/>
    <m/>
    <m/>
  </r>
  <r>
    <d v="2022-04-09T14:15:00"/>
    <x v="4"/>
    <n v="95"/>
    <x v="17"/>
    <s v="R/D 5-1/2&quot; tubing handling equipment. R/U hang off plate"/>
    <m/>
    <n v="1.25"/>
    <n v="1.25"/>
    <m/>
    <m/>
    <m/>
    <m/>
    <m/>
  </r>
  <r>
    <d v="2022-04-09T15:30:00"/>
    <x v="4"/>
    <n v="95"/>
    <x v="17"/>
    <s v="M/U THRA and test"/>
    <m/>
    <n v="9.25"/>
    <n v="9.25"/>
    <m/>
    <m/>
    <m/>
    <m/>
    <m/>
  </r>
  <r>
    <d v="2022-04-10T00:45:00"/>
    <x v="4"/>
    <n v="95"/>
    <x v="17"/>
    <s v="Rig up sliding table"/>
    <m/>
    <n v="2"/>
    <n v="2"/>
    <m/>
    <m/>
    <m/>
    <m/>
    <m/>
  </r>
  <r>
    <d v="2022-04-10T02:45:00"/>
    <x v="4"/>
    <n v="95"/>
    <x v="17"/>
    <s v="RIH landing string DP.  Make up clamps every 2nd joint."/>
    <m/>
    <n v="10.25"/>
    <n v="10.25"/>
    <m/>
    <m/>
    <n v="3653"/>
    <n v="364.5"/>
    <s v="TQ = 2.7 stands / hour, 1 stand = 135 ft."/>
  </r>
  <r>
    <d v="2022-04-10T13:00:00"/>
    <x v="4"/>
    <n v="95"/>
    <x v="17"/>
    <s v="R/D autoclamp"/>
    <m/>
    <n v="0.5"/>
    <n v="0.5"/>
    <m/>
    <m/>
    <m/>
    <m/>
    <m/>
  </r>
  <r>
    <d v="2022-04-10T13:30:00"/>
    <x v="4"/>
    <n v="95"/>
    <x v="17"/>
    <s v="P/U and M/U SES"/>
    <m/>
    <n v="0.75"/>
    <n v="0.75"/>
    <m/>
    <m/>
    <m/>
    <m/>
    <m/>
  </r>
  <r>
    <d v="2022-04-10T14:15:00"/>
    <x v="4"/>
    <n v="95"/>
    <x v="17"/>
    <s v="Safety meeting for landing out and Perform drift off drill"/>
    <m/>
    <n v="1.5"/>
    <n v="1.5"/>
    <m/>
    <m/>
    <m/>
    <m/>
    <m/>
  </r>
  <r>
    <d v="2022-04-10T15:45:00"/>
    <x v="4"/>
    <n v="95"/>
    <x v="17"/>
    <s v="Rig down Weatherford power tong and sliding table"/>
    <m/>
    <n v="1"/>
    <n v="1"/>
    <m/>
    <m/>
    <m/>
    <m/>
    <s v="Offline:  Perform pre-checks for landout"/>
  </r>
  <r>
    <d v="2022-04-10T16:45:00"/>
    <x v="4"/>
    <n v="95"/>
    <x v="17"/>
    <s v="Stroke closed LSOTJ and land tubing hanger"/>
    <m/>
    <n v="0.75"/>
    <n v="0.75"/>
    <m/>
    <m/>
    <m/>
    <m/>
    <m/>
  </r>
  <r>
    <d v="2022-04-10T17:30:00"/>
    <x v="4"/>
    <n v="95"/>
    <x v="17"/>
    <s v="Test tubing hanger seal to 2000 psi.  Lock  tubing hanger. Take overpull.  Test tubing hanger seal to 5000 psi"/>
    <m/>
    <n v="2.25"/>
    <n v="2.25"/>
    <m/>
    <m/>
    <m/>
    <m/>
    <s v="Offline:  Close LPR's.  Flush surface lines to flow head - allow air to evacuate from landing joint"/>
  </r>
  <r>
    <d v="2022-04-10T19:45:00"/>
    <x v="4"/>
    <n v="95"/>
    <x v="17"/>
    <s v="Pressure test surface lines"/>
    <m/>
    <n v="1"/>
    <n v="1"/>
    <m/>
    <m/>
    <m/>
    <m/>
    <m/>
  </r>
  <r>
    <d v="2022-04-10T20:45:00"/>
    <x v="4"/>
    <n v="95"/>
    <x v="17"/>
    <s v="Inflow Test SCSSV - low"/>
    <m/>
    <n v="0.75"/>
    <n v="0.75"/>
    <m/>
    <m/>
    <m/>
    <m/>
    <m/>
  </r>
  <r>
    <d v="2022-04-10T21:30:00"/>
    <x v="4"/>
    <n v="95"/>
    <x v="17"/>
    <s v="Set HHC production packer and test from below"/>
    <m/>
    <n v="1.5"/>
    <n v="1.5"/>
    <m/>
    <m/>
    <m/>
    <m/>
    <m/>
  </r>
  <r>
    <d v="2022-04-10T23:00:00"/>
    <x v="4"/>
    <n v="95"/>
    <x v="17"/>
    <s v="Inflow Test SCSSV high "/>
    <m/>
    <n v="0.75"/>
    <n v="0.75"/>
    <m/>
    <m/>
    <m/>
    <m/>
    <m/>
  </r>
  <r>
    <d v="2022-04-10T23:45:00"/>
    <x v="4"/>
    <n v="95"/>
    <x v="17"/>
    <s v="Inflow Test SCSSV  low"/>
    <m/>
    <n v="0.75"/>
    <n v="0.75"/>
    <m/>
    <m/>
    <m/>
    <m/>
    <m/>
  </r>
  <r>
    <d v="2022-04-11T00:30:00"/>
    <x v="4"/>
    <n v="95"/>
    <x v="17"/>
    <s v="Line up to choke line.  PJSM and walk line"/>
    <m/>
    <n v="0.5"/>
    <n v="0.5"/>
    <m/>
    <m/>
    <m/>
    <m/>
    <m/>
  </r>
  <r>
    <d v="2022-04-11T01:00:00"/>
    <x v="4"/>
    <n v="95"/>
    <x v="17"/>
    <s v="Pressure test above packer (annulus)"/>
    <m/>
    <n v="0.75"/>
    <n v="0.75"/>
    <m/>
    <m/>
    <m/>
    <m/>
    <m/>
  </r>
  <r>
    <d v="2022-04-11T01:45:00"/>
    <x v="4"/>
    <n v="95"/>
    <x v="17"/>
    <s v="Inflow test AAV "/>
    <m/>
    <n v="1"/>
    <n v="1"/>
    <m/>
    <m/>
    <m/>
    <m/>
    <m/>
  </r>
  <r>
    <d v="2022-04-11T02:45:00"/>
    <x v="4"/>
    <n v="95"/>
    <x v="17"/>
    <s v="Pressure test AAV (300 and 1000 psi)"/>
    <m/>
    <n v="1"/>
    <n v="1"/>
    <m/>
    <m/>
    <m/>
    <m/>
    <m/>
  </r>
  <r>
    <d v="2022-04-11T03:45:00"/>
    <x v="4"/>
    <n v="95"/>
    <x v="17"/>
    <s v="Unlatch THRA"/>
    <m/>
    <n v="0.75"/>
    <n v="0.75"/>
    <m/>
    <m/>
    <m/>
    <m/>
    <m/>
  </r>
  <r>
    <d v="2022-04-11T04:30:00"/>
    <x v="4"/>
    <n v="95"/>
    <x v="17"/>
    <s v="R/d sliding table "/>
    <m/>
    <n v="1"/>
    <n v="1"/>
    <m/>
    <m/>
    <m/>
    <m/>
    <m/>
  </r>
  <r>
    <d v="2022-04-11T05:30:00"/>
    <x v="4"/>
    <n v="95"/>
    <x v="17"/>
    <s v="PU and removes SES "/>
    <m/>
    <n v="0.75"/>
    <n v="0.75"/>
    <m/>
    <m/>
    <m/>
    <m/>
    <m/>
  </r>
  <r>
    <d v="2022-04-11T06:15:00"/>
    <x v="4"/>
    <n v="95"/>
    <x v="17"/>
    <s v="POOH landing string to surface"/>
    <m/>
    <n v="0.75"/>
    <n v="0.75"/>
    <m/>
    <m/>
    <n v="3653"/>
    <n v="459"/>
    <s v="TQ = 3.4 stands / hour, 1 stand = 135 ft."/>
  </r>
  <r>
    <d v="2022-04-11T07:00:00"/>
    <x v="4"/>
    <n v="95"/>
    <x v="17"/>
    <s v="Lay down THRA.  Storm loop in umbilical"/>
    <m/>
    <n v="1.75"/>
    <n v="1.75"/>
    <m/>
    <m/>
    <m/>
    <m/>
    <m/>
  </r>
  <r>
    <d v="2022-04-11T08:45:00"/>
    <x v="4"/>
    <n v="100"/>
    <x v="18"/>
    <s v="RD elevators, bails, knuckle links, torque wrench, hydratong tracks and kelly hose"/>
    <m/>
    <n v="2"/>
    <n v="2"/>
    <m/>
    <m/>
    <m/>
    <m/>
    <s v="Time taken based on previous GK2 campaign"/>
  </r>
  <r>
    <d v="2022-04-11T10:45:00"/>
    <x v="4"/>
    <n v="100"/>
    <x v="18"/>
    <s v="RU 1000t bails and BX 5 elevators.  RU riser spider. Install work platforms. Fn test riser dogs. Brake test drawworks "/>
    <m/>
    <n v="3"/>
    <n v="3"/>
    <m/>
    <m/>
    <m/>
    <m/>
    <m/>
  </r>
  <r>
    <d v="2022-04-11T13:45:00"/>
    <x v="4"/>
    <n v="100"/>
    <x v="18"/>
    <s v="Install diverter pulling too. Pull diverter. Lay down on skate. "/>
    <m/>
    <n v="2"/>
    <n v="2"/>
    <m/>
    <m/>
    <m/>
    <m/>
    <m/>
  </r>
  <r>
    <d v="2022-04-11T15:45:00"/>
    <x v="4"/>
    <n v="100"/>
    <x v="18"/>
    <s v="RD Diverter RT. RU Riser RT. PU landing joint. Close and latch slip joint."/>
    <m/>
    <n v="2"/>
    <n v="2"/>
    <m/>
    <m/>
    <m/>
    <m/>
    <m/>
  </r>
  <r>
    <d v="2022-04-11T17:45:00"/>
    <x v="4"/>
    <n v="100"/>
    <x v="18"/>
    <s v="Unlatch BOP.  Move 30ft off THD"/>
    <m/>
    <n v="1.5"/>
    <n v="1.5"/>
    <m/>
    <m/>
    <m/>
    <m/>
    <s v="Meanwhile ROV cleans gasket profile and installs TA cap"/>
  </r>
  <r>
    <d v="2022-04-11T19:15:00"/>
    <x v="4"/>
    <n v="100"/>
    <x v="18"/>
    <s v="RD MPD storm loops.   "/>
    <m/>
    <n v="2"/>
    <n v="2"/>
    <m/>
    <m/>
    <m/>
    <m/>
    <s v="M/W ROV Ondeck for tooling installation and configuration - for XT scope."/>
  </r>
  <r>
    <d v="2022-04-11T21:15:00"/>
    <x v="4"/>
    <n v="100"/>
    <x v="18"/>
    <s v="Latch tension ring in diverter housing.   Lay down landing joint."/>
    <m/>
    <n v="1.5"/>
    <n v="1.5"/>
    <m/>
    <m/>
    <m/>
    <m/>
    <s v="ballast rig to latch tension ring"/>
  </r>
  <r>
    <d v="2022-04-11T22:45:00"/>
    <x v="4"/>
    <n v="100"/>
    <x v="18"/>
    <s v="RD MUX / hotline / goosenecks/choke kill and booster stabs.  Lay down slip joint"/>
    <m/>
    <n v="5"/>
    <n v="5"/>
    <m/>
    <m/>
    <m/>
    <m/>
    <m/>
  </r>
  <r>
    <d v="2022-04-12T03:45:00"/>
    <x v="4"/>
    <n v="100"/>
    <x v="18"/>
    <s v="RD flow spool goosenecks,  RCD bleed line gooseneck, RCD and DSIT stab plate.  MPD Flow spool goosenecks.  L/D Termination/keel joint"/>
    <m/>
    <n v="5"/>
    <n v="5"/>
    <m/>
    <m/>
    <m/>
    <m/>
    <m/>
  </r>
  <r>
    <d v="2022-04-12T08:45:00"/>
    <x v="4"/>
    <n v="100"/>
    <x v="18"/>
    <s v="RD flow spool actuator valves from MPD joint.  Lay down MPD joint."/>
    <m/>
    <n v="1.25"/>
    <n v="1.25"/>
    <m/>
    <m/>
    <m/>
    <m/>
    <m/>
  </r>
  <r>
    <d v="2022-04-12T10:00:00"/>
    <x v="4"/>
    <n v="100"/>
    <x v="18"/>
    <s v="POOH 6 riser joints and pup joint,  hang off for move "/>
    <m/>
    <n v="3"/>
    <n v="3"/>
    <m/>
    <m/>
    <m/>
    <m/>
    <s v="are we allowed to pull riser joints at well centre"/>
  </r>
  <r>
    <d v="2022-04-12T13:00:00"/>
    <x v="4"/>
    <n v="105"/>
    <x v="19"/>
    <s v="Move rig to align aux floor centre to THD"/>
    <m/>
    <n v="0.25"/>
    <n v="0.25"/>
    <m/>
    <m/>
    <m/>
    <m/>
    <m/>
  </r>
  <r>
    <d v="2022-04-12T13:15:00"/>
    <x v="4"/>
    <n v="105"/>
    <x v="19"/>
    <s v="ROV removes BOP VX gasket and clean THD VX profile"/>
    <m/>
    <n v="0.25"/>
    <n v="0.25"/>
    <m/>
    <m/>
    <m/>
    <m/>
    <m/>
  </r>
  <r>
    <d v="2022-04-12T13:30:00"/>
    <x v="4"/>
    <n v="105"/>
    <x v="19"/>
    <s v="ROV inspect THD and components "/>
    <m/>
    <n v="0.5"/>
    <n v="0.5"/>
    <m/>
    <m/>
    <m/>
    <m/>
    <m/>
  </r>
  <r>
    <d v="2022-04-12T14:00:00"/>
    <x v="4"/>
    <n v="105"/>
    <x v="19"/>
    <s v="ROV inspect top of TH and clean accordingly "/>
    <m/>
    <n v="0.5"/>
    <n v="0.5"/>
    <m/>
    <m/>
    <m/>
    <m/>
    <m/>
  </r>
  <r>
    <d v="2022-04-12T14:30:00"/>
    <x v="4"/>
    <n v="105"/>
    <x v="19"/>
    <s v="ROV to confirm AAV is closed "/>
    <m/>
    <n v="0.25"/>
    <n v="0.25"/>
    <m/>
    <m/>
    <m/>
    <m/>
    <s v="offline"/>
  </r>
  <r>
    <d v="2022-04-12T14:45:00"/>
    <x v="4"/>
    <n v="105"/>
    <x v="19"/>
    <s v="ROV removes VX Upper bore protector "/>
    <m/>
    <n v="0.5"/>
    <n v="0.5"/>
    <m/>
    <m/>
    <m/>
    <m/>
    <m/>
  </r>
  <r>
    <d v="2022-04-12T15:15:00"/>
    <x v="4"/>
    <n v="105"/>
    <x v="19"/>
    <s v="ROV removes THD inboard cap "/>
    <m/>
    <n v="0.5"/>
    <n v="0.5"/>
    <m/>
    <m/>
    <m/>
    <m/>
    <m/>
  </r>
  <r>
    <d v="2022-04-12T15:45:00"/>
    <x v="4"/>
    <n v="105"/>
    <x v="19"/>
    <s v="ROV cleans 5.5 MC inboard profile"/>
    <m/>
    <n v="1"/>
    <n v="1"/>
    <m/>
    <m/>
    <m/>
    <m/>
    <m/>
  </r>
  <r>
    <d v="2022-04-12T16:45:00"/>
    <x v="4"/>
    <n v="105"/>
    <x v="19"/>
    <s v="ROV installs 5.5 MC gasket on inboard hub "/>
    <m/>
    <n v="0.75"/>
    <n v="0.75"/>
    <m/>
    <m/>
    <m/>
    <m/>
    <m/>
  </r>
  <r>
    <d v="2022-04-12T17:30:00"/>
    <x v="4"/>
    <n v="105"/>
    <x v="19"/>
    <s v="ROV inspects XT prior to landing"/>
    <m/>
    <n v="0.75"/>
    <n v="0.75"/>
    <m/>
    <m/>
    <m/>
    <m/>
    <m/>
  </r>
  <r>
    <d v="2022-04-12T18:15:00"/>
    <x v="4"/>
    <n v="105"/>
    <x v="19"/>
    <s v="XT captures THD and ROV orientates XT to THD "/>
    <m/>
    <n v="1"/>
    <n v="1"/>
    <m/>
    <m/>
    <m/>
    <m/>
    <m/>
  </r>
  <r>
    <d v="2022-04-12T19:15:00"/>
    <x v="4"/>
    <n v="105"/>
    <x v="19"/>
    <s v="Land XT on THD and Confirm landout indicator "/>
    <m/>
    <n v="2"/>
    <n v="2"/>
    <m/>
    <m/>
    <m/>
    <m/>
    <m/>
  </r>
  <r>
    <d v="2022-04-12T21:15:00"/>
    <x v="4"/>
    <n v="105"/>
    <x v="19"/>
    <s v="Unlock and retrieve MTRT (P/U 90ft)"/>
    <m/>
    <n v="0.5"/>
    <n v="0.5"/>
    <m/>
    <m/>
    <m/>
    <m/>
    <m/>
  </r>
  <r>
    <d v="2022-04-12T21:45:00"/>
    <x v="4"/>
    <n v="105"/>
    <x v="19"/>
    <s v="ROV locks XT to THD "/>
    <m/>
    <n v="2.25"/>
    <n v="2.25"/>
    <m/>
    <m/>
    <m/>
    <m/>
    <m/>
  </r>
  <r>
    <d v="2022-04-13T00:00:00"/>
    <x v="4"/>
    <n v="105"/>
    <x v="19"/>
    <s v="ROV performs Back seal test on connector"/>
    <m/>
    <n v="1.75"/>
    <n v="1.75"/>
    <m/>
    <m/>
    <m/>
    <m/>
    <m/>
  </r>
  <r>
    <d v="2022-04-13T01:45:00"/>
    <x v="4"/>
    <n v="105"/>
    <x v="19"/>
    <s v="ROV locks flowline connector "/>
    <m/>
    <n v="1"/>
    <n v="1"/>
    <m/>
    <m/>
    <m/>
    <m/>
    <s v="m/w retrieve MTRT + drill string to surface "/>
  </r>
  <r>
    <d v="2022-04-13T02:45:00"/>
    <x v="4"/>
    <n v="105"/>
    <x v="19"/>
    <s v="ROV performs flowline connector test "/>
    <m/>
    <n v="0.5"/>
    <n v="0.5"/>
    <m/>
    <m/>
    <m/>
    <m/>
    <m/>
  </r>
  <r>
    <d v="2022-04-13T03:15:00"/>
    <x v="4"/>
    <n v="105"/>
    <x v="19"/>
    <s v="ROV locates to THD outboard hub and perform U-loop pressure test "/>
    <m/>
    <n v="0.5"/>
    <n v="0.5"/>
    <m/>
    <m/>
    <m/>
    <m/>
    <m/>
  </r>
  <r>
    <d v="2022-04-13T03:45:00"/>
    <x v="4"/>
    <n v="105"/>
    <x v="19"/>
    <s v="ROV installs XT cap "/>
    <m/>
    <n v="1"/>
    <n v="1"/>
    <m/>
    <m/>
    <m/>
    <m/>
    <m/>
  </r>
  <r>
    <d v="2022-04-13T04:45:00"/>
    <x v="4"/>
    <n v="105"/>
    <x v="19"/>
    <s v="ROV performs annulus test "/>
    <m/>
    <n v="3"/>
    <n v="3"/>
    <m/>
    <m/>
    <m/>
    <m/>
    <m/>
  </r>
  <r>
    <d v="2022-04-13T07:45:00"/>
    <x v="4"/>
    <n v="105"/>
    <x v="19"/>
    <s v="ROV performs XT cap test"/>
    <m/>
    <n v="0.75"/>
    <n v="0.75"/>
    <m/>
    <m/>
    <m/>
    <m/>
    <m/>
  </r>
  <r>
    <d v="2022-04-13T08:30:00"/>
    <x v="4"/>
    <n v="105"/>
    <x v="19"/>
    <s v="ROV performs valves and hotstabs configuration"/>
    <m/>
    <n v="0.5"/>
    <n v="0.5"/>
    <m/>
    <m/>
    <m/>
    <m/>
    <m/>
  </r>
  <r>
    <d v="2022-04-13T09:00:00"/>
    <x v="4"/>
    <n v="105"/>
    <x v="19"/>
    <s v="ROV removes TLOT"/>
    <m/>
    <n v="0.75"/>
    <n v="0.75"/>
    <m/>
    <m/>
    <m/>
    <m/>
    <m/>
  </r>
  <r>
    <d v="2022-04-13T09:45:00"/>
    <x v="4"/>
    <n v="105"/>
    <x v="19"/>
    <s v="Retrieve all transponders from DC-B"/>
    <m/>
    <n v="6"/>
    <n v="6"/>
    <m/>
    <m/>
    <m/>
    <m/>
    <s v="8 units"/>
  </r>
  <r>
    <d v="2022-04-13T15:45:00"/>
    <x v="2"/>
    <n v="30"/>
    <x v="5"/>
    <s v="Move rig to GK-P528C "/>
    <m/>
    <n v="4.5"/>
    <n v="4.5"/>
    <m/>
    <m/>
    <m/>
    <m/>
    <m/>
  </r>
  <r>
    <d v="2022-04-13T20:15:00"/>
    <x v="2"/>
    <n v="30"/>
    <x v="5"/>
    <s v="Install riser joints. "/>
    <m/>
    <n v="1.5"/>
    <n v="1.5"/>
    <m/>
    <m/>
    <m/>
    <m/>
    <m/>
  </r>
  <r>
    <d v="2022-04-13T21:45:00"/>
    <x v="2"/>
    <n v="30"/>
    <x v="5"/>
    <s v="Confirm deck count. Install saddle to riser skate for pup joint. RIH pup joint. "/>
    <m/>
    <n v="1.5"/>
    <n v="1.5"/>
    <m/>
    <m/>
    <m/>
    <m/>
    <m/>
  </r>
  <r>
    <d v="2022-04-13T23:15:00"/>
    <x v="2"/>
    <n v="30"/>
    <x v="5"/>
    <s v="P test CKB Riser connector"/>
    <m/>
    <n v="1.5"/>
    <n v="1.5"/>
    <m/>
    <m/>
    <m/>
    <m/>
    <m/>
  </r>
  <r>
    <d v="2022-04-14T00:45:00"/>
    <x v="2"/>
    <n v="30"/>
    <x v="5"/>
    <s v="P/U and M/U MPD joint "/>
    <m/>
    <n v="1.5"/>
    <n v="1.5"/>
    <m/>
    <m/>
    <m/>
    <m/>
    <m/>
  </r>
  <r>
    <d v="2022-04-14T02:15:00"/>
    <x v="2"/>
    <n v="30"/>
    <x v="5"/>
    <s v="Install test plugs and pressure test MPD IRJ C/K/B and conduit lines, reposition joint  "/>
    <m/>
    <n v="1.5"/>
    <n v="1.5"/>
    <m/>
    <m/>
    <m/>
    <m/>
    <m/>
  </r>
  <r>
    <d v="2022-04-14T03:45:00"/>
    <x v="2"/>
    <n v="30"/>
    <x v="5"/>
    <s v="P/U 6&quot; Gooseneck#1 pre-make up with 6&quot; Co-Flex hose and install Flow Spool. "/>
    <m/>
    <n v="1.5"/>
    <n v="1.5"/>
    <m/>
    <m/>
    <m/>
    <m/>
    <m/>
  </r>
  <r>
    <d v="2022-04-14T05:15:00"/>
    <x v="2"/>
    <n v="30"/>
    <x v="5"/>
    <s v="P/U 6&quot; Gooseneck#2 pre-make up with 6&quot; Co-Flex hose and installed Flow Spool."/>
    <m/>
    <n v="1.5"/>
    <n v="1.5"/>
    <m/>
    <m/>
    <m/>
    <m/>
    <m/>
  </r>
  <r>
    <d v="2022-04-14T06:45:00"/>
    <x v="2"/>
    <n v="30"/>
    <x v="5"/>
    <s v="Install Hydraulic Umbilical Stab plate to DSIT, Function test Flow spool valves"/>
    <m/>
    <n v="2"/>
    <n v="2"/>
    <m/>
    <m/>
    <m/>
    <m/>
    <m/>
  </r>
  <r>
    <d v="2022-04-14T08:45:00"/>
    <x v="2"/>
    <n v="30"/>
    <x v="5"/>
    <s v="Pressure test Flow spool valves, Meanwhile rig down Riser running tool, run 1 stand DP across DSIT and function test DSIT, Rack stand and pick up Riser RT"/>
    <m/>
    <n v="1.5"/>
    <n v="1.5"/>
    <m/>
    <m/>
    <m/>
    <m/>
    <m/>
  </r>
  <r>
    <d v="2022-04-14T10:15:00"/>
    <x v="2"/>
    <n v="30"/>
    <x v="5"/>
    <s v="Lower and land MPD joint in spider, install umbilical clamps, pay out on DSIT umbilical reel"/>
    <m/>
    <n v="0.75"/>
    <n v="0.75"/>
    <m/>
    <m/>
    <m/>
    <m/>
    <m/>
  </r>
  <r>
    <d v="2022-04-14T11:00:00"/>
    <x v="2"/>
    <n v="30"/>
    <x v="5"/>
    <s v="PU &amp; MU Termination / Keel joint, Meanwhile install RCD stab plate"/>
    <m/>
    <n v="3"/>
    <n v="3"/>
    <m/>
    <m/>
    <m/>
    <m/>
    <m/>
  </r>
  <r>
    <d v="2022-04-14T14:00:00"/>
    <x v="2"/>
    <n v="30"/>
    <x v="5"/>
    <s v="Lower Termination Joint, R/U and install 2&quot; Bleed-off Line gooseneck"/>
    <m/>
    <n v="1"/>
    <n v="1"/>
    <m/>
    <m/>
    <m/>
    <m/>
    <m/>
  </r>
  <r>
    <d v="2022-04-14T15:00:00"/>
    <x v="2"/>
    <n v="30"/>
    <x v="5"/>
    <s v="Pressure test x 2 against RCD piper valves V1, V2. Function test RCD latch"/>
    <m/>
    <n v="1.5"/>
    <n v="1.5"/>
    <m/>
    <m/>
    <m/>
    <m/>
    <m/>
  </r>
  <r>
    <d v="2022-04-14T16:30:00"/>
    <x v="2"/>
    <n v="30"/>
    <x v="5"/>
    <s v="Lower Termination joint / Keel joint installing umbilical clamps until landed in spider"/>
    <m/>
    <n v="0.75"/>
    <n v="0.75"/>
    <m/>
    <m/>
    <m/>
    <m/>
    <m/>
  </r>
  <r>
    <d v="2022-04-14T17:15:00"/>
    <x v="2"/>
    <n v="30"/>
    <x v="5"/>
    <s v="MU slip joint to riser string, position it in moon pool for installing BOP goosenecks"/>
    <m/>
    <n v="1.25"/>
    <n v="1.25"/>
    <m/>
    <m/>
    <m/>
    <m/>
    <m/>
  </r>
  <r>
    <d v="2022-04-14T18:30:00"/>
    <x v="2"/>
    <n v="30"/>
    <x v="5"/>
    <s v="RU MUX / hotline / goosenecks/choke kill and booster stabs"/>
    <m/>
    <n v="1.75"/>
    <n v="1.75"/>
    <m/>
    <m/>
    <m/>
    <m/>
    <m/>
  </r>
  <r>
    <d v="2022-04-14T20:15:00"/>
    <x v="2"/>
    <n v="30"/>
    <x v="5"/>
    <s v="P/T Kill &amp; Choke lines, booster line."/>
    <m/>
    <n v="1.5"/>
    <n v="1.5"/>
    <m/>
    <m/>
    <m/>
    <m/>
    <m/>
  </r>
  <r>
    <d v="2022-04-14T21:45:00"/>
    <x v="2"/>
    <n v="30"/>
    <x v="5"/>
    <s v="Lower Riser string and install MPD, Mux and hotline clamps. Land in spider"/>
    <m/>
    <n v="1.5"/>
    <n v="1.5"/>
    <m/>
    <m/>
    <m/>
    <m/>
    <m/>
  </r>
  <r>
    <d v="2022-04-14T23:15:00"/>
    <x v="2"/>
    <n v="30"/>
    <x v="5"/>
    <s v="Pick up and make up Landing joint"/>
    <m/>
    <n v="1"/>
    <n v="1"/>
    <m/>
    <m/>
    <m/>
    <m/>
    <m/>
  </r>
  <r>
    <d v="2022-04-15T00:15:00"/>
    <x v="2"/>
    <n v="30"/>
    <x v="5"/>
    <s v="Lower riser string, engage slip joint load ring into MRT tensioner ring, continue to lower string"/>
    <m/>
    <n v="0.75"/>
    <n v="0.75"/>
    <m/>
    <m/>
    <m/>
    <m/>
    <m/>
  </r>
  <r>
    <d v="2022-04-15T01:00:00"/>
    <x v="2"/>
    <n v="30"/>
    <x v="5"/>
    <s v="Install MPD storm loop support bracket to slip joint, pay out MPD umbilicals and connect to storm loop bracket"/>
    <m/>
    <n v="2"/>
    <n v="2"/>
    <m/>
    <m/>
    <m/>
    <m/>
    <m/>
  </r>
  <r>
    <d v="2022-04-15T03:00:00"/>
    <x v="2"/>
    <n v="30"/>
    <x v="5"/>
    <s v="Move rig to well center "/>
    <m/>
    <n v="1"/>
    <n v="1"/>
    <m/>
    <m/>
    <m/>
    <m/>
    <m/>
  </r>
  <r>
    <d v="2022-04-15T04:00:00"/>
    <x v="2"/>
    <n v="30"/>
    <x v="5"/>
    <s v="Land BOP and Latch connector. Perform overpull test."/>
    <m/>
    <n v="1.75"/>
    <n v="1.75"/>
    <m/>
    <m/>
    <m/>
    <m/>
    <m/>
  </r>
  <r>
    <d v="2022-04-15T05:45:00"/>
    <x v="2"/>
    <n v="30"/>
    <x v="5"/>
    <s v="Perform connector pressure test to 4,000 psi"/>
    <m/>
    <n v="0.75"/>
    <n v="0.75"/>
    <m/>
    <m/>
    <m/>
    <m/>
    <m/>
  </r>
  <r>
    <d v="2022-04-15T06:30:00"/>
    <x v="2"/>
    <n v="30"/>
    <x v="5"/>
    <s v="Adjust MRT for correct Overpull tension. Unlock slip joint. Stroke out inner barrel, L/D landing joint."/>
    <m/>
    <n v="1.25"/>
    <n v="1.25"/>
    <m/>
    <m/>
    <m/>
    <m/>
    <m/>
  </r>
  <r>
    <d v="2022-04-15T07:45:00"/>
    <x v="2"/>
    <n v="30"/>
    <x v="5"/>
    <s v="R/D RRT. Install diverter. L/D diverter RT."/>
    <m/>
    <n v="1.75"/>
    <n v="1.75"/>
    <m/>
    <m/>
    <m/>
    <m/>
    <m/>
  </r>
  <r>
    <d v="2022-04-15T09:30:00"/>
    <x v="2"/>
    <n v="30"/>
    <x v="5"/>
    <s v="Rig down riser handling equipment."/>
    <m/>
    <n v="3"/>
    <n v="3"/>
    <m/>
    <m/>
    <m/>
    <m/>
    <m/>
  </r>
  <r>
    <d v="2022-04-15T12:30:00"/>
    <x v="2"/>
    <n v="30"/>
    <x v="5"/>
    <s v="RU Drilling pipe handling equipment, (Install knuckles bails elevators. kelly hose &amp; Torque wrench)"/>
    <m/>
    <n v="2.75"/>
    <n v="2.75"/>
    <m/>
    <m/>
    <m/>
    <m/>
    <m/>
  </r>
  <r>
    <d v="2022-04-15T15:15:00"/>
    <x v="2"/>
    <n v="35"/>
    <x v="6"/>
    <s v="RIH 17.5&quot; AutoTrak BHA with WBRT insert and HWDP."/>
    <m/>
    <n v="2.5"/>
    <n v="2.5"/>
    <m/>
    <m/>
    <m/>
    <m/>
    <m/>
  </r>
  <r>
    <d v="2022-04-15T17:45:00"/>
    <x v="2"/>
    <n v="35"/>
    <x v="6"/>
    <s v="M/U PSRT. RIH to RCD depth. Install PS. POOH PSRT and R/B."/>
    <m/>
    <n v="1"/>
    <n v="1"/>
    <m/>
    <m/>
    <m/>
    <m/>
    <m/>
  </r>
  <r>
    <d v="2022-04-15T18:45:00"/>
    <x v="2"/>
    <n v="35"/>
    <x v="6"/>
    <s v="RIH 17.5&quot; AutoTrak BHA to wellhead. Install NBP Insert."/>
    <m/>
    <n v="2.25"/>
    <n v="2.25"/>
    <m/>
    <m/>
    <n v="4337"/>
    <n v="2160"/>
    <m/>
  </r>
  <r>
    <d v="2022-04-15T21:00:00"/>
    <x v="2"/>
    <n v="35"/>
    <x v="6"/>
    <s v="RIH 17.5&quot; AutoTrak BHA on 6-5/8&quot; DP to 200 ft above TOC inside casing."/>
    <m/>
    <n v="1.5"/>
    <n v="1.5"/>
    <m/>
    <n v="4337"/>
    <n v="7388"/>
    <n v="2160"/>
    <s v="7388 - 300 - 4037 = 3051 ft. KPI: 16 std/hr. Lookahead: 15.6 std/hr."/>
  </r>
  <r>
    <d v="2022-04-15T22:30:00"/>
    <x v="2"/>
    <n v="35"/>
    <x v="6"/>
    <s v="Function test BOPs and PODs"/>
    <m/>
    <n v="0.5"/>
    <n v="0.5"/>
    <m/>
    <m/>
    <m/>
    <m/>
    <m/>
  </r>
  <r>
    <d v="2022-04-15T23:00:00"/>
    <x v="2"/>
    <n v="35"/>
    <x v="6"/>
    <s v="Wash down, break seals, and tag TOC."/>
    <m/>
    <n v="0.75"/>
    <n v="0.75"/>
    <m/>
    <m/>
    <m/>
    <m/>
    <m/>
  </r>
  <r>
    <d v="2022-04-15T23:45:00"/>
    <x v="2"/>
    <n v="35"/>
    <x v="6"/>
    <s v="Displace spacers. Activate Jetstream."/>
    <m/>
    <n v="1"/>
    <n v="1"/>
    <m/>
    <m/>
    <m/>
    <m/>
    <m/>
  </r>
  <r>
    <d v="2022-04-16T00:45:00"/>
    <x v="2"/>
    <n v="35"/>
    <x v="6"/>
    <s v="Drill out cement/ shoetrack to 10 ft above shoe while displacing to SBM.  Take SCR's."/>
    <m/>
    <n v="2"/>
    <n v="2"/>
    <m/>
    <m/>
    <m/>
    <m/>
    <m/>
  </r>
  <r>
    <d v="2022-04-16T02:45:00"/>
    <x v="2"/>
    <n v="35"/>
    <x v="6"/>
    <s v="Drill remaining shoetrack and 15 ft new formation."/>
    <m/>
    <n v="1"/>
    <n v="1"/>
    <m/>
    <m/>
    <m/>
    <m/>
    <m/>
  </r>
  <r>
    <d v="2022-04-16T03:45:00"/>
    <x v="2"/>
    <n v="35"/>
    <x v="6"/>
    <s v="Circulate BU to above BOPs"/>
    <m/>
    <n v="0.75"/>
    <n v="0.75"/>
    <m/>
    <m/>
    <m/>
    <m/>
    <m/>
  </r>
  <r>
    <d v="2022-04-16T04:30:00"/>
    <x v="2"/>
    <n v="35"/>
    <x v="6"/>
    <s v="Perform FIT/ LOT"/>
    <m/>
    <n v="0.75"/>
    <n v="0.75"/>
    <m/>
    <m/>
    <m/>
    <m/>
    <m/>
  </r>
  <r>
    <d v="2022-04-16T05:15:00"/>
    <x v="2"/>
    <n v="35"/>
    <x v="6"/>
    <s v="Drill 17.5&quot; hole to section TD"/>
    <m/>
    <n v="10.5"/>
    <n v="10.5"/>
    <m/>
    <n v="7388"/>
    <n v="9115"/>
    <n v="166"/>
    <s v="TQ KPI 166"/>
  </r>
  <r>
    <d v="2022-04-16T15:45:00"/>
    <x v="2"/>
    <n v="35"/>
    <x v="6"/>
    <s v="Circulate hole clean. Rack back stand after every BU. "/>
    <m/>
    <n v="3"/>
    <n v="3"/>
    <m/>
    <m/>
    <m/>
    <m/>
    <m/>
  </r>
  <r>
    <d v="2022-04-16T18:45:00"/>
    <x v="2"/>
    <n v="35"/>
    <x v="6"/>
    <s v="BROOH AutoTrak BHA into 18-5/8&quot; casing shoe. Deactivate JetStream."/>
    <m/>
    <n v="3"/>
    <n v="3"/>
    <m/>
    <n v="7388"/>
    <n v="9115"/>
    <n v="578.57142857142856"/>
    <s v="Assume 12 ft/min and 3 mins/connection = 14 mins/stand. +0.5 for activation"/>
  </r>
  <r>
    <d v="2022-04-16T21:45:00"/>
    <x v="2"/>
    <n v="35"/>
    <x v="6"/>
    <s v="Flow check. PS30s. Slug. Drift"/>
    <m/>
    <n v="0.75"/>
    <n v="0.75"/>
    <m/>
    <m/>
    <m/>
    <m/>
    <m/>
  </r>
  <r>
    <d v="2022-04-16T22:30:00"/>
    <x v="2"/>
    <n v="35"/>
    <x v="6"/>
    <s v="POOH 17.5&quot; AutoTrak BHA racking DP to 1,000 ft. O/P to retrieve NBP at wellhead depth"/>
    <m/>
    <n v="3"/>
    <n v="3"/>
    <m/>
    <n v="1000"/>
    <n v="7388"/>
    <n v="2160"/>
    <s v="7388 - 4037 = 3351 ft. KPI: 16 std/hr. Lookahead: 15.6 std/hr. + 0.25 hr"/>
  </r>
  <r>
    <d v="2022-04-17T01:30:00"/>
    <x v="2"/>
    <n v="35"/>
    <x v="6"/>
    <s v="PS30's out, bushings in. M/U PSRT and RIH to RCD depth. Retrieve PS and POOH. R/B PSRT. "/>
    <m/>
    <n v="1"/>
    <n v="1"/>
    <m/>
    <m/>
    <m/>
    <m/>
    <m/>
  </r>
  <r>
    <d v="2022-04-17T02:30:00"/>
    <x v="2"/>
    <n v="35"/>
    <x v="6"/>
    <s v="POOH HWDP and 17.5&quot; AutoTrak BHA.  Rack back with aux assistance. "/>
    <m/>
    <n v="2"/>
    <n v="2"/>
    <m/>
    <m/>
    <m/>
    <m/>
    <m/>
  </r>
  <r>
    <d v="2022-04-17T04:30:00"/>
    <x v="2"/>
    <n v="40"/>
    <x v="7"/>
    <s v="R/U 13-5/8&quot; casing handling equipment"/>
    <m/>
    <n v="1"/>
    <n v="1"/>
    <m/>
    <m/>
    <m/>
    <m/>
    <m/>
  </r>
  <r>
    <d v="2022-04-17T05:30:00"/>
    <x v="2"/>
    <n v="40"/>
    <x v="7"/>
    <s v="PJSM. P/U and RIH 13-5/8&quot; casing shoe track. "/>
    <m/>
    <n v="0.5"/>
    <n v="0.5"/>
    <m/>
    <m/>
    <m/>
    <m/>
    <m/>
  </r>
  <r>
    <d v="2022-04-17T06:00:00"/>
    <x v="2"/>
    <n v="40"/>
    <x v="7"/>
    <s v="RIH 13-5/8&quot; casing in stands"/>
    <m/>
    <n v="6.75"/>
    <n v="6.75"/>
    <m/>
    <m/>
    <n v="5049"/>
    <n v="762.5"/>
    <s v="TQ KPI 6.1 stands an hour"/>
  </r>
  <r>
    <d v="2022-04-17T12:45:00"/>
    <x v="2"/>
    <n v="40"/>
    <x v="7"/>
    <s v="R/D 13-5/8&quot; BX3, install BX4.  M/U casing hanger assy"/>
    <m/>
    <n v="1"/>
    <n v="1"/>
    <m/>
    <m/>
    <m/>
    <m/>
    <m/>
  </r>
  <r>
    <d v="2022-04-17T13:45:00"/>
    <x v="2"/>
    <n v="40"/>
    <x v="7"/>
    <s v="Change out to PS30. Rig down 14-100."/>
    <m/>
    <n v="1.25"/>
    <n v="1.25"/>
    <m/>
    <m/>
    <m/>
    <m/>
    <m/>
  </r>
  <r>
    <d v="2022-04-17T15:00:00"/>
    <x v="2"/>
    <n v="40"/>
    <x v="7"/>
    <s v="RIH 13-5/8&quot; casing in Open Hole. "/>
    <m/>
    <n v="3.5"/>
    <n v="3.5"/>
    <m/>
    <n v="5049"/>
    <n v="9100"/>
    <n v="1175"/>
    <s v="4037 - 130 = 3907 ft. KPI: 9.4 stand/hr. Lookahead: 9.2 stand/hr."/>
  </r>
  <r>
    <d v="2022-04-17T18:30:00"/>
    <x v="2"/>
    <n v="40"/>
    <x v="7"/>
    <s v="M/U cement head assy.  "/>
    <m/>
    <n v="0.5"/>
    <n v="0.5"/>
    <m/>
    <m/>
    <m/>
    <m/>
    <m/>
  </r>
  <r>
    <d v="2022-04-17T19:00:00"/>
    <x v="2"/>
    <n v="40"/>
    <x v="7"/>
    <s v="Wash down and land out 13 5/8&quot; casing hanger."/>
    <m/>
    <n v="0.5"/>
    <n v="0.5"/>
    <m/>
    <m/>
    <m/>
    <m/>
    <m/>
  </r>
  <r>
    <d v="2022-04-17T19:30:00"/>
    <x v="2"/>
    <n v="40"/>
    <x v="7"/>
    <s v="Perform step rate test. Circulate while holding PJSM"/>
    <m/>
    <n v="0.5"/>
    <n v="0.5"/>
    <m/>
    <m/>
    <m/>
    <m/>
    <m/>
  </r>
  <r>
    <d v="2022-04-17T20:00:00"/>
    <x v="2"/>
    <n v="45"/>
    <x v="7"/>
    <s v="Perfom cement job"/>
    <m/>
    <n v="4"/>
    <n v="4"/>
    <m/>
    <m/>
    <m/>
    <m/>
    <s v="BoD: 204 min from spacer to end displacement. +0.5 hr for misc"/>
  </r>
  <r>
    <d v="2022-04-18T00:00:00"/>
    <x v="2"/>
    <n v="45"/>
    <x v="7"/>
    <s v="At bump,  P/T casing to 4,000 psi.  Check for back flow"/>
    <m/>
    <n v="0.5"/>
    <n v="0.5"/>
    <m/>
    <m/>
    <m/>
    <m/>
    <m/>
  </r>
  <r>
    <d v="2022-04-18T00:30:00"/>
    <x v="2"/>
    <n v="45"/>
    <x v="7"/>
    <s v="Set and p/test seal assy."/>
    <m/>
    <n v="1"/>
    <n v="1"/>
    <m/>
    <m/>
    <m/>
    <m/>
    <m/>
  </r>
  <r>
    <d v="2022-04-18T01:30:00"/>
    <x v="2"/>
    <n v="45"/>
    <x v="7"/>
    <s v="B/O and rack back cement head "/>
    <m/>
    <n v="0.5"/>
    <n v="0.5"/>
    <m/>
    <m/>
    <m/>
    <m/>
    <m/>
  </r>
  <r>
    <d v="2022-04-18T02:00:00"/>
    <x v="2"/>
    <n v="45"/>
    <x v="7"/>
    <s v="Slug. POOH and rack back STT.  "/>
    <m/>
    <n v="2"/>
    <n v="2"/>
    <m/>
    <m/>
    <n v="4051"/>
    <n v="2160"/>
    <s v="4037 - 130 = 3907 ft. KPI: 9.4 stand/hr. Lookahead: 9.2 stand/hr."/>
  </r>
  <r>
    <d v="2022-04-18T04:00:00"/>
    <x v="2"/>
    <n v="50"/>
    <x v="8"/>
    <s v="RIH 12-1/4&quot; AutoTrak BHA."/>
    <m/>
    <n v="2.5"/>
    <n v="2.5"/>
    <m/>
    <m/>
    <m/>
    <m/>
    <m/>
  </r>
  <r>
    <d v="2022-04-18T06:30:00"/>
    <x v="2"/>
    <n v="50"/>
    <x v="8"/>
    <s v="Install RCD protective sleeve."/>
    <m/>
    <n v="1"/>
    <n v="1"/>
    <m/>
    <m/>
    <m/>
    <m/>
    <m/>
  </r>
  <r>
    <d v="2022-04-18T07:30:00"/>
    <x v="2"/>
    <n v="50"/>
    <x v="8"/>
    <s v="RIH 12-1/4&quot; AutoTrak BHA to 1 stand above expected TOC."/>
    <m/>
    <n v="3.75"/>
    <n v="3.75"/>
    <m/>
    <n v="1000"/>
    <n v="9100"/>
    <n v="2160"/>
    <s v="16 stands/hr"/>
  </r>
  <r>
    <d v="2022-04-18T11:15:00"/>
    <x v="2"/>
    <n v="50"/>
    <x v="8"/>
    <s v="Strip and choke drill"/>
    <m/>
    <n v="1"/>
    <n v="1"/>
    <m/>
    <m/>
    <m/>
    <m/>
    <m/>
  </r>
  <r>
    <d v="2022-04-18T12:15:00"/>
    <x v="2"/>
    <n v="50"/>
    <x v="8"/>
    <s v="Wash down, break seals, and tag TOC."/>
    <m/>
    <n v="0.5"/>
    <n v="0.5"/>
    <m/>
    <m/>
    <m/>
    <m/>
    <s v="Displace string to SOBM"/>
  </r>
  <r>
    <d v="2022-04-18T12:45:00"/>
    <x v="2"/>
    <n v="50"/>
    <x v="8"/>
    <s v="Drill out shoe plugs and float collar"/>
    <m/>
    <n v="3"/>
    <n v="3"/>
    <m/>
    <m/>
    <m/>
    <m/>
    <s v="Displace well to SOBM"/>
  </r>
  <r>
    <d v="2022-04-18T15:45:00"/>
    <x v="2"/>
    <n v="50"/>
    <x v="8"/>
    <s v="Drill out cement, shoe,  rathole and 15 ft of new formation "/>
    <m/>
    <n v="1.5"/>
    <n v="1.5"/>
    <m/>
    <m/>
    <m/>
    <m/>
    <m/>
  </r>
  <r>
    <d v="2022-04-18T17:15:00"/>
    <x v="2"/>
    <n v="50"/>
    <x v="8"/>
    <s v="Circulate hole to above BOPs."/>
    <m/>
    <n v="1.5"/>
    <n v="1.5"/>
    <m/>
    <m/>
    <m/>
    <m/>
    <m/>
  </r>
  <r>
    <d v="2022-04-18T18:45:00"/>
    <x v="2"/>
    <n v="50"/>
    <x v="8"/>
    <s v="Perform LOT. SCR"/>
    <m/>
    <n v="0.75"/>
    <n v="0.75"/>
    <m/>
    <m/>
    <m/>
    <m/>
    <m/>
  </r>
  <r>
    <d v="2022-04-18T19:30:00"/>
    <x v="2"/>
    <n v="50"/>
    <x v="8"/>
    <s v="Drill 12-1/4&quot; hole to section TD"/>
    <m/>
    <n v="40.75"/>
    <n v="40.75"/>
    <m/>
    <n v="9100"/>
    <n v="13163"/>
    <n v="100"/>
    <s v="kpi 100 ft/hr"/>
  </r>
  <r>
    <d v="2022-04-20T12:15:00"/>
    <x v="2"/>
    <n v="50"/>
    <x v="8"/>
    <s v="Circulate hole clean."/>
    <m/>
    <n v="3.5"/>
    <n v="3.5"/>
    <m/>
    <m/>
    <m/>
    <m/>
    <m/>
  </r>
  <r>
    <d v="2022-04-20T15:45:00"/>
    <x v="2"/>
    <n v="50"/>
    <x v="8"/>
    <s v="Pull back one stand. Borehole strengthening squeeze. RIH."/>
    <m/>
    <n v="2"/>
    <n v="2"/>
    <m/>
    <m/>
    <m/>
    <m/>
    <m/>
  </r>
  <r>
    <d v="2022-04-20T17:45:00"/>
    <x v="2"/>
    <n v="50"/>
    <x v="8"/>
    <s v="Circulate hole clean. (strip LCM) Rack stand per BU"/>
    <m/>
    <n v="3"/>
    <n v="3"/>
    <m/>
    <m/>
    <m/>
    <m/>
    <m/>
  </r>
  <r>
    <d v="2022-04-20T20:45:00"/>
    <x v="2"/>
    <n v="50"/>
    <x v="8"/>
    <s v="Flow check well at TD"/>
    <m/>
    <n v="0.5"/>
    <n v="0.5"/>
    <m/>
    <m/>
    <m/>
    <m/>
    <m/>
  </r>
  <r>
    <d v="2022-04-20T21:15:00"/>
    <x v="2"/>
    <n v="50"/>
    <x v="8"/>
    <s v="BROOH to 13-5/8&quot; casing shoe. "/>
    <m/>
    <n v="7.75"/>
    <n v="7.75"/>
    <m/>
    <n v="9100"/>
    <n v="13163"/>
    <n v="540"/>
    <s v="13163 - 9100 = 4063 ft. Assume 12 ft/min and 3 mins/connection = 14 mins/stand."/>
  </r>
  <r>
    <d v="2022-04-21T05:00:00"/>
    <x v="2"/>
    <n v="50"/>
    <x v="8"/>
    <s v="Circulate hole clean."/>
    <m/>
    <n v="1"/>
    <n v="1"/>
    <m/>
    <m/>
    <m/>
    <m/>
    <m/>
  </r>
  <r>
    <d v="2022-04-21T06:00:00"/>
    <x v="2"/>
    <n v="50"/>
    <x v="8"/>
    <s v="Flow Check at 13-5/8&quot; Casing shoe. PS30s. Pump slug. Drop drift"/>
    <m/>
    <n v="0.75"/>
    <n v="0.75"/>
    <m/>
    <m/>
    <m/>
    <m/>
    <m/>
  </r>
  <r>
    <d v="2022-04-21T06:45:00"/>
    <x v="2"/>
    <n v="50"/>
    <x v="8"/>
    <s v="POOH BHA racking DP to 1000 ft. PS30's out, bushings in."/>
    <m/>
    <n v="4.5"/>
    <n v="4.5"/>
    <m/>
    <n v="1000"/>
    <n v="9100"/>
    <n v="1890"/>
    <s v="4050 - 260 - 1000 = 2790 ft. KPI / Lookahead: 14 std/hr. + 0.25 hr"/>
  </r>
  <r>
    <d v="2022-04-21T11:15:00"/>
    <x v="2"/>
    <n v="50"/>
    <x v="8"/>
    <s v="POOH HWDP and BHA.  Rack back with aux assistance. "/>
    <m/>
    <n v="2.5"/>
    <n v="2.5"/>
    <m/>
    <m/>
    <m/>
    <m/>
    <m/>
  </r>
  <r>
    <d v="2022-04-21T13:45:00"/>
    <x v="2"/>
    <n v="55"/>
    <x v="9"/>
    <s v="RU to run 9-5/8&quot; liner"/>
    <m/>
    <n v="1"/>
    <n v="1"/>
    <m/>
    <m/>
    <m/>
    <m/>
    <m/>
  </r>
  <r>
    <d v="2022-04-21T14:45:00"/>
    <x v="2"/>
    <n v="55"/>
    <x v="9"/>
    <s v="M/U shoetrack with Bakerlock. "/>
    <m/>
    <n v="0.5"/>
    <n v="0.5"/>
    <m/>
    <m/>
    <m/>
    <m/>
    <m/>
  </r>
  <r>
    <d v="2022-04-21T15:15:00"/>
    <x v="2"/>
    <n v="55"/>
    <x v="9"/>
    <s v="RIH w/ liner."/>
    <m/>
    <n v="5"/>
    <n v="5"/>
    <m/>
    <m/>
    <n v="4259"/>
    <n v="875"/>
    <s v="7 stds/ hr"/>
  </r>
  <r>
    <d v="2022-04-21T20:15:00"/>
    <x v="2"/>
    <n v="55"/>
    <x v="9"/>
    <s v="Change out to BX5 elevator. P/U &amp; M/U 9-5/8&quot; liner hanger."/>
    <m/>
    <n v="0.5"/>
    <n v="0.5"/>
    <m/>
    <m/>
    <m/>
    <m/>
    <m/>
  </r>
  <r>
    <d v="2022-04-21T20:45:00"/>
    <x v="2"/>
    <n v="55"/>
    <x v="9"/>
    <s v="Change out PS30's. Rig down 14-100"/>
    <m/>
    <n v="0.75"/>
    <n v="0.75"/>
    <m/>
    <m/>
    <m/>
    <m/>
    <m/>
  </r>
  <r>
    <d v="2022-04-21T21:30:00"/>
    <x v="2"/>
    <n v="55"/>
    <x v="9"/>
    <s v="Cont. RIH 9-5/8&quot; liner on DP to TD "/>
    <m/>
    <n v="6"/>
    <n v="6"/>
    <m/>
    <n v="4259"/>
    <n v="13159"/>
    <n v="1485"/>
    <s v="11 stds/ hr"/>
  </r>
  <r>
    <d v="2022-04-22T03:30:00"/>
    <x v="2"/>
    <n v="55"/>
    <x v="9"/>
    <s v="PU and M/U Cement stand."/>
    <m/>
    <n v="0.25"/>
    <n v="0.25"/>
    <m/>
    <m/>
    <m/>
    <m/>
    <m/>
  </r>
  <r>
    <d v="2022-04-22T03:45:00"/>
    <x v="2"/>
    <n v="55"/>
    <x v="9"/>
    <s v="Wash down and space out liner hanger. Convert autofill floats"/>
    <m/>
    <n v="0.5"/>
    <n v="0.5"/>
    <m/>
    <m/>
    <m/>
    <m/>
    <m/>
  </r>
  <r>
    <d v="2022-04-22T04:15:00"/>
    <x v="2"/>
    <n v="55"/>
    <x v="9"/>
    <s v="Drop ball to set liner hanger. Perform step rate test. PJSM for cementing"/>
    <m/>
    <n v="1"/>
    <n v="1"/>
    <m/>
    <m/>
    <m/>
    <m/>
    <m/>
  </r>
  <r>
    <d v="2022-04-22T05:15:00"/>
    <x v="2"/>
    <n v="60"/>
    <x v="9"/>
    <s v="Perform cement job"/>
    <m/>
    <n v="3.5"/>
    <n v="3.5"/>
    <m/>
    <m/>
    <m/>
    <m/>
    <s v="BoD: 182 min from spacer to end displacement. +0.5 hr for misc"/>
  </r>
  <r>
    <d v="2022-04-22T08:45:00"/>
    <x v="2"/>
    <n v="60"/>
    <x v="9"/>
    <s v="At bump,  P/T casing to 4,000 psi.  Check for back flow"/>
    <m/>
    <n v="0.5"/>
    <n v="0.5"/>
    <m/>
    <m/>
    <m/>
    <m/>
    <m/>
  </r>
  <r>
    <d v="2022-04-22T09:15:00"/>
    <x v="2"/>
    <n v="60"/>
    <x v="9"/>
    <s v="Rig down back up line. Set and test liner top packer."/>
    <m/>
    <n v="0.75"/>
    <n v="0.75"/>
    <m/>
    <m/>
    <m/>
    <m/>
    <m/>
  </r>
  <r>
    <d v="2022-04-22T10:00:00"/>
    <x v="2"/>
    <n v="60"/>
    <x v="9"/>
    <s v="Release RT. R/B cement stand."/>
    <m/>
    <n v="0.5"/>
    <n v="0.5"/>
    <m/>
    <m/>
    <m/>
    <m/>
    <m/>
  </r>
  <r>
    <d v="2022-04-22T10:30:00"/>
    <x v="2"/>
    <n v="60"/>
    <x v="9"/>
    <s v="Circulate bottoms up"/>
    <m/>
    <n v="2"/>
    <n v="2"/>
    <m/>
    <m/>
    <m/>
    <m/>
    <m/>
  </r>
  <r>
    <d v="2022-04-22T12:30:00"/>
    <x v="2"/>
    <n v="60"/>
    <x v="9"/>
    <s v="Slug. POOH liner RT to surface. R/B setting tool."/>
    <m/>
    <n v="4.75"/>
    <n v="4.75"/>
    <m/>
    <m/>
    <n v="8900"/>
    <n v="1890"/>
    <s v="14 stds / hr DP POOH TQ KPI"/>
  </r>
  <r>
    <d v="2022-04-22T17:15:00"/>
    <x v="2"/>
    <n v="65"/>
    <x v="10"/>
    <s v="M/U and RIH WBCO BHA"/>
    <m/>
    <n v="2.25"/>
    <n v="2.25"/>
    <m/>
    <m/>
    <n v="1000"/>
    <m/>
    <m/>
  </r>
  <r>
    <d v="2022-04-22T19:30:00"/>
    <x v="2"/>
    <n v="65"/>
    <x v="10"/>
    <s v="RIH 9-5/8&quot; cleanout/ scraper BHA to HHC packer depth (12,657 ft)"/>
    <m/>
    <n v="5.5"/>
    <n v="5.5"/>
    <m/>
    <m/>
    <n v="12657"/>
    <n v="2160"/>
    <s v="16 stds/ hr"/>
  </r>
  <r>
    <d v="2022-04-23T01:00:00"/>
    <x v="2"/>
    <n v="65"/>
    <x v="10"/>
    <s v="Scrape HHC packer setting depth (40ft up, 40ft down)"/>
    <m/>
    <n v="0.5"/>
    <n v="0.5"/>
    <m/>
    <m/>
    <m/>
    <m/>
    <s v="no need rotation, just scrape on elevator"/>
  </r>
  <r>
    <d v="2022-04-23T01:30:00"/>
    <x v="2"/>
    <n v="65"/>
    <x v="10"/>
    <s v="RIH 9-5/8&quot; cleanout/ scraper BHA to VCH packet depth (12,820 ft)"/>
    <m/>
    <n v="0.25"/>
    <n v="0.25"/>
    <m/>
    <m/>
    <n v="163"/>
    <m/>
    <s v="16 stds/ hr"/>
  </r>
  <r>
    <d v="2022-04-23T01:45:00"/>
    <x v="2"/>
    <n v="65"/>
    <x v="10"/>
    <s v="Scrape VCH packer setting depth (40ft up, 40ft down)"/>
    <m/>
    <n v="0.5"/>
    <n v="0.5"/>
    <m/>
    <m/>
    <m/>
    <m/>
    <s v="no need rotation, just scrape on elevator"/>
  </r>
  <r>
    <d v="2022-04-23T02:15:00"/>
    <x v="2"/>
    <n v="65"/>
    <x v="10"/>
    <s v="RIH 9-5/8&quot; cleanout/ scraper BHA to 1 stand above expected TOC."/>
    <m/>
    <n v="0.25"/>
    <n v="0.25"/>
    <m/>
    <m/>
    <m/>
    <m/>
    <s v="@"/>
  </r>
  <r>
    <d v="2022-04-23T02:30:00"/>
    <x v="2"/>
    <n v="65"/>
    <x v="10"/>
    <s v="Washed down last stand to tag TOC."/>
    <m/>
    <n v="0.25"/>
    <n v="0.25"/>
    <m/>
    <m/>
    <m/>
    <m/>
    <s v="shoe @ 13,159 ft"/>
  </r>
  <r>
    <d v="2022-04-23T02:45:00"/>
    <x v="2"/>
    <n v="65"/>
    <x v="10"/>
    <s v="Drill out landing collar"/>
    <m/>
    <n v="1"/>
    <n v="1"/>
    <m/>
    <m/>
    <m/>
    <m/>
    <s v="landing collar ~5ft"/>
  </r>
  <r>
    <d v="2022-04-23T03:45:00"/>
    <x v="2"/>
    <n v="65"/>
    <x v="10"/>
    <s v="Circulate clean "/>
    <m/>
    <n v="2.5"/>
    <n v="2.5"/>
    <m/>
    <m/>
    <m/>
    <m/>
    <m/>
  </r>
  <r>
    <d v="2022-04-23T06:15:00"/>
    <x v="2"/>
    <n v="65"/>
    <x v="10"/>
    <s v="Displace booster line"/>
    <m/>
    <n v="0.5"/>
    <n v="0.5"/>
    <m/>
    <m/>
    <m/>
    <m/>
    <m/>
  </r>
  <r>
    <d v="2022-04-23T06:45:00"/>
    <x v="2"/>
    <n v="65"/>
    <x v="10"/>
    <s v="Pump cocktail train and displace to SW"/>
    <m/>
    <n v="3"/>
    <n v="3"/>
    <m/>
    <m/>
    <m/>
    <m/>
    <m/>
  </r>
  <r>
    <d v="2022-04-23T09:45:00"/>
    <x v="2"/>
    <n v="65"/>
    <x v="10"/>
    <s v="Inflow test on choke line"/>
    <m/>
    <n v="4"/>
    <n v="4"/>
    <m/>
    <m/>
    <m/>
    <m/>
    <s v="Opportunity: Omit inflow test and replace with positive test"/>
  </r>
  <r>
    <d v="2022-04-23T13:45:00"/>
    <x v="2"/>
    <n v="65"/>
    <x v="10"/>
    <s v="Flush choke line to brine from kill line.  Open BOP's"/>
    <m/>
    <n v="0.75"/>
    <n v="0.75"/>
    <m/>
    <m/>
    <m/>
    <m/>
    <m/>
  </r>
  <r>
    <d v="2022-04-23T14:30:00"/>
    <x v="2"/>
    <n v="65"/>
    <x v="10"/>
    <s v="POOH BHA racking DP to 2,000 ft. "/>
    <m/>
    <n v="5.75"/>
    <n v="5.75"/>
    <m/>
    <n v="2000"/>
    <n v="12657"/>
    <n v="1890"/>
    <s v="14 stds/ hr"/>
  </r>
  <r>
    <d v="2022-04-23T20:15:00"/>
    <x v="2"/>
    <n v="65"/>
    <x v="10"/>
    <s v="M/U PSRT and RIH to RCD depth. Retrieve PS and POOH. R/B PSRT."/>
    <m/>
    <n v="1"/>
    <n v="1"/>
    <m/>
    <m/>
    <m/>
    <m/>
    <m/>
  </r>
  <r>
    <d v="2022-04-23T21:15:00"/>
    <x v="2"/>
    <n v="65"/>
    <x v="10"/>
    <s v="POOH and rack setting tool."/>
    <m/>
    <n v="2.25"/>
    <n v="2.25"/>
    <m/>
    <m/>
    <m/>
    <m/>
    <m/>
  </r>
  <r>
    <d v="2022-04-23T23:30:00"/>
    <x v="2"/>
    <n v="70"/>
    <x v="11"/>
    <s v="P/U and M/U suspension packer."/>
    <m/>
    <n v="0.5"/>
    <n v="0.5"/>
    <m/>
    <m/>
    <m/>
    <m/>
    <m/>
  </r>
  <r>
    <d v="2022-04-24T00:00:00"/>
    <x v="2"/>
    <n v="70"/>
    <x v="11"/>
    <s v="RIH suspension packer on DP to setting depth."/>
    <m/>
    <n v="4"/>
    <n v="4"/>
    <m/>
    <m/>
    <n v="4200"/>
    <n v="1080"/>
    <m/>
  </r>
  <r>
    <d v="2022-04-24T04:00:00"/>
    <x v="2"/>
    <n v="70"/>
    <x v="11"/>
    <s v="Fill string, set suspension packer. P/test, release."/>
    <m/>
    <n v="2.25"/>
    <n v="2.25"/>
    <m/>
    <m/>
    <m/>
    <m/>
    <m/>
  </r>
  <r>
    <d v="2022-04-24T06:15:00"/>
    <x v="2"/>
    <n v="70"/>
    <x v="11"/>
    <s v="Pressure test packer from above."/>
    <m/>
    <n v="0.5"/>
    <n v="0.5"/>
    <m/>
    <m/>
    <m/>
    <m/>
    <m/>
  </r>
  <r>
    <d v="2022-04-24T06:45:00"/>
    <x v="2"/>
    <n v="70"/>
    <x v="11"/>
    <s v="Displaced riser to seawater."/>
    <m/>
    <n v="0"/>
    <n v="0"/>
    <m/>
    <m/>
    <m/>
    <m/>
    <s v="AUX: Rig up THD rigging on aux well. Deploy THD to 150ft above HPWHH, ROV to peform checks on THD at 300ft below MSL"/>
  </r>
  <r>
    <d v="2022-04-24T06:45:00"/>
    <x v="2"/>
    <n v="70"/>
    <x v="11"/>
    <s v="POOH and L/D suspension packer RT."/>
    <m/>
    <n v="2.25"/>
    <n v="2.25"/>
    <m/>
    <m/>
    <n v="4200"/>
    <n v="1890"/>
    <m/>
  </r>
  <r>
    <d v="2022-04-24T09:00:00"/>
    <x v="2"/>
    <n v="70"/>
    <x v="11"/>
    <s v="RIH BOP jet sub. Jet BOPs clean. POOH."/>
    <m/>
    <n v="3.25"/>
    <n v="3.25"/>
    <m/>
    <m/>
    <m/>
    <m/>
    <m/>
  </r>
  <r>
    <d v="2022-04-24T12:15:00"/>
    <x v="2"/>
    <n v="75"/>
    <x v="12"/>
    <s v="C/O DP handing equipment."/>
    <m/>
    <n v="1"/>
    <n v="1"/>
    <m/>
    <m/>
    <m/>
    <m/>
    <m/>
  </r>
  <r>
    <d v="2022-04-24T13:15:00"/>
    <x v="2"/>
    <n v="75"/>
    <x v="12"/>
    <s v="P/U and run the BOP Assistant BLAT tool."/>
    <m/>
    <n v="1"/>
    <n v="1"/>
    <m/>
    <m/>
    <m/>
    <m/>
    <m/>
  </r>
  <r>
    <d v="2022-04-24T14:15:00"/>
    <x v="2"/>
    <n v="75"/>
    <x v="12"/>
    <s v="Transfer weight from tensioners to drawworks. "/>
    <m/>
    <n v="0.5"/>
    <n v="0.5"/>
    <m/>
    <m/>
    <m/>
    <m/>
    <m/>
  </r>
  <r>
    <d v="2022-04-24T14:45:00"/>
    <x v="2"/>
    <n v="75"/>
    <x v="12"/>
    <s v="Unlatch BOP from HPWHH."/>
    <m/>
    <n v="0.5"/>
    <n v="0.5"/>
    <m/>
    <m/>
    <m/>
    <m/>
    <m/>
  </r>
  <r>
    <d v="2022-04-24T15:15:00"/>
    <x v="2"/>
    <n v="75"/>
    <x v="12"/>
    <s v="metrology"/>
    <m/>
    <n v="0.25"/>
    <n v="0.25"/>
    <m/>
    <m/>
    <m/>
    <m/>
    <m/>
  </r>
  <r>
    <d v="2022-04-24T15:30:00"/>
    <x v="2"/>
    <n v="75"/>
    <x v="12"/>
    <s v="Move rig to allign aux floor centre to HPWHH"/>
    <m/>
    <n v="0.5"/>
    <n v="0.5"/>
    <m/>
    <m/>
    <m/>
    <m/>
    <m/>
  </r>
  <r>
    <d v="2022-04-24T16:00:00"/>
    <x v="2"/>
    <n v="75"/>
    <x v="12"/>
    <s v="ROV removes BOP VX gasket and clean HPWHH VX profile"/>
    <m/>
    <n v="0.5"/>
    <n v="0.5"/>
    <m/>
    <m/>
    <m/>
    <m/>
    <m/>
  </r>
  <r>
    <d v="2022-04-24T16:30:00"/>
    <x v="2"/>
    <n v="75"/>
    <x v="12"/>
    <s v="THD Captures HPWHH and ROV orientate THD on HPWHH"/>
    <m/>
    <n v="1"/>
    <n v="1"/>
    <m/>
    <m/>
    <m/>
    <m/>
    <s v="ROV verify VX Pins and inspect VX gasket"/>
  </r>
  <r>
    <d v="2022-04-24T17:30:00"/>
    <x v="2"/>
    <n v="75"/>
    <x v="12"/>
    <s v="Land THD on HPWHH"/>
    <m/>
    <n v="0.5"/>
    <n v="0.5"/>
    <m/>
    <m/>
    <m/>
    <m/>
    <s v="Set down THD weight and ROV confims heading "/>
  </r>
  <r>
    <d v="2022-04-24T18:00:00"/>
    <x v="2"/>
    <n v="75"/>
    <x v="12"/>
    <s v="Check THD Landout Indicator"/>
    <m/>
    <n v="0.5"/>
    <n v="0.5"/>
    <m/>
    <m/>
    <m/>
    <m/>
    <s v="and unlock MRT"/>
  </r>
  <r>
    <d v="2022-04-24T18:30:00"/>
    <x v="2"/>
    <n v="75"/>
    <x v="12"/>
    <s v="Lock THD Connector and perform backseal test"/>
    <m/>
    <n v="1"/>
    <n v="1"/>
    <m/>
    <m/>
    <m/>
    <m/>
    <m/>
  </r>
  <r>
    <d v="2022-04-24T19:30:00"/>
    <x v="2"/>
    <n v="75"/>
    <x v="12"/>
    <s v="Remove installation aids/tooling"/>
    <m/>
    <n v="0.25"/>
    <n v="0.25"/>
    <m/>
    <m/>
    <m/>
    <m/>
    <s v="ROV take photos and videos"/>
  </r>
  <r>
    <d v="2022-04-24T19:45:00"/>
    <x v="2"/>
    <n v="75"/>
    <x v="12"/>
    <s v="ROV performs as left configuration/survey of THD and install debris cap "/>
    <m/>
    <n v="0.75"/>
    <n v="0.75"/>
    <m/>
    <m/>
    <m/>
    <m/>
    <m/>
  </r>
  <r>
    <d v="2022-04-24T20:30:00"/>
    <x v="2"/>
    <n v="75"/>
    <x v="12"/>
    <s v="Install VX gasket on THD"/>
    <m/>
    <n v="0.5"/>
    <n v="0.5"/>
    <m/>
    <m/>
    <m/>
    <m/>
    <m/>
  </r>
  <r>
    <d v="2022-04-24T21:00:00"/>
    <x v="2"/>
    <n v="75"/>
    <x v="12"/>
    <s v="Move rig to allign BOP to THD"/>
    <m/>
    <n v="0.25"/>
    <n v="0.25"/>
    <m/>
    <m/>
    <m/>
    <m/>
    <m/>
  </r>
  <r>
    <d v="2022-04-24T21:15:00"/>
    <x v="2"/>
    <n v="75"/>
    <x v="12"/>
    <s v="Land and latch BOP onto THD"/>
    <m/>
    <n v="0.5"/>
    <n v="0.5"/>
    <m/>
    <m/>
    <m/>
    <m/>
    <m/>
  </r>
  <r>
    <d v="2022-04-24T21:45:00"/>
    <x v="2"/>
    <n v="75"/>
    <x v="12"/>
    <s v="Perform overpull test and put LMRP in 50 klbs tension. "/>
    <m/>
    <n v="0.25"/>
    <n v="0.25"/>
    <m/>
    <m/>
    <m/>
    <m/>
    <m/>
  </r>
  <r>
    <d v="2022-04-24T22:00:00"/>
    <x v="2"/>
    <n v="75"/>
    <x v="12"/>
    <s v="Perform connector pressure test. "/>
    <m/>
    <n v="0.5"/>
    <n v="0.5"/>
    <m/>
    <m/>
    <m/>
    <m/>
    <m/>
  </r>
  <r>
    <d v="2022-04-24T22:30:00"/>
    <x v="2"/>
    <n v="75"/>
    <x v="12"/>
    <s v="Transfer weight from drawworks to tensioners"/>
    <m/>
    <n v="0.5"/>
    <n v="0.5"/>
    <m/>
    <m/>
    <m/>
    <m/>
    <m/>
  </r>
  <r>
    <d v="2022-04-24T23:00:00"/>
    <x v="2"/>
    <n v="75"/>
    <x v="12"/>
    <s v="Disengage BLAT and POOH. "/>
    <m/>
    <n v="0.5"/>
    <n v="0.5"/>
    <m/>
    <m/>
    <m/>
    <m/>
    <m/>
  </r>
  <r>
    <d v="2022-04-24T23:30:00"/>
    <x v="2"/>
    <n v="80"/>
    <x v="13"/>
    <s v="P/U and M/U suspension packer RT."/>
    <m/>
    <n v="0.5"/>
    <n v="0.5"/>
    <m/>
    <m/>
    <m/>
    <m/>
    <m/>
  </r>
  <r>
    <d v="2022-04-25T00:00:00"/>
    <x v="2"/>
    <n v="80"/>
    <x v="13"/>
    <s v="Displace riser to brine"/>
    <m/>
    <n v="1.0000000000000001E-5"/>
    <n v="1.0000000000000001E-5"/>
    <m/>
    <m/>
    <m/>
    <m/>
    <s v="Done offline"/>
  </r>
  <r>
    <d v="2022-04-25T00:00:00"/>
    <x v="2"/>
    <n v="80"/>
    <x v="13"/>
    <s v="RIH to top of suspension packer"/>
    <m/>
    <n v="2.25"/>
    <n v="2.25"/>
    <m/>
    <m/>
    <n v="4200"/>
    <n v="1890"/>
    <m/>
  </r>
  <r>
    <d v="2022-04-25T02:15:00"/>
    <x v="2"/>
    <n v="80"/>
    <x v="13"/>
    <s v="Engage suspension packer. Equalize pressure."/>
    <m/>
    <n v="0.75"/>
    <n v="0.75"/>
    <m/>
    <m/>
    <m/>
    <m/>
    <m/>
  </r>
  <r>
    <d v="2022-04-25T03:00:00"/>
    <x v="2"/>
    <n v="80"/>
    <x v="13"/>
    <s v="Deflate packer"/>
    <m/>
    <n v="0.25"/>
    <n v="0.25"/>
    <m/>
    <m/>
    <m/>
    <m/>
    <s v="Offline ROV: Metrology of jumpers"/>
  </r>
  <r>
    <d v="2022-04-25T03:15:00"/>
    <x v="2"/>
    <n v="80"/>
    <x v="13"/>
    <s v="Install PS-30 slips."/>
    <m/>
    <n v="0.5"/>
    <n v="0.5"/>
    <m/>
    <m/>
    <m/>
    <m/>
    <m/>
  </r>
  <r>
    <d v="2022-04-25T03:45:00"/>
    <x v="2"/>
    <n v="80"/>
    <x v="13"/>
    <s v="POOH"/>
    <m/>
    <n v="4"/>
    <n v="4"/>
    <m/>
    <m/>
    <n v="4200"/>
    <n v="1080"/>
    <m/>
  </r>
  <r>
    <d v="2022-04-25T07:45:00"/>
    <x v="2"/>
    <n v="80"/>
    <x v="13"/>
    <s v="Function test BOP"/>
    <m/>
    <n v="0.5"/>
    <n v="0.5"/>
    <m/>
    <m/>
    <m/>
    <m/>
    <m/>
  </r>
  <r>
    <d v="2022-04-25T08:15:00"/>
    <x v="2"/>
    <n v="80"/>
    <x v="13"/>
    <s v="POOH.  L/D packer with RT on aux side"/>
    <m/>
    <n v="2.5"/>
    <n v="2.5"/>
    <m/>
    <m/>
    <m/>
    <m/>
    <m/>
  </r>
  <r>
    <d v="2022-04-25T10:45:00"/>
    <x v="2"/>
    <n v="85"/>
    <x v="14"/>
    <s v="Slip and cut"/>
    <m/>
    <n v="3"/>
    <n v="3"/>
    <m/>
    <m/>
    <m/>
    <m/>
    <m/>
  </r>
  <r>
    <d v="2022-04-25T13:45:00"/>
    <x v="2"/>
    <n v="85"/>
    <x v="14"/>
    <s v="Service TDS, DROPS inspection"/>
    <m/>
    <n v="1"/>
    <n v="1"/>
    <m/>
    <m/>
    <m/>
    <m/>
    <m/>
  </r>
  <r>
    <d v="2022-04-25T14:45:00"/>
    <x v="2"/>
    <n v="85"/>
    <x v="14"/>
    <s v="M/U and RIH 8 1/2&quot; AutoTrak BHA on HWDP."/>
    <m/>
    <n v="3"/>
    <n v="3"/>
    <m/>
    <m/>
    <n v="1000"/>
    <m/>
    <m/>
  </r>
  <r>
    <d v="2022-04-25T17:45:00"/>
    <x v="2"/>
    <n v="85"/>
    <x v="14"/>
    <s v=" M/U PSRT. RIH to RCD depth. Install PS. POOH PSRT and R/B."/>
    <m/>
    <n v="1"/>
    <n v="1"/>
    <m/>
    <m/>
    <m/>
    <m/>
    <m/>
  </r>
  <r>
    <d v="2022-04-25T18:45:00"/>
    <x v="2"/>
    <n v="85"/>
    <x v="14"/>
    <s v="RIH 8-1/2&quot; AutoTrak BHA on  5&quot; DP "/>
    <m/>
    <n v="2.75"/>
    <n v="2.75"/>
    <m/>
    <n v="1000"/>
    <n v="6400"/>
    <n v="2025"/>
    <s v="6500 - 1000 = 5500 ft. Assuming 1000 ft BHA. KPI: 16 std/hr. Lookahead: 14.4 std/hr. + 0.5 hr"/>
  </r>
  <r>
    <d v="2022-04-25T21:30:00"/>
    <x v="2"/>
    <n v="85"/>
    <x v="14"/>
    <s v="Perform BOP test on 5&quot; DP  (300/ 5,000 psi 5/ 5 min)"/>
    <m/>
    <n v="3.5"/>
    <n v="3.5"/>
    <m/>
    <m/>
    <m/>
    <m/>
    <m/>
  </r>
  <r>
    <d v="2022-04-26T01:00:00"/>
    <x v="2"/>
    <n v="85"/>
    <x v="14"/>
    <s v="RIH 8-1/2&quot; AutoTrak BHA on 6-5/8&quot; DP to 1 stand above expected TOC."/>
    <m/>
    <n v="3.5"/>
    <n v="3.5"/>
    <m/>
    <n v="6400"/>
    <n v="13000"/>
    <n v="2025"/>
    <s v="13158 - 50 - 130 - 6500 = 6478 ft. KPI: 16 std/hr. Lookahead: 14.4 std/hr."/>
  </r>
  <r>
    <d v="2022-04-26T04:30:00"/>
    <x v="2"/>
    <n v="85"/>
    <x v="14"/>
    <s v="Wash down string and tag TOC."/>
    <m/>
    <n v="0.5"/>
    <n v="0.5"/>
    <m/>
    <m/>
    <m/>
    <m/>
    <m/>
  </r>
  <r>
    <d v="2022-04-26T05:00:00"/>
    <x v="2"/>
    <n v="85"/>
    <x v="14"/>
    <s v="Displace choke and kill lines"/>
    <m/>
    <n v="0.75"/>
    <n v="0.75"/>
    <m/>
    <m/>
    <m/>
    <m/>
    <m/>
  </r>
  <r>
    <d v="2022-04-26T05:45:00"/>
    <x v="2"/>
    <n v="85"/>
    <x v="14"/>
    <s v="Displace to RDIF while drilling out remaining cement, shoe, rathole and 15 ft of new formation."/>
    <m/>
    <n v="5"/>
    <n v="5"/>
    <m/>
    <m/>
    <m/>
    <m/>
    <m/>
  </r>
  <r>
    <d v="2022-04-26T10:45:00"/>
    <x v="2"/>
    <n v="85"/>
    <x v="14"/>
    <s v="Perform step rate test"/>
    <m/>
    <n v="0.25"/>
    <n v="0.25"/>
    <m/>
    <m/>
    <m/>
    <m/>
    <m/>
  </r>
  <r>
    <d v="2022-04-26T11:00:00"/>
    <x v="2"/>
    <n v="85"/>
    <x v="14"/>
    <s v="Drill 8-1/2&quot; horizontal hole to well TD."/>
    <m/>
    <n v="11.5"/>
    <n v="11.5"/>
    <m/>
    <n v="13000"/>
    <n v="13916"/>
    <n v="80"/>
    <m/>
  </r>
  <r>
    <d v="2022-04-26T22:30:00"/>
    <x v="2"/>
    <n v="85"/>
    <x v="14"/>
    <s v="Circulate and backream hole clean. RB stand every BU. "/>
    <m/>
    <n v="4"/>
    <n v="4"/>
    <m/>
    <m/>
    <m/>
    <m/>
    <m/>
  </r>
  <r>
    <d v="2022-04-27T02:30:00"/>
    <x v="2"/>
    <n v="85"/>
    <x v="14"/>
    <s v="Perform OH FIT. Flow check well."/>
    <m/>
    <n v="1.5"/>
    <n v="1.5"/>
    <m/>
    <m/>
    <m/>
    <m/>
    <m/>
  </r>
  <r>
    <d v="2022-04-27T04:00:00"/>
    <x v="2"/>
    <n v="85"/>
    <x v="14"/>
    <s v="RIH 8-1/2&quot; AutoTrak BHA - simulate screen run"/>
    <m/>
    <n v="1.5"/>
    <n v="1.5"/>
    <m/>
    <m/>
    <m/>
    <m/>
    <m/>
  </r>
  <r>
    <d v="2022-04-27T05:30:00"/>
    <x v="2"/>
    <n v="85"/>
    <x v="15"/>
    <s v=" Displace open hole to SF-DIF."/>
    <m/>
    <n v="1.5"/>
    <n v="1.5"/>
    <m/>
    <m/>
    <m/>
    <m/>
    <m/>
  </r>
  <r>
    <d v="2022-04-27T07:00:00"/>
    <x v="2"/>
    <n v="85"/>
    <x v="15"/>
    <s v="Pump OOH 8-1/2&quot; AutoTrak BHA 300ft into 9-5/8&quot; casing shoe. "/>
    <m/>
    <n v="5"/>
    <n v="5"/>
    <m/>
    <n v="12800"/>
    <n v="13916"/>
    <n v="600"/>
    <s v="13916 - 13158 + 300 = 1058 ft. Assume 12 ft/min and 3 mins/connection = 14 mins/stand."/>
  </r>
  <r>
    <d v="2022-04-27T12:00:00"/>
    <x v="2"/>
    <n v="85"/>
    <x v="15"/>
    <s v="Activate Jetstream with RFID tags"/>
    <m/>
    <n v="1"/>
    <n v="1"/>
    <m/>
    <m/>
    <m/>
    <m/>
    <m/>
  </r>
  <r>
    <d v="2022-04-27T13:00:00"/>
    <x v="2"/>
    <n v="85"/>
    <x v="15"/>
    <s v="Circulate casing clean with DIF"/>
    <m/>
    <n v="3"/>
    <n v="3"/>
    <m/>
    <m/>
    <m/>
    <m/>
    <m/>
  </r>
  <r>
    <d v="2022-04-27T16:00:00"/>
    <x v="2"/>
    <n v="85"/>
    <x v="15"/>
    <s v="Deactivate Jetstream with RFID tags"/>
    <m/>
    <n v="1"/>
    <n v="1"/>
    <m/>
    <m/>
    <m/>
    <m/>
    <m/>
  </r>
  <r>
    <d v="2022-04-27T17:00:00"/>
    <x v="2"/>
    <n v="85"/>
    <x v="15"/>
    <s v="Displace C and K lines to brine"/>
    <m/>
    <n v="0.75"/>
    <n v="0.75"/>
    <m/>
    <m/>
    <m/>
    <m/>
    <m/>
  </r>
  <r>
    <d v="2022-04-27T17:45:00"/>
    <x v="2"/>
    <n v="85"/>
    <x v="15"/>
    <s v="Circulate casing and riser to brine."/>
    <m/>
    <n v="3.5"/>
    <n v="3.5"/>
    <m/>
    <m/>
    <m/>
    <m/>
    <m/>
  </r>
  <r>
    <d v="2022-04-27T21:15:00"/>
    <x v="2"/>
    <n v="85"/>
    <x v="15"/>
    <s v="Flow check well. Install PS-30's. Pump slug. Drop 3.5&quot; drift. "/>
    <m/>
    <n v="0.75"/>
    <n v="0.75"/>
    <m/>
    <m/>
    <m/>
    <m/>
    <m/>
  </r>
  <r>
    <d v="2022-04-27T22:00:00"/>
    <x v="2"/>
    <n v="85"/>
    <x v="15"/>
    <s v="POOH and rack 6 5/8&quot; DP "/>
    <m/>
    <n v="3.5"/>
    <n v="3.5"/>
    <m/>
    <n v="6400"/>
    <n v="12800"/>
    <n v="1890"/>
    <s v="13158 - 300 - 6500 = 6358 ft. KPI: 14 std/hr. Lookahead: 12.6 std/hr. + 0.5 hr"/>
  </r>
  <r>
    <d v="2022-04-28T01:30:00"/>
    <x v="2"/>
    <n v="85"/>
    <x v="15"/>
    <s v="Remove PS-30 slips. Install master bushings. Changed out to 5&quot; DP handling equipment."/>
    <m/>
    <n v="0.75"/>
    <n v="0.75"/>
    <m/>
    <m/>
    <m/>
    <m/>
    <m/>
  </r>
  <r>
    <d v="2022-04-28T02:15:00"/>
    <x v="2"/>
    <n v="85"/>
    <x v="15"/>
    <s v="POOH and rack 5&quot; DP."/>
    <m/>
    <n v="3"/>
    <n v="3"/>
    <m/>
    <n v="1000"/>
    <n v="6400"/>
    <n v="1890"/>
    <s v="6500 - 1000 = 5500 ft. KPI: 14 std/hr. Lookahead: 12.6 std/hr."/>
  </r>
  <r>
    <d v="2022-04-28T05:15:00"/>
    <x v="2"/>
    <n v="85"/>
    <x v="15"/>
    <s v="POOH HWDP and 8-1/2&quot; BHA.  Rack back with aux assistance. "/>
    <m/>
    <n v="2"/>
    <n v="2"/>
    <m/>
    <m/>
    <m/>
    <m/>
    <s v="+0.25 clean and clear rig floor"/>
  </r>
  <r>
    <d v="2022-04-28T07:15:00"/>
    <x v="2"/>
    <n v="90"/>
    <x v="16"/>
    <s v="PJSM. RU to run Shunted screen"/>
    <m/>
    <n v="1.25"/>
    <n v="1.25"/>
    <m/>
    <m/>
    <m/>
    <m/>
    <m/>
  </r>
  <r>
    <d v="2022-04-28T08:30:00"/>
    <x v="2"/>
    <n v="90"/>
    <x v="16"/>
    <s v="MU SAS screens with shunt tubes."/>
    <m/>
    <n v="9.75"/>
    <n v="9.75"/>
    <m/>
    <m/>
    <n v="1091"/>
    <n v="114"/>
    <s v="TQ = 3 joints / hour, 1 joint = 38 ft. "/>
  </r>
  <r>
    <d v="2022-04-28T18:15:00"/>
    <x v="2"/>
    <n v="90"/>
    <x v="16"/>
    <s v="Change handling gear. Make up FS-2 FLCV assembly. Change handling gear"/>
    <m/>
    <n v="1.25"/>
    <n v="1.25"/>
    <m/>
    <m/>
    <m/>
    <m/>
    <m/>
  </r>
  <r>
    <d v="2022-04-28T19:30:00"/>
    <x v="2"/>
    <n v="90"/>
    <x v="16"/>
    <s v="RIH wash pipe string "/>
    <m/>
    <n v="2.75"/>
    <n v="2.75"/>
    <m/>
    <m/>
    <n v="1091"/>
    <n v="432"/>
    <s v="TQ = 3.6 stands / hour, 1 stand = 120 ft."/>
  </r>
  <r>
    <d v="2022-04-28T22:15:00"/>
    <x v="2"/>
    <n v="90"/>
    <x v="16"/>
    <s v="Tag, space out with pups"/>
    <m/>
    <n v="0.5"/>
    <n v="0.5"/>
    <m/>
    <m/>
    <m/>
    <m/>
    <m/>
  </r>
  <r>
    <d v="2022-04-28T22:45:00"/>
    <x v="2"/>
    <n v="90"/>
    <x v="16"/>
    <s v="MU GP packer and two gauge mandrels. Install swivel master"/>
    <m/>
    <n v="2.5"/>
    <n v="2.5"/>
    <m/>
    <m/>
    <m/>
    <m/>
    <m/>
  </r>
  <r>
    <d v="2022-04-29T01:15:00"/>
    <x v="2"/>
    <n v="90"/>
    <x v="16"/>
    <s v="RIH on  5 7/8&quot;  DP"/>
    <m/>
    <n v="12.5"/>
    <n v="12.5"/>
    <m/>
    <m/>
    <n v="3407"/>
    <n v="276"/>
    <s v="TQ = 2.3 stands / hour, 1 stand = 135 ft."/>
  </r>
  <r>
    <d v="2022-04-29T13:45:00"/>
    <x v="2"/>
    <n v="90"/>
    <x v="16"/>
    <s v="RIH on  6 5/8&quot;  DP"/>
    <m/>
    <n v="18.25"/>
    <n v="18.25"/>
    <m/>
    <m/>
    <n v="8400"/>
    <n v="276"/>
    <s v="TQ = 2.3 stands / hour, 1 stand = 135 ft."/>
  </r>
  <r>
    <d v="2022-04-30T08:00:00"/>
    <x v="2"/>
    <n v="90"/>
    <x v="16"/>
    <s v="Function test BOP's"/>
    <m/>
    <n v="0.5"/>
    <n v="0.5"/>
    <m/>
    <m/>
    <m/>
    <m/>
    <m/>
  </r>
  <r>
    <d v="2022-04-30T08:30:00"/>
    <x v="2"/>
    <n v="90"/>
    <x v="16"/>
    <s v="Held PJSM. RIH on DP in open hole. M/U TDS on first single and wash down every stand  "/>
    <m/>
    <n v="4"/>
    <n v="4"/>
    <m/>
    <m/>
    <n v="1091"/>
    <n v="276"/>
    <s v="TQ = 2.3 stands / hour, 1 stand = 135 ft."/>
  </r>
  <r>
    <d v="2022-04-30T12:30:00"/>
    <x v="2"/>
    <n v="90"/>
    <x v="16"/>
    <s v="M/U SES stand.  Tag bottom.  Pick up.   Make up TDS "/>
    <m/>
    <n v="0.75"/>
    <n v="0.75"/>
    <m/>
    <m/>
    <m/>
    <m/>
    <s v="Ball above top TIW"/>
  </r>
  <r>
    <d v="2022-04-30T13:15:00"/>
    <x v="2"/>
    <n v="90"/>
    <x v="16"/>
    <s v="Flush and pressure test cement line to 6000 psi for 10 min"/>
    <m/>
    <n v="0.5"/>
    <n v="0.5"/>
    <m/>
    <m/>
    <m/>
    <m/>
    <m/>
  </r>
  <r>
    <d v="2022-04-30T13:45:00"/>
    <x v="2"/>
    <n v="90"/>
    <x v="16"/>
    <s v="Displace OH to filtered brine "/>
    <m/>
    <n v="1"/>
    <n v="1"/>
    <m/>
    <m/>
    <m/>
    <m/>
    <s v="commence rig up of gravel pack mainfold"/>
  </r>
  <r>
    <d v="2022-04-30T14:45:00"/>
    <x v="2"/>
    <n v="90"/>
    <x v="16"/>
    <s v="PJSM.  Drop ball.  Pump down with cement unit"/>
    <m/>
    <n v="2"/>
    <n v="2"/>
    <m/>
    <m/>
    <m/>
    <m/>
    <m/>
  </r>
  <r>
    <d v="2022-04-30T16:45:00"/>
    <x v="2"/>
    <n v="90"/>
    <x v="16"/>
    <s v="Set packer with cement unit. Test packer to 3700 psi 15 mins. Shear ROC rupture disc.  Open annular."/>
    <m/>
    <n v="2.25"/>
    <n v="2.25"/>
    <m/>
    <m/>
    <m/>
    <m/>
    <m/>
  </r>
  <r>
    <d v="2022-04-30T19:00:00"/>
    <x v="2"/>
    <n v="90"/>
    <x v="16"/>
    <s v="Locate WD, PS and RP positions. "/>
    <m/>
    <n v="0.5"/>
    <n v="0.5"/>
    <m/>
    <m/>
    <m/>
    <m/>
    <m/>
  </r>
  <r>
    <d v="2022-04-30T19:30:00"/>
    <x v="2"/>
    <n v="90"/>
    <x v="16"/>
    <s v="Displace OH to filtered brine"/>
    <m/>
    <n v="1.5"/>
    <n v="1.5"/>
    <m/>
    <m/>
    <m/>
    <m/>
    <s v="Pump 700 bbl at 7 bbl/min.  Meanwhile rig up chiksans"/>
  </r>
  <r>
    <d v="2022-04-30T21:00:00"/>
    <x v="2"/>
    <n v="90"/>
    <x v="16"/>
    <s v="Rig up gravel pack manifold and chiksans"/>
    <m/>
    <n v="1.5"/>
    <n v="1.5"/>
    <m/>
    <m/>
    <m/>
    <m/>
    <m/>
  </r>
  <r>
    <d v="2022-04-30T22:30:00"/>
    <x v="2"/>
    <n v="90"/>
    <x v="16"/>
    <s v="PJSM. "/>
    <m/>
    <n v="0.5"/>
    <n v="0.5"/>
    <m/>
    <m/>
    <m/>
    <m/>
    <m/>
  </r>
  <r>
    <d v="2022-04-30T23:00:00"/>
    <x v="2"/>
    <n v="90"/>
    <x v="16"/>
    <s v="Flush lines.  Pressure test GP lines.  Flush lines.  Pressure test reverse manifold line."/>
    <m/>
    <n v="3"/>
    <n v="3"/>
    <m/>
    <m/>
    <m/>
    <m/>
    <m/>
  </r>
  <r>
    <d v="2022-05-01T02:00:00"/>
    <x v="2"/>
    <n v="90"/>
    <x v="16"/>
    <s v="Step rate test in reversing position"/>
    <m/>
    <n v="2"/>
    <n v="2"/>
    <m/>
    <m/>
    <m/>
    <m/>
    <m/>
  </r>
  <r>
    <d v="2022-05-01T04:00:00"/>
    <x v="2"/>
    <n v="90"/>
    <x v="16"/>
    <s v="Screen out drills"/>
    <m/>
    <n v="0.5"/>
    <n v="0.5"/>
    <m/>
    <m/>
    <m/>
    <m/>
    <m/>
  </r>
  <r>
    <d v="2022-05-01T04:30:00"/>
    <x v="2"/>
    <n v="90"/>
    <x v="16"/>
    <s v="Step rate test in GP position"/>
    <m/>
    <n v="0.5"/>
    <n v="0.5"/>
    <m/>
    <m/>
    <m/>
    <m/>
    <m/>
  </r>
  <r>
    <d v="2022-05-01T05:00:00"/>
    <x v="2"/>
    <n v="90"/>
    <x v="16"/>
    <s v="Perform OHGP "/>
    <m/>
    <n v="3.5"/>
    <n v="3.5"/>
    <m/>
    <m/>
    <m/>
    <m/>
    <m/>
  </r>
  <r>
    <d v="2022-05-01T08:30:00"/>
    <x v="2"/>
    <n v="90"/>
    <x v="16"/>
    <s v="Screen out and reverse circulate excess gravel"/>
    <m/>
    <n v="8"/>
    <n v="8"/>
    <m/>
    <m/>
    <m/>
    <m/>
    <s v="Plan 700 bbl at 5 bpm, actual 7.5 bottoms up (2600 bbl).  Rate limited to 6 bbl/min to avoid losses"/>
  </r>
  <r>
    <d v="2022-05-01T16:30:00"/>
    <x v="2"/>
    <n v="90"/>
    <x v="16"/>
    <s v="Close and test MCS sleeve"/>
    <m/>
    <n v="2.75"/>
    <n v="2.75"/>
    <m/>
    <m/>
    <m/>
    <m/>
    <m/>
  </r>
  <r>
    <d v="2022-05-01T19:15:00"/>
    <x v="2"/>
    <n v="90"/>
    <x v="16"/>
    <s v="Partially rig down chiksans, install cement hose and test."/>
    <m/>
    <n v="1.25"/>
    <n v="1.25"/>
    <m/>
    <m/>
    <m/>
    <m/>
    <m/>
  </r>
  <r>
    <d v="2022-05-01T20:30:00"/>
    <x v="2"/>
    <n v="90"/>
    <x v="16"/>
    <s v="Drop ball and circulate down to convert service tool"/>
    <m/>
    <n v="3.5"/>
    <n v="3.5"/>
    <m/>
    <m/>
    <m/>
    <m/>
    <s v="Pumped potato and soap pill - very effective.  Commenced N flow prep"/>
  </r>
  <r>
    <d v="2022-05-02T00:00:00"/>
    <x v="2"/>
    <n v="90"/>
    <x v="16"/>
    <s v="Mix N-flow breaker - 80 bbl."/>
    <m/>
    <n v="1"/>
    <n v="1"/>
    <m/>
    <m/>
    <m/>
    <m/>
    <s v="Mostly offline"/>
  </r>
  <r>
    <d v="2022-05-02T01:00:00"/>
    <x v="2"/>
    <n v="90"/>
    <x v="16"/>
    <s v="Hold PJSM. Spot breaker through washpipe. "/>
    <m/>
    <n v="3.5"/>
    <n v="3.5"/>
    <m/>
    <m/>
    <m/>
    <m/>
    <s v="5 bpm in tubing,  2 bpm in open hole"/>
  </r>
  <r>
    <d v="2022-05-02T04:30:00"/>
    <x v="2"/>
    <n v="90"/>
    <x v="16"/>
    <s v="Flow check, rack SES stand. Remove cement hose"/>
    <m/>
    <n v="0.5"/>
    <n v="0.5"/>
    <m/>
    <m/>
    <m/>
    <m/>
    <m/>
  </r>
  <r>
    <d v="2022-05-02T05:00:00"/>
    <x v="2"/>
    <n v="90"/>
    <x v="16"/>
    <s v="POOH 5-7/8&quot; DP to shift close FS2. "/>
    <m/>
    <n v="4"/>
    <n v="4"/>
    <m/>
    <m/>
    <n v="1091"/>
    <n v="276"/>
    <s v="TQ = 2.3 stands / hour, 1 stand = 135 ft."/>
  </r>
  <r>
    <d v="2022-05-02T09:00:00"/>
    <x v="2"/>
    <n v="90"/>
    <x v="16"/>
    <s v="Shift closed FS2 FLCV"/>
    <m/>
    <n v="1"/>
    <n v="1"/>
    <m/>
    <m/>
    <m/>
    <m/>
    <m/>
  </r>
  <r>
    <d v="2022-05-02T10:00:00"/>
    <x v="2"/>
    <n v="90"/>
    <x v="16"/>
    <s v="P/ test against FS2 FLCV &amp; packer.  Leave UA closed"/>
    <m/>
    <n v="1"/>
    <n v="1"/>
    <m/>
    <m/>
    <m/>
    <m/>
    <m/>
  </r>
  <r>
    <d v="2022-05-02T11:00:00"/>
    <x v="2"/>
    <n v="90"/>
    <x v="16"/>
    <s v="Displace well to packer fluid (brine, O2 scav, biocide).  Open annular"/>
    <m/>
    <n v="4.5"/>
    <n v="4.5"/>
    <m/>
    <m/>
    <m/>
    <m/>
    <m/>
  </r>
  <r>
    <d v="2022-05-02T15:30:00"/>
    <x v="2"/>
    <n v="90"/>
    <x v="16"/>
    <s v="Filter brine"/>
    <m/>
    <n v="2.25"/>
    <n v="2.25"/>
    <m/>
    <m/>
    <m/>
    <m/>
    <s v="ILT: Inadequate brine supplied to rig for this well."/>
  </r>
  <r>
    <d v="2022-05-02T17:45:00"/>
    <x v="2"/>
    <n v="90"/>
    <x v="16"/>
    <s v="Displace C, K, B and riser to brine.  "/>
    <m/>
    <n v="3"/>
    <n v="3"/>
    <m/>
    <m/>
    <m/>
    <m/>
    <m/>
  </r>
  <r>
    <d v="2022-05-02T20:45:00"/>
    <x v="2"/>
    <n v="90"/>
    <x v="16"/>
    <s v="Function test BOP"/>
    <m/>
    <n v="0.75"/>
    <n v="0.75"/>
    <m/>
    <m/>
    <m/>
    <m/>
    <m/>
  </r>
  <r>
    <d v="2022-05-02T21:30:00"/>
    <x v="2"/>
    <n v="90"/>
    <x v="16"/>
    <s v="Flow check, slug pipe"/>
    <m/>
    <n v="0.5"/>
    <n v="0.5"/>
    <m/>
    <m/>
    <m/>
    <m/>
    <m/>
  </r>
  <r>
    <d v="2022-05-02T22:00:00"/>
    <x v="2"/>
    <n v="90"/>
    <x v="16"/>
    <s v="POOH 6 5/8&quot; and 5-7/8&quot; DP"/>
    <m/>
    <n v="5.5"/>
    <n v="5.5"/>
    <m/>
    <m/>
    <n v="11807"/>
    <n v="2160"/>
    <s v="TQ = 16 stands / hour, 1 stand = 135 ft."/>
  </r>
  <r>
    <d v="2022-05-03T03:30:00"/>
    <x v="2"/>
    <n v="90"/>
    <x v="16"/>
    <s v="Install master bushings.  Lay down swivel master, gauge carriers, swivel master"/>
    <m/>
    <n v="1.75"/>
    <n v="1.75"/>
    <m/>
    <m/>
    <m/>
    <m/>
    <m/>
  </r>
  <r>
    <d v="2022-05-03T05:15:00"/>
    <x v="2"/>
    <n v="90"/>
    <x v="16"/>
    <s v="Rig up for washpipe"/>
    <m/>
    <n v="0.25"/>
    <n v="0.25"/>
    <m/>
    <m/>
    <m/>
    <m/>
    <m/>
  </r>
  <r>
    <d v="2022-05-03T05:30:00"/>
    <x v="2"/>
    <n v="90"/>
    <x v="16"/>
    <s v="Rack back washpipe and service tools"/>
    <m/>
    <n v="2.75"/>
    <n v="2.75"/>
    <m/>
    <m/>
    <n v="1091"/>
    <n v="432"/>
    <s v="TQ = 3.6 stands / hour, 1 stand = 120 ft."/>
  </r>
  <r>
    <d v="2022-05-03T08:15:00"/>
    <x v="2"/>
    <n v="95"/>
    <x v="17"/>
    <s v="Pick up WBRT BHA and RIH"/>
    <m/>
    <n v="2"/>
    <n v="2"/>
    <m/>
    <m/>
    <n v="4049"/>
    <n v="2160"/>
    <s v="TQ = 16 stands / hour, 1 stand = 135 ft."/>
  </r>
  <r>
    <d v="2022-05-03T10:15:00"/>
    <x v="2"/>
    <n v="95"/>
    <x v="17"/>
    <s v="Wash down, latch WB,  circulate through AAV port and release WB"/>
    <m/>
    <n v="1.75"/>
    <n v="1.75"/>
    <m/>
    <m/>
    <m/>
    <m/>
    <m/>
  </r>
  <r>
    <d v="2022-05-03T12:00:00"/>
    <x v="2"/>
    <n v="95"/>
    <x v="17"/>
    <s v="POH 2 stands, Jet THD seal area"/>
    <m/>
    <n v="0.25"/>
    <n v="0.25"/>
    <m/>
    <m/>
    <m/>
    <m/>
    <m/>
  </r>
  <r>
    <d v="2022-05-03T12:15:00"/>
    <x v="2"/>
    <n v="95"/>
    <x v="17"/>
    <s v="POOH, rack WB stand and jet sub assy"/>
    <m/>
    <n v="2"/>
    <n v="2"/>
    <m/>
    <m/>
    <n v="4049"/>
    <n v="2160"/>
    <s v="TQ = 16 stands / hour, 1 stand = 135 ft."/>
  </r>
  <r>
    <d v="2022-05-03T14:15:00"/>
    <x v="2"/>
    <n v="95"/>
    <x v="17"/>
    <s v="R/U Weatherford tubing running Eqpt. and Welldynamics PDHG Eqpt."/>
    <m/>
    <n v="0.75"/>
    <n v="0.75"/>
    <m/>
    <m/>
    <m/>
    <m/>
    <s v="KLT: 0.5h to spot HES basket on rig floor (clamps and hand tools)"/>
  </r>
  <r>
    <d v="2022-05-03T15:00:00"/>
    <x v="2"/>
    <n v="95"/>
    <x v="17"/>
    <s v="P/U completion assemblies + terminate TEC line at PDG. "/>
    <m/>
    <n v="6"/>
    <n v="6"/>
    <m/>
    <m/>
    <m/>
    <m/>
    <m/>
  </r>
  <r>
    <d v="2022-05-03T21:00:00"/>
    <x v="2"/>
    <n v="95"/>
    <x v="17"/>
    <s v="Change RCS-500 slips"/>
    <m/>
    <n v="0.25"/>
    <n v="0.25"/>
    <m/>
    <m/>
    <m/>
    <m/>
    <m/>
  </r>
  <r>
    <d v="2022-05-03T21:15:00"/>
    <x v="2"/>
    <n v="95"/>
    <x v="17"/>
    <s v="RIH with completion Tubing"/>
    <m/>
    <n v="10.75"/>
    <n v="10.75"/>
    <m/>
    <m/>
    <n v="5504"/>
    <n v="516"/>
    <s v="TQ = 4.3 stands / hour, 1 stand = 120 ft."/>
  </r>
  <r>
    <d v="2022-05-04T08:00:00"/>
    <x v="2"/>
    <n v="95"/>
    <x v="17"/>
    <s v="P/U SCSSSV + terminate control line. "/>
    <m/>
    <n v="3.5"/>
    <n v="3.5"/>
    <m/>
    <m/>
    <m/>
    <m/>
    <s v="1500 below"/>
  </r>
  <r>
    <d v="2022-05-04T11:30:00"/>
    <x v="2"/>
    <n v="95"/>
    <x v="17"/>
    <s v="RIH with completion Tubing"/>
    <m/>
    <n v="3.5"/>
    <n v="3.5"/>
    <m/>
    <m/>
    <n v="1732.0170000000001"/>
    <n v="516"/>
    <s v="TQ = 4.3 stands / hour, 1 stand = 120 ft."/>
  </r>
  <r>
    <d v="2022-05-04T15:00:00"/>
    <x v="2"/>
    <n v="95"/>
    <x v="17"/>
    <s v="Change elevator inserts, remove RCS-500 slips, install master bushings"/>
    <m/>
    <n v="1.75"/>
    <n v="1.75"/>
    <m/>
    <m/>
    <m/>
    <m/>
    <m/>
  </r>
  <r>
    <d v="2022-05-04T16:45:00"/>
    <x v="2"/>
    <n v="95"/>
    <x v="17"/>
    <s v="Run 5.5&quot; sub assemblies and spacer singles"/>
    <m/>
    <n v="1.5"/>
    <n v="1.5"/>
    <m/>
    <m/>
    <m/>
    <m/>
    <m/>
  </r>
  <r>
    <d v="2022-05-04T18:15:00"/>
    <x v="2"/>
    <n v="95"/>
    <x v="17"/>
    <s v="M/U tubing hanger"/>
    <m/>
    <n v="1"/>
    <n v="1"/>
    <m/>
    <m/>
    <m/>
    <m/>
    <m/>
  </r>
  <r>
    <d v="2022-05-04T19:15:00"/>
    <x v="2"/>
    <n v="95"/>
    <x v="17"/>
    <s v="Terminate control lines"/>
    <m/>
    <n v="6"/>
    <n v="6"/>
    <m/>
    <m/>
    <m/>
    <m/>
    <m/>
  </r>
  <r>
    <d v="2022-05-05T01:15:00"/>
    <x v="2"/>
    <n v="95"/>
    <x v="17"/>
    <s v="R/D 5-1/2&quot; tubing handling equipment. R/U hang off plate"/>
    <m/>
    <n v="1.25"/>
    <n v="1.25"/>
    <m/>
    <m/>
    <m/>
    <m/>
    <m/>
  </r>
  <r>
    <d v="2022-05-05T02:30:00"/>
    <x v="2"/>
    <n v="95"/>
    <x v="17"/>
    <s v="M/U THRA and test"/>
    <m/>
    <n v="7"/>
    <n v="7"/>
    <m/>
    <m/>
    <m/>
    <m/>
    <m/>
  </r>
  <r>
    <d v="2022-05-05T09:30:00"/>
    <x v="2"/>
    <n v="95"/>
    <x v="17"/>
    <s v="Rig up sliding table"/>
    <m/>
    <n v="2.5"/>
    <n v="2.5"/>
    <m/>
    <m/>
    <m/>
    <m/>
    <m/>
  </r>
  <r>
    <d v="2022-05-05T12:00:00"/>
    <x v="2"/>
    <n v="95"/>
    <x v="17"/>
    <s v="RIH landing string.  Make up clamps every 2nd joint."/>
    <m/>
    <n v="11.25"/>
    <n v="11.25"/>
    <m/>
    <m/>
    <n v="4049"/>
    <n v="364.5"/>
    <s v="TQ = 2.7 stands / hour, 1 stand = 135 ft."/>
  </r>
  <r>
    <d v="2022-05-05T23:15:00"/>
    <x v="2"/>
    <n v="95"/>
    <x v="17"/>
    <s v="R/D autoclamp."/>
    <m/>
    <n v="0.5"/>
    <n v="0.5"/>
    <m/>
    <m/>
    <m/>
    <m/>
    <m/>
  </r>
  <r>
    <d v="2022-05-05T23:45:00"/>
    <x v="2"/>
    <n v="95"/>
    <x v="17"/>
    <s v="PU SES"/>
    <m/>
    <n v="2"/>
    <n v="2"/>
    <m/>
    <m/>
    <m/>
    <m/>
    <m/>
  </r>
  <r>
    <d v="2022-05-06T01:45:00"/>
    <x v="2"/>
    <n v="95"/>
    <x v="17"/>
    <s v="Safety meeting for landing out and Perform drift off drill"/>
    <m/>
    <n v="1.5"/>
    <n v="1.5"/>
    <m/>
    <m/>
    <m/>
    <m/>
    <m/>
  </r>
  <r>
    <d v="2022-05-06T03:15:00"/>
    <x v="2"/>
    <n v="95"/>
    <x v="17"/>
    <s v="Rig down Weatherford power tong and sliding table"/>
    <m/>
    <n v="1"/>
    <n v="1"/>
    <m/>
    <m/>
    <m/>
    <m/>
    <s v="Offline:  Perform pre-checks for landout"/>
  </r>
  <r>
    <d v="2022-05-06T04:15:00"/>
    <x v="2"/>
    <n v="95"/>
    <x v="17"/>
    <s v="Stroke closed LSOTJ and land tubing hanger"/>
    <m/>
    <n v="0.75"/>
    <n v="0.75"/>
    <m/>
    <m/>
    <m/>
    <m/>
    <m/>
  </r>
  <r>
    <d v="2022-05-06T05:00:00"/>
    <x v="2"/>
    <n v="95"/>
    <x v="17"/>
    <s v="Test tubing hanger seal to 2000 psi.  Lock  tubing hanger. Take overpull.  Test tubing hanger seal to 5000 psi"/>
    <m/>
    <n v="2.25"/>
    <n v="2.25"/>
    <m/>
    <m/>
    <m/>
    <m/>
    <s v="Offline:  Close LPR's.  Flush surface lines to flow head - allow air to evacuate from landing joint"/>
  </r>
  <r>
    <d v="2022-05-06T07:15:00"/>
    <x v="2"/>
    <n v="95"/>
    <x v="17"/>
    <s v="Pressure test surface lines"/>
    <m/>
    <n v="1"/>
    <n v="1"/>
    <m/>
    <m/>
    <m/>
    <m/>
    <m/>
  </r>
  <r>
    <d v="2022-05-06T08:15:00"/>
    <x v="2"/>
    <n v="95"/>
    <x v="17"/>
    <s v="Inflow Test SCSSV - low"/>
    <m/>
    <n v="1"/>
    <n v="1"/>
    <m/>
    <m/>
    <m/>
    <m/>
    <m/>
  </r>
  <r>
    <d v="2022-05-06T09:15:00"/>
    <x v="2"/>
    <n v="95"/>
    <x v="17"/>
    <s v="Set HHC production packer and test from below"/>
    <m/>
    <n v="1.5"/>
    <n v="1.5"/>
    <m/>
    <m/>
    <m/>
    <m/>
    <m/>
  </r>
  <r>
    <d v="2022-05-06T10:45:00"/>
    <x v="2"/>
    <n v="95"/>
    <x v="17"/>
    <s v="Inflow Test SCSSV high "/>
    <m/>
    <n v="0.75"/>
    <n v="0.75"/>
    <m/>
    <m/>
    <m/>
    <m/>
    <m/>
  </r>
  <r>
    <d v="2022-05-06T11:30:00"/>
    <x v="2"/>
    <n v="95"/>
    <x v="17"/>
    <s v="Inflow Test SCSSV  low"/>
    <m/>
    <n v="0.75"/>
    <n v="0.75"/>
    <m/>
    <m/>
    <m/>
    <m/>
    <m/>
  </r>
  <r>
    <d v="2022-05-06T12:15:00"/>
    <x v="2"/>
    <n v="95"/>
    <x v="17"/>
    <s v="Line up to choke line.  PJSM and walk line"/>
    <m/>
    <n v="0.5"/>
    <n v="0.5"/>
    <m/>
    <m/>
    <m/>
    <m/>
    <m/>
  </r>
  <r>
    <d v="2022-05-06T12:45:00"/>
    <x v="2"/>
    <n v="95"/>
    <x v="17"/>
    <s v="Pressure test above packer (annulus)"/>
    <m/>
    <n v="0.75"/>
    <n v="0.75"/>
    <m/>
    <m/>
    <m/>
    <m/>
    <m/>
  </r>
  <r>
    <d v="2022-05-06T13:30:00"/>
    <x v="2"/>
    <n v="95"/>
    <x v="17"/>
    <s v="Inflow test AAV "/>
    <m/>
    <n v="1"/>
    <n v="1"/>
    <m/>
    <m/>
    <m/>
    <m/>
    <m/>
  </r>
  <r>
    <d v="2022-05-06T14:30:00"/>
    <x v="2"/>
    <n v="95"/>
    <x v="17"/>
    <s v="Pressure test AAV (300 and 1000 psi)"/>
    <m/>
    <n v="1"/>
    <n v="1"/>
    <m/>
    <m/>
    <m/>
    <m/>
    <m/>
  </r>
  <r>
    <d v="2022-05-06T15:30:00"/>
    <x v="2"/>
    <n v="95"/>
    <x v="17"/>
    <s v="Unlatch THRA"/>
    <m/>
    <n v="0.75"/>
    <n v="0.75"/>
    <m/>
    <m/>
    <m/>
    <m/>
    <m/>
  </r>
  <r>
    <d v="2022-05-06T16:15:00"/>
    <x v="2"/>
    <n v="95"/>
    <x v="17"/>
    <s v="R/d sliding table "/>
    <m/>
    <n v="1"/>
    <n v="1"/>
    <m/>
    <m/>
    <m/>
    <m/>
    <m/>
  </r>
  <r>
    <d v="2022-05-06T17:15:00"/>
    <x v="2"/>
    <n v="95"/>
    <x v="17"/>
    <s v="PU and removes SES "/>
    <m/>
    <n v="0.75"/>
    <n v="0.75"/>
    <m/>
    <m/>
    <m/>
    <m/>
    <m/>
  </r>
  <r>
    <d v="2022-05-06T18:00:00"/>
    <x v="2"/>
    <n v="95"/>
    <x v="17"/>
    <s v="POOH landing string to surface"/>
    <m/>
    <n v="9"/>
    <n v="9"/>
    <m/>
    <m/>
    <n v="4049"/>
    <n v="459"/>
    <s v="TQ = 3.4 stands / hour, 1 stand = 135 ft."/>
  </r>
  <r>
    <d v="2022-05-07T03:00:00"/>
    <x v="2"/>
    <n v="95"/>
    <x v="17"/>
    <s v="Lay down THRA.  Storm loop in umbilical"/>
    <m/>
    <n v="1.75"/>
    <n v="1.75"/>
    <m/>
    <m/>
    <m/>
    <m/>
    <m/>
  </r>
  <r>
    <d v="2022-05-07T04:45:00"/>
    <x v="2"/>
    <n v="100"/>
    <x v="18"/>
    <s v="RD elevators, bails, knuckle links, torque wrench, hydratong tracks and kelly hose"/>
    <m/>
    <n v="2"/>
    <n v="2"/>
    <m/>
    <m/>
    <m/>
    <m/>
    <s v="Time taken based on previous GK2 campaign"/>
  </r>
  <r>
    <d v="2022-05-07T06:45:00"/>
    <x v="2"/>
    <n v="100"/>
    <x v="18"/>
    <s v="RU 1000t bails and BX 5 elevators.  RU riser spider. Install work platforms. Fn test riser dogs. Brake test drawworks "/>
    <m/>
    <n v="3"/>
    <n v="3"/>
    <m/>
    <m/>
    <m/>
    <m/>
    <m/>
  </r>
  <r>
    <d v="2022-05-07T09:45:00"/>
    <x v="2"/>
    <n v="100"/>
    <x v="18"/>
    <s v="Install diverter pulling too. Pull diverter. Lay down on skate. "/>
    <m/>
    <n v="2"/>
    <n v="2"/>
    <m/>
    <m/>
    <m/>
    <m/>
    <m/>
  </r>
  <r>
    <d v="2022-05-07T11:45:00"/>
    <x v="2"/>
    <n v="100"/>
    <x v="18"/>
    <s v="RD Diverter RT. RU Riser RT. PU landing joint. Close and latch slip joint."/>
    <m/>
    <n v="2"/>
    <n v="2"/>
    <m/>
    <m/>
    <m/>
    <m/>
    <m/>
  </r>
  <r>
    <d v="2022-05-07T13:45:00"/>
    <x v="2"/>
    <n v="100"/>
    <x v="18"/>
    <s v="Unlatch BOP.  Move 30ft off THD"/>
    <m/>
    <n v="1.5"/>
    <n v="1.5"/>
    <m/>
    <m/>
    <m/>
    <m/>
    <s v="Meanwhile ROV cleans gasket profile and installs TA cap"/>
  </r>
  <r>
    <d v="2022-05-07T15:15:00"/>
    <x v="2"/>
    <n v="100"/>
    <x v="18"/>
    <s v="RD MPD storm loops.   "/>
    <m/>
    <n v="2"/>
    <n v="2"/>
    <m/>
    <m/>
    <m/>
    <m/>
    <s v="M/W ROV Ondeck for tooling installation and configuration - for XT scope."/>
  </r>
  <r>
    <d v="2022-05-07T17:15:00"/>
    <x v="2"/>
    <n v="100"/>
    <x v="18"/>
    <s v="Latch tension ring in diverter housing.   Lay down landing joint."/>
    <m/>
    <n v="1.5"/>
    <n v="1.5"/>
    <m/>
    <m/>
    <m/>
    <m/>
    <s v="ballast rig to latch tension ring"/>
  </r>
  <r>
    <d v="2022-05-07T18:45:00"/>
    <x v="2"/>
    <n v="100"/>
    <x v="18"/>
    <s v="RD MUX / hotline / goosenecks/choke kill and booster stabs.  Lay down slip joint"/>
    <m/>
    <n v="5"/>
    <n v="5"/>
    <m/>
    <m/>
    <m/>
    <m/>
    <m/>
  </r>
  <r>
    <d v="2022-05-07T23:45:00"/>
    <x v="2"/>
    <n v="100"/>
    <x v="18"/>
    <s v="RD flow spool goosenecks,  RCD bleed line gooseneck, RCD and DSIT stab plate.  MPD Flow spool goosenecks.  L/D Termination/keel joint"/>
    <m/>
    <n v="5"/>
    <n v="5"/>
    <m/>
    <m/>
    <m/>
    <m/>
    <m/>
  </r>
  <r>
    <d v="2022-05-08T04:45:00"/>
    <x v="2"/>
    <n v="100"/>
    <x v="18"/>
    <s v="RD flow spool actuator valves from MPD joint.  Lay down MPD joint."/>
    <m/>
    <n v="1.25"/>
    <n v="1.25"/>
    <m/>
    <m/>
    <m/>
    <m/>
    <m/>
  </r>
  <r>
    <d v="2022-05-08T06:00:00"/>
    <x v="2"/>
    <n v="100"/>
    <x v="18"/>
    <s v="POOH 6 riser joints and pup joint,  hang off for move "/>
    <m/>
    <n v="3"/>
    <n v="3"/>
    <m/>
    <m/>
    <m/>
    <m/>
    <m/>
  </r>
  <r>
    <d v="2022-05-08T09:00:00"/>
    <x v="2"/>
    <n v="105"/>
    <x v="19"/>
    <s v="Move rig to align aux floor centre to THD"/>
    <m/>
    <n v="0.25"/>
    <n v="0.25"/>
    <m/>
    <m/>
    <m/>
    <m/>
    <m/>
  </r>
  <r>
    <d v="2022-05-08T09:15:00"/>
    <x v="2"/>
    <n v="105"/>
    <x v="19"/>
    <s v="ROV removes BOP VX gasket and clean THD VX profile"/>
    <m/>
    <n v="0.25"/>
    <n v="0.25"/>
    <m/>
    <m/>
    <m/>
    <m/>
    <m/>
  </r>
  <r>
    <d v="2022-05-08T09:30:00"/>
    <x v="2"/>
    <n v="105"/>
    <x v="19"/>
    <s v="ROV inspect THD and components "/>
    <m/>
    <n v="0.5"/>
    <n v="0.5"/>
    <m/>
    <m/>
    <m/>
    <m/>
    <m/>
  </r>
  <r>
    <d v="2022-05-08T10:00:00"/>
    <x v="2"/>
    <n v="105"/>
    <x v="19"/>
    <s v="ROV inspect top of TH and clean accordingly "/>
    <m/>
    <n v="0.5"/>
    <n v="0.5"/>
    <m/>
    <m/>
    <m/>
    <m/>
    <s v="ROV take photos and videos"/>
  </r>
  <r>
    <d v="2022-05-08T10:30:00"/>
    <x v="2"/>
    <n v="105"/>
    <x v="19"/>
    <s v="ROV to confirm AAV is closed "/>
    <m/>
    <n v="0.25"/>
    <n v="0.25"/>
    <m/>
    <m/>
    <m/>
    <m/>
    <m/>
  </r>
  <r>
    <d v="2022-05-08T10:45:00"/>
    <x v="2"/>
    <n v="105"/>
    <x v="19"/>
    <s v="ROV removes VX Upper bore protector "/>
    <m/>
    <n v="0.5"/>
    <n v="0.5"/>
    <m/>
    <m/>
    <m/>
    <m/>
    <m/>
  </r>
  <r>
    <d v="2022-05-08T11:15:00"/>
    <x v="2"/>
    <n v="105"/>
    <x v="19"/>
    <s v="ROV removes THD inboard cap "/>
    <m/>
    <n v="0.5"/>
    <n v="0.5"/>
    <m/>
    <m/>
    <m/>
    <m/>
    <m/>
  </r>
  <r>
    <d v="2022-05-08T11:45:00"/>
    <x v="2"/>
    <n v="105"/>
    <x v="19"/>
    <s v="ROV cleans 5.5 MC inboard profile"/>
    <m/>
    <n v="1"/>
    <n v="1"/>
    <m/>
    <m/>
    <m/>
    <m/>
    <m/>
  </r>
  <r>
    <d v="2022-05-08T12:45:00"/>
    <x v="2"/>
    <n v="105"/>
    <x v="19"/>
    <s v="ROV installs 5.5 MC gasket on inboard hub "/>
    <m/>
    <n v="0.75"/>
    <n v="0.75"/>
    <m/>
    <m/>
    <m/>
    <m/>
    <m/>
  </r>
  <r>
    <d v="2022-05-08T13:30:00"/>
    <x v="2"/>
    <n v="105"/>
    <x v="19"/>
    <s v="ROV inspects XT prior to landing"/>
    <m/>
    <n v="0.75"/>
    <n v="0.75"/>
    <m/>
    <m/>
    <m/>
    <m/>
    <m/>
  </r>
  <r>
    <d v="2022-05-08T14:15:00"/>
    <x v="2"/>
    <n v="105"/>
    <x v="19"/>
    <s v="XT captures THD and ROV orientates XT to THD "/>
    <m/>
    <n v="1"/>
    <n v="1"/>
    <m/>
    <m/>
    <m/>
    <m/>
    <m/>
  </r>
  <r>
    <d v="2022-05-08T15:15:00"/>
    <x v="2"/>
    <n v="105"/>
    <x v="19"/>
    <s v="Land XT on THD and Confirm landout indicator "/>
    <m/>
    <n v="2"/>
    <n v="2"/>
    <m/>
    <m/>
    <m/>
    <m/>
    <m/>
  </r>
  <r>
    <d v="2022-05-08T17:15:00"/>
    <x v="2"/>
    <n v="105"/>
    <x v="19"/>
    <s v="Unlock and retrieve MTRT (P/U 90ft)"/>
    <m/>
    <n v="0.5"/>
    <n v="0.5"/>
    <m/>
    <m/>
    <m/>
    <m/>
    <s v="Sail speed at 0.3 kn"/>
  </r>
  <r>
    <d v="2022-05-08T17:45:00"/>
    <x v="2"/>
    <n v="105"/>
    <x v="19"/>
    <s v="ROV locks XT to THD "/>
    <m/>
    <n v="2.25"/>
    <n v="2.25"/>
    <m/>
    <m/>
    <m/>
    <m/>
    <m/>
  </r>
  <r>
    <d v="2022-05-08T20:00:00"/>
    <x v="2"/>
    <n v="105"/>
    <x v="19"/>
    <s v="ROV performs Back seal test on connector"/>
    <m/>
    <n v="1.75"/>
    <n v="1.75"/>
    <m/>
    <m/>
    <m/>
    <m/>
    <m/>
  </r>
  <r>
    <d v="2022-05-08T21:45:00"/>
    <x v="2"/>
    <n v="105"/>
    <x v="19"/>
    <s v="ROV locks flowline connector "/>
    <m/>
    <n v="1"/>
    <n v="1"/>
    <m/>
    <m/>
    <m/>
    <m/>
    <m/>
  </r>
  <r>
    <d v="2022-05-08T22:45:00"/>
    <x v="2"/>
    <n v="105"/>
    <x v="19"/>
    <s v="ROV performs flowline connector test "/>
    <m/>
    <n v="0.5"/>
    <n v="0.5"/>
    <m/>
    <m/>
    <m/>
    <m/>
    <m/>
  </r>
  <r>
    <d v="2022-05-08T23:15:00"/>
    <x v="2"/>
    <n v="105"/>
    <x v="19"/>
    <s v="ROV locates to THD outboard hub and perform U-loop pressure test "/>
    <m/>
    <n v="0.5"/>
    <n v="0.5"/>
    <m/>
    <m/>
    <m/>
    <m/>
    <m/>
  </r>
  <r>
    <d v="2022-05-08T23:45:00"/>
    <x v="2"/>
    <n v="105"/>
    <x v="19"/>
    <s v="ROV installs XT cap "/>
    <m/>
    <n v="1"/>
    <n v="1"/>
    <m/>
    <m/>
    <m/>
    <m/>
    <m/>
  </r>
  <r>
    <d v="2022-05-09T00:45:00"/>
    <x v="2"/>
    <n v="105"/>
    <x v="19"/>
    <s v="ROV performs annulus test "/>
    <m/>
    <n v="3"/>
    <n v="3"/>
    <m/>
    <m/>
    <m/>
    <m/>
    <m/>
  </r>
  <r>
    <d v="2022-05-09T03:45:00"/>
    <x v="2"/>
    <n v="105"/>
    <x v="19"/>
    <s v="ROV performs XT cap test"/>
    <m/>
    <n v="0.75"/>
    <n v="0.75"/>
    <m/>
    <m/>
    <m/>
    <m/>
    <m/>
  </r>
  <r>
    <d v="2022-05-09T04:30:00"/>
    <x v="2"/>
    <n v="105"/>
    <x v="19"/>
    <s v="ROV performs valves and hotstabs configuration"/>
    <m/>
    <n v="0.5"/>
    <n v="0.5"/>
    <m/>
    <m/>
    <m/>
    <m/>
    <m/>
  </r>
  <r>
    <d v="2022-05-09T05:00:00"/>
    <x v="2"/>
    <n v="105"/>
    <x v="19"/>
    <s v="ROV removes TLOT"/>
    <m/>
    <n v="0.75"/>
    <n v="0.75"/>
    <m/>
    <m/>
    <m/>
    <m/>
    <m/>
  </r>
  <r>
    <d v="2022-05-09T05:45:00"/>
    <x v="1"/>
    <n v="30"/>
    <x v="5"/>
    <s v="Move rig to W526 SHZ"/>
    <m/>
    <n v="0.5"/>
    <n v="0.5"/>
    <m/>
    <m/>
    <m/>
    <m/>
    <m/>
  </r>
  <r>
    <d v="2022-05-09T06:15:00"/>
    <x v="1"/>
    <n v="30"/>
    <x v="5"/>
    <s v="Install riser joints. "/>
    <m/>
    <n v="3"/>
    <n v="3"/>
    <m/>
    <m/>
    <m/>
    <m/>
    <s v="3 joints/ hr for slick riser. 4 joints / hr for floatation joint."/>
  </r>
  <r>
    <d v="2022-05-09T09:15:00"/>
    <x v="1"/>
    <n v="30"/>
    <x v="5"/>
    <s v="Confirm deck count. Install saddle to riser skate for pup joint. RIH pup joint. "/>
    <m/>
    <n v="1.5"/>
    <n v="1.5"/>
    <m/>
    <m/>
    <m/>
    <m/>
    <m/>
  </r>
  <r>
    <d v="2022-05-09T10:45:00"/>
    <x v="1"/>
    <n v="30"/>
    <x v="5"/>
    <s v="P test CKB Riser connector"/>
    <m/>
    <n v="1.5"/>
    <n v="1.5"/>
    <m/>
    <m/>
    <m/>
    <m/>
    <m/>
  </r>
  <r>
    <d v="2022-05-09T12:15:00"/>
    <x v="1"/>
    <n v="30"/>
    <x v="5"/>
    <s v="P/U and M/U MPD joint "/>
    <m/>
    <n v="1.5"/>
    <n v="1.5"/>
    <m/>
    <m/>
    <m/>
    <m/>
    <m/>
  </r>
  <r>
    <d v="2022-05-09T13:45:00"/>
    <x v="1"/>
    <n v="30"/>
    <x v="5"/>
    <s v="Install test plugs and pressure test MPD IRJ C/K/B and conduit lines, reposition joint  "/>
    <m/>
    <n v="1.5"/>
    <n v="1.5"/>
    <m/>
    <m/>
    <m/>
    <m/>
    <m/>
  </r>
  <r>
    <d v="2022-05-09T15:15:00"/>
    <x v="1"/>
    <n v="30"/>
    <x v="5"/>
    <s v="P/U 6&quot; Gooseneck#1 pre-make up with 6&quot; Co-Flex hose and install Flow Spool. "/>
    <m/>
    <n v="1.5"/>
    <n v="1.5"/>
    <m/>
    <m/>
    <m/>
    <m/>
    <m/>
  </r>
  <r>
    <d v="2022-05-09T16:45:00"/>
    <x v="1"/>
    <n v="30"/>
    <x v="5"/>
    <s v="P/U 6&quot; Gooseneck#2 pre-make up with 6&quot; Co-Flex hose and installed Flow Spool."/>
    <m/>
    <n v="1.5"/>
    <n v="1.5"/>
    <m/>
    <m/>
    <m/>
    <m/>
    <m/>
  </r>
  <r>
    <d v="2022-05-09T18:15:00"/>
    <x v="1"/>
    <n v="30"/>
    <x v="5"/>
    <s v="Install Hydraulic Umbilical Stab plate to DSIT, Function test Flow spool valves"/>
    <m/>
    <n v="1.75"/>
    <n v="1.75"/>
    <m/>
    <m/>
    <m/>
    <m/>
    <m/>
  </r>
  <r>
    <d v="2022-05-09T20:00:00"/>
    <x v="1"/>
    <n v="30"/>
    <x v="5"/>
    <s v="Pressure test Flow spool valves, Meanwhile rig down Riser running tool, run 1 stand DP across DSIT and function test DSIT, Rack stand and pick up Riser RT"/>
    <m/>
    <n v="1.5"/>
    <n v="1.5"/>
    <m/>
    <m/>
    <m/>
    <m/>
    <m/>
  </r>
  <r>
    <d v="2022-05-09T21:30:00"/>
    <x v="1"/>
    <n v="30"/>
    <x v="5"/>
    <s v="Lower and land MPD joint in spider, install umbilical clamps, pay out on DSIT umbilical reel"/>
    <m/>
    <n v="0.75"/>
    <n v="0.75"/>
    <m/>
    <m/>
    <m/>
    <m/>
    <m/>
  </r>
  <r>
    <d v="2022-05-09T22:15:00"/>
    <x v="1"/>
    <n v="30"/>
    <x v="5"/>
    <s v="PU &amp; MU Termination / Keel joint, Meanwhile install RCD stab plate"/>
    <m/>
    <n v="3"/>
    <n v="3"/>
    <m/>
    <m/>
    <m/>
    <m/>
    <m/>
  </r>
  <r>
    <d v="2022-05-10T01:15:00"/>
    <x v="1"/>
    <n v="30"/>
    <x v="5"/>
    <s v="Lower Termination Joint, R/U and install 2&quot; Bleed-off Line gooseneck"/>
    <m/>
    <n v="1"/>
    <n v="1"/>
    <m/>
    <m/>
    <m/>
    <m/>
    <m/>
  </r>
  <r>
    <d v="2022-05-10T02:15:00"/>
    <x v="1"/>
    <n v="30"/>
    <x v="5"/>
    <s v="Pressure test x 2 against RCD piper valves V1, V2. Function test RCD latch"/>
    <m/>
    <n v="1.5"/>
    <n v="1.5"/>
    <m/>
    <m/>
    <m/>
    <m/>
    <s v="Test outer valves offline"/>
  </r>
  <r>
    <d v="2022-05-10T03:45:00"/>
    <x v="1"/>
    <n v="30"/>
    <x v="5"/>
    <s v="Lower Termination joint / Keel joint installing umbilical clamps until landed in spider"/>
    <m/>
    <n v="0.75"/>
    <n v="0.75"/>
    <m/>
    <m/>
    <m/>
    <m/>
    <m/>
  </r>
  <r>
    <d v="2022-05-10T04:30:00"/>
    <x v="1"/>
    <n v="30"/>
    <x v="5"/>
    <s v="MU slip joint to riser string, position it in moon pool for installing BOP goosenecks"/>
    <m/>
    <n v="1.25"/>
    <n v="1.25"/>
    <m/>
    <m/>
    <m/>
    <m/>
    <m/>
  </r>
  <r>
    <d v="2022-05-10T05:45:00"/>
    <x v="1"/>
    <n v="30"/>
    <x v="5"/>
    <s v="RU MUX / hotline / goosenecks/choke kill and booster stabs"/>
    <m/>
    <n v="1.75"/>
    <n v="1.75"/>
    <m/>
    <m/>
    <m/>
    <m/>
    <m/>
  </r>
  <r>
    <d v="2022-05-10T07:30:00"/>
    <x v="1"/>
    <n v="30"/>
    <x v="5"/>
    <s v="P/T Kill &amp; Choke lines, booster line."/>
    <m/>
    <n v="1.5"/>
    <n v="1.5"/>
    <m/>
    <m/>
    <m/>
    <m/>
    <m/>
  </r>
  <r>
    <d v="2022-05-10T09:00:00"/>
    <x v="1"/>
    <n v="30"/>
    <x v="5"/>
    <s v="Lower Riser string and install MPD, Mux and hotline clamps. Land in spider"/>
    <m/>
    <n v="1.5"/>
    <n v="1.5"/>
    <m/>
    <m/>
    <m/>
    <m/>
    <m/>
  </r>
  <r>
    <d v="2022-05-10T10:30:00"/>
    <x v="1"/>
    <n v="30"/>
    <x v="5"/>
    <s v="Pick up and make up Landing joint"/>
    <m/>
    <n v="1"/>
    <n v="1"/>
    <m/>
    <m/>
    <m/>
    <m/>
    <m/>
  </r>
  <r>
    <d v="2022-05-10T11:30:00"/>
    <x v="1"/>
    <n v="30"/>
    <x v="5"/>
    <s v="Lower riser string, engage slip joint load ring into MRT tensioner ring, continue to lower string"/>
    <m/>
    <n v="0.75"/>
    <n v="0.75"/>
    <m/>
    <m/>
    <m/>
    <m/>
    <m/>
  </r>
  <r>
    <d v="2022-05-10T12:15:00"/>
    <x v="1"/>
    <n v="30"/>
    <x v="5"/>
    <s v="Install MPD storm loop support bracket to slip joint, pay out MPD umbilicals and connect to storm loop bracket"/>
    <m/>
    <n v="2"/>
    <n v="2"/>
    <m/>
    <m/>
    <m/>
    <m/>
    <m/>
  </r>
  <r>
    <d v="2022-05-10T14:15:00"/>
    <x v="1"/>
    <n v="30"/>
    <x v="5"/>
    <s v="Move rig to well center "/>
    <m/>
    <n v="5.5"/>
    <n v="5.5"/>
    <m/>
    <m/>
    <m/>
    <m/>
    <m/>
  </r>
  <r>
    <d v="2022-05-10T19:45:00"/>
    <x v="1"/>
    <n v="30"/>
    <x v="5"/>
    <s v="Land BOP and Latch connector. Perform overpull test."/>
    <m/>
    <n v="1.75"/>
    <n v="1.75"/>
    <m/>
    <m/>
    <m/>
    <m/>
    <m/>
  </r>
  <r>
    <d v="2022-05-10T21:30:00"/>
    <x v="1"/>
    <n v="30"/>
    <x v="5"/>
    <s v="Perform connector pressure test to 4,000 psi"/>
    <m/>
    <n v="0.75"/>
    <n v="0.75"/>
    <m/>
    <m/>
    <m/>
    <m/>
    <m/>
  </r>
  <r>
    <d v="2022-05-10T22:15:00"/>
    <x v="1"/>
    <n v="30"/>
    <x v="5"/>
    <s v="Adjust MRT for correct Overpull tension. Unlock slip joint. Stroke out inner barrel, L/D landing joint."/>
    <m/>
    <n v="1.25"/>
    <n v="1.25"/>
    <m/>
    <m/>
    <m/>
    <m/>
    <m/>
  </r>
  <r>
    <d v="2022-05-10T23:30:00"/>
    <x v="1"/>
    <n v="30"/>
    <x v="5"/>
    <s v="R/D RRT. Install diverter. L/D diverter RT."/>
    <m/>
    <n v="1.75"/>
    <n v="1.75"/>
    <m/>
    <m/>
    <m/>
    <m/>
    <m/>
  </r>
  <r>
    <d v="2022-05-11T01:15:00"/>
    <x v="1"/>
    <n v="30"/>
    <x v="5"/>
    <s v="Rig down riser handling equipment."/>
    <m/>
    <n v="3"/>
    <n v="3"/>
    <m/>
    <m/>
    <m/>
    <m/>
    <m/>
  </r>
  <r>
    <d v="2022-05-11T04:15:00"/>
    <x v="1"/>
    <n v="30"/>
    <x v="5"/>
    <s v="RU Drilling pipe handling equipment, (Install knuckles bails elevators. kelly hose &amp; Torque wrench)"/>
    <m/>
    <n v="2.75"/>
    <n v="2.75"/>
    <m/>
    <m/>
    <m/>
    <m/>
    <m/>
  </r>
  <r>
    <d v="2022-05-11T07:00:00"/>
    <x v="1"/>
    <n v="35"/>
    <x v="6"/>
    <s v="RIH 17.5&quot; AutoTrak BHA with WBRT insert and HWDP."/>
    <m/>
    <n v="2.5"/>
    <n v="2.5"/>
    <m/>
    <m/>
    <m/>
    <m/>
    <m/>
  </r>
  <r>
    <d v="2022-05-11T09:30:00"/>
    <x v="1"/>
    <n v="35"/>
    <x v="6"/>
    <s v="M/U PSRT. RIH to RCD depth. Install PS. POOH PSRT and R/B."/>
    <m/>
    <n v="1"/>
    <n v="1"/>
    <m/>
    <m/>
    <m/>
    <m/>
    <m/>
  </r>
  <r>
    <d v="2022-05-11T10:30:00"/>
    <x v="1"/>
    <n v="35"/>
    <x v="6"/>
    <s v="RIH 17.5&quot; AutoTrak BHA to wellhead. Install NBP Insert."/>
    <m/>
    <n v="2"/>
    <n v="2"/>
    <m/>
    <m/>
    <n v="4010"/>
    <n v="2160"/>
    <s v="Wellhead depth: 4,010 ft. w/ 15.6 std/h. KPI: 16"/>
  </r>
  <r>
    <d v="2022-05-11T12:30:00"/>
    <x v="1"/>
    <n v="35"/>
    <x v="6"/>
    <s v="RIH 17.5&quot; AutoTrak BHA on 6-5/8&quot; DP to 200 ft above TOC inside casing."/>
    <m/>
    <n v="2.75"/>
    <n v="2.75"/>
    <m/>
    <n v="4010"/>
    <n v="9788"/>
    <n v="2160"/>
    <m/>
  </r>
  <r>
    <d v="2022-05-11T15:15:00"/>
    <x v="1"/>
    <n v="35"/>
    <x v="6"/>
    <s v="Function test BOPs and PODs"/>
    <m/>
    <n v="0.5"/>
    <n v="0.5"/>
    <m/>
    <m/>
    <m/>
    <m/>
    <m/>
  </r>
  <r>
    <d v="2022-05-11T15:45:00"/>
    <x v="1"/>
    <n v="35"/>
    <x v="6"/>
    <s v="Wash down, break seals, and tag TOC."/>
    <m/>
    <n v="0.75"/>
    <n v="0.75"/>
    <m/>
    <m/>
    <m/>
    <m/>
    <m/>
  </r>
  <r>
    <d v="2022-05-11T16:30:00"/>
    <x v="1"/>
    <n v="35"/>
    <x v="6"/>
    <s v="Displace spacers. Activate Jetstream."/>
    <m/>
    <n v="1"/>
    <n v="1"/>
    <m/>
    <m/>
    <m/>
    <m/>
    <m/>
  </r>
  <r>
    <d v="2022-05-11T17:30:00"/>
    <x v="1"/>
    <n v="35"/>
    <x v="6"/>
    <s v="Drill out cement/ shoetrack to 10 ft above shoe while displacing to SBM.  Take SCR's."/>
    <m/>
    <n v="2"/>
    <n v="2"/>
    <m/>
    <m/>
    <m/>
    <m/>
    <m/>
  </r>
  <r>
    <d v="2022-05-11T19:30:00"/>
    <x v="1"/>
    <n v="35"/>
    <x v="6"/>
    <s v="Drill remaining shoetrack and 15 ft new formation."/>
    <m/>
    <n v="1"/>
    <n v="1"/>
    <m/>
    <m/>
    <m/>
    <m/>
    <m/>
  </r>
  <r>
    <d v="2022-05-11T20:30:00"/>
    <x v="1"/>
    <n v="35"/>
    <x v="6"/>
    <s v="Circulate BU to above BOPs"/>
    <m/>
    <n v="0.75"/>
    <n v="0.75"/>
    <m/>
    <m/>
    <m/>
    <m/>
    <s v="flush and test choke line offline"/>
  </r>
  <r>
    <d v="2022-05-11T21:15:00"/>
    <x v="1"/>
    <n v="35"/>
    <x v="6"/>
    <s v="Perform FIT/ LOT"/>
    <m/>
    <n v="0.75"/>
    <n v="0.75"/>
    <m/>
    <m/>
    <m/>
    <m/>
    <m/>
  </r>
  <r>
    <d v="2022-05-11T22:00:00"/>
    <x v="1"/>
    <n v="35"/>
    <x v="6"/>
    <s v="Drill 17.5&quot; hole (build section)"/>
    <m/>
    <n v="15.75"/>
    <n v="15.75"/>
    <m/>
    <n v="7051"/>
    <n v="9652"/>
    <n v="166"/>
    <s v="TQ KPI 166"/>
  </r>
  <r>
    <d v="2022-05-12T13:45:00"/>
    <x v="1"/>
    <n v="35"/>
    <x v="6"/>
    <s v="Drill 17.5&quot; hole (tangent section)"/>
    <m/>
    <n v="1"/>
    <n v="1"/>
    <m/>
    <n v="9652"/>
    <n v="9803"/>
    <n v="166"/>
    <m/>
  </r>
  <r>
    <d v="2022-05-12T14:45:00"/>
    <x v="1"/>
    <n v="35"/>
    <x v="6"/>
    <s v="Circulate hole clean. Rack back stand after every BU. "/>
    <m/>
    <n v="5"/>
    <n v="5"/>
    <m/>
    <m/>
    <m/>
    <m/>
    <m/>
  </r>
  <r>
    <d v="2022-05-12T19:45:00"/>
    <x v="1"/>
    <n v="35"/>
    <x v="6"/>
    <s v="BROOH AutoTrak BHA into 18-5/8&quot; casing shoe. Deactivate JetStream."/>
    <m/>
    <n v="5"/>
    <n v="5"/>
    <m/>
    <n v="7051"/>
    <n v="9803"/>
    <n v="578.57142857142856"/>
    <s v="Assume 12 ft/min and 3 mins/connection = 14 mins/stand. +0.5 for activation"/>
  </r>
  <r>
    <d v="2022-05-13T00:45:00"/>
    <x v="1"/>
    <n v="35"/>
    <x v="6"/>
    <s v="Flow check. PS30s. Slug. Drift"/>
    <m/>
    <n v="0.75"/>
    <n v="0.75"/>
    <m/>
    <m/>
    <m/>
    <m/>
    <m/>
  </r>
  <r>
    <d v="2022-05-13T01:30:00"/>
    <x v="1"/>
    <n v="35"/>
    <x v="6"/>
    <s v="POOH 17.5&quot; AutoTrak BHA racking DP to 1,000 ft. O/P to retrieve NBP at wellhead depth"/>
    <m/>
    <n v="3"/>
    <n v="3"/>
    <m/>
    <n v="1000"/>
    <n v="7051"/>
    <n v="2160"/>
    <s v="7388 - 4037 = 3351 ft. KPI: 16 std/hr. Lookahead: 15.6 std/hr. + 0.25 hr"/>
  </r>
  <r>
    <d v="2022-05-13T04:30:00"/>
    <x v="1"/>
    <n v="35"/>
    <x v="6"/>
    <s v="PS30's out, bushings in. M/U PSRT and RIH to RCD depth. Retrieve PS and POOH. R/B PSRT. "/>
    <m/>
    <n v="1"/>
    <n v="1"/>
    <m/>
    <m/>
    <m/>
    <m/>
    <m/>
  </r>
  <r>
    <d v="2022-05-13T05:30:00"/>
    <x v="1"/>
    <n v="35"/>
    <x v="6"/>
    <s v="POOH HWDP and 17.5&quot; AutoTrak BHA.  Rack back with aux assistance. "/>
    <m/>
    <n v="2"/>
    <n v="2"/>
    <m/>
    <m/>
    <m/>
    <m/>
    <m/>
  </r>
  <r>
    <d v="2022-05-13T07:30:00"/>
    <x v="1"/>
    <n v="40"/>
    <x v="7"/>
    <s v="R/U 13-5/8&quot; casing handling equipment"/>
    <m/>
    <n v="1"/>
    <n v="1"/>
    <m/>
    <m/>
    <m/>
    <m/>
    <m/>
  </r>
  <r>
    <d v="2022-05-13T08:30:00"/>
    <x v="1"/>
    <n v="40"/>
    <x v="7"/>
    <s v="PJSM. P/U and RIH 13-5/8&quot; casing shoe track. "/>
    <m/>
    <n v="0.5"/>
    <n v="0.5"/>
    <m/>
    <m/>
    <m/>
    <m/>
    <s v="~96 ft shoetrack"/>
  </r>
  <r>
    <d v="2022-05-13T09:00:00"/>
    <x v="1"/>
    <n v="40"/>
    <x v="7"/>
    <s v="RIH 13-5/8&quot; casing in stands"/>
    <m/>
    <n v="7.75"/>
    <n v="7.75"/>
    <m/>
    <m/>
    <n v="5764"/>
    <n v="762.5"/>
    <m/>
  </r>
  <r>
    <d v="2022-05-13T16:45:00"/>
    <x v="1"/>
    <n v="40"/>
    <x v="7"/>
    <s v="R/D 13-5/8&quot; BX3, install BX4.  M/U casing hanger assy"/>
    <m/>
    <n v="1"/>
    <n v="1"/>
    <m/>
    <m/>
    <m/>
    <m/>
    <m/>
  </r>
  <r>
    <d v="2022-05-13T17:45:00"/>
    <x v="1"/>
    <n v="40"/>
    <x v="7"/>
    <s v="Change out to PS30. Rig down 14-100."/>
    <m/>
    <n v="1.25"/>
    <n v="1.25"/>
    <m/>
    <m/>
    <m/>
    <m/>
    <m/>
  </r>
  <r>
    <d v="2022-05-13T19:00:00"/>
    <x v="1"/>
    <n v="40"/>
    <x v="7"/>
    <s v="RIH 13-5/8&quot; casing in Open Hole. "/>
    <m/>
    <n v="3.5"/>
    <n v="3.5"/>
    <m/>
    <n v="5764"/>
    <n v="9788"/>
    <n v="1175"/>
    <m/>
  </r>
  <r>
    <d v="2022-05-13T22:30:00"/>
    <x v="1"/>
    <n v="40"/>
    <x v="7"/>
    <s v="M/U cement head assy.  "/>
    <m/>
    <n v="0.5"/>
    <n v="0.5"/>
    <m/>
    <m/>
    <m/>
    <m/>
    <m/>
  </r>
  <r>
    <d v="2022-05-13T23:00:00"/>
    <x v="1"/>
    <n v="40"/>
    <x v="7"/>
    <s v="Wash down and land out 13 5/8&quot; casing hanger."/>
    <m/>
    <n v="0.5"/>
    <n v="0.5"/>
    <m/>
    <m/>
    <m/>
    <m/>
    <m/>
  </r>
  <r>
    <d v="2022-05-13T23:30:00"/>
    <x v="1"/>
    <n v="40"/>
    <x v="7"/>
    <s v="Perform step rate test. Circulate while holding PJSM"/>
    <m/>
    <n v="0.5"/>
    <n v="0.5"/>
    <m/>
    <m/>
    <m/>
    <m/>
    <s v="Need to check BOD"/>
  </r>
  <r>
    <d v="2022-05-14T00:00:00"/>
    <x v="1"/>
    <n v="45"/>
    <x v="7"/>
    <s v="Pump x bbl Weighted Brine - rig"/>
    <m/>
    <n v="1"/>
    <n v="1"/>
    <m/>
    <m/>
    <m/>
    <m/>
    <m/>
  </r>
  <r>
    <d v="2022-05-14T01:00:00"/>
    <x v="1"/>
    <n v="45"/>
    <x v="7"/>
    <s v="Pump x bbl MCS spacer - rig.  "/>
    <m/>
    <n v="0.25"/>
    <n v="0.25"/>
    <m/>
    <m/>
    <m/>
    <m/>
    <m/>
  </r>
  <r>
    <d v="2022-05-14T01:15:00"/>
    <x v="1"/>
    <n v="45"/>
    <x v="7"/>
    <s v="Pump x bbl cement to displace line volume - Drop dart - pump cement - BH"/>
    <m/>
    <n v="1.5"/>
    <n v="1.5"/>
    <m/>
    <m/>
    <m/>
    <m/>
    <m/>
  </r>
  <r>
    <d v="2022-05-14T02:45:00"/>
    <x v="1"/>
    <n v="45"/>
    <x v="7"/>
    <s v="Drop dart. Rig displace cement.  "/>
    <m/>
    <n v="1.25"/>
    <n v="1.25"/>
    <m/>
    <m/>
    <m/>
    <m/>
    <m/>
  </r>
  <r>
    <d v="2022-05-14T04:00:00"/>
    <x v="1"/>
    <n v="45"/>
    <x v="7"/>
    <s v="At bump,  P/T casing to 4,000 psi.  Check for back flow"/>
    <m/>
    <n v="0.25"/>
    <n v="0.25"/>
    <m/>
    <m/>
    <m/>
    <m/>
    <m/>
  </r>
  <r>
    <d v="2022-05-14T04:15:00"/>
    <x v="1"/>
    <n v="45"/>
    <x v="7"/>
    <s v="Set and p/test seal assy."/>
    <m/>
    <n v="1.25"/>
    <n v="1.25"/>
    <m/>
    <m/>
    <m/>
    <m/>
    <m/>
  </r>
  <r>
    <d v="2022-05-14T05:30:00"/>
    <x v="1"/>
    <n v="45"/>
    <x v="7"/>
    <s v="B/O and rack back cement head "/>
    <m/>
    <n v="0.5"/>
    <n v="0.5"/>
    <m/>
    <m/>
    <m/>
    <m/>
    <m/>
  </r>
  <r>
    <d v="2022-05-14T06:00:00"/>
    <x v="1"/>
    <n v="45"/>
    <x v="7"/>
    <s v="Slug. POOH and rack back STT.  "/>
    <m/>
    <n v="2"/>
    <n v="2"/>
    <m/>
    <m/>
    <n v="4024"/>
    <n v="2160"/>
    <m/>
  </r>
  <r>
    <d v="2022-05-14T08:00:00"/>
    <x v="1"/>
    <n v="50"/>
    <x v="8"/>
    <s v="RIH 12-1/4&quot; AutoTrak BHA."/>
    <m/>
    <n v="2.5"/>
    <n v="2.5"/>
    <m/>
    <m/>
    <m/>
    <m/>
    <m/>
  </r>
  <r>
    <d v="2022-05-14T10:30:00"/>
    <x v="1"/>
    <n v="50"/>
    <x v="8"/>
    <s v="Install RCD protective sleeve."/>
    <m/>
    <n v="1"/>
    <n v="1"/>
    <m/>
    <m/>
    <m/>
    <m/>
    <m/>
  </r>
  <r>
    <d v="2022-05-14T11:30:00"/>
    <x v="1"/>
    <n v="50"/>
    <x v="8"/>
    <s v="RIH 12-1/4&quot; AutoTrak BHA to 1 stand above expected TOC."/>
    <m/>
    <n v="4.25"/>
    <n v="4.25"/>
    <m/>
    <n v="1000"/>
    <n v="9700"/>
    <n v="2160"/>
    <m/>
  </r>
  <r>
    <d v="2022-05-14T15:45:00"/>
    <x v="1"/>
    <n v="50"/>
    <x v="8"/>
    <s v="Strip and choke drill"/>
    <m/>
    <n v="1"/>
    <n v="1"/>
    <m/>
    <m/>
    <m/>
    <m/>
    <m/>
  </r>
  <r>
    <d v="2022-05-14T16:45:00"/>
    <x v="1"/>
    <n v="50"/>
    <x v="8"/>
    <s v="Wash down, break seals, and tag TOC."/>
    <m/>
    <n v="0.5"/>
    <n v="0.5"/>
    <m/>
    <m/>
    <m/>
    <m/>
    <m/>
  </r>
  <r>
    <d v="2022-05-14T17:15:00"/>
    <x v="1"/>
    <n v="50"/>
    <x v="8"/>
    <s v="Drill out shoe plugs and float collar"/>
    <m/>
    <n v="0.75"/>
    <n v="0.75"/>
    <m/>
    <m/>
    <m/>
    <m/>
    <m/>
  </r>
  <r>
    <d v="2022-05-14T18:00:00"/>
    <x v="1"/>
    <n v="50"/>
    <x v="8"/>
    <s v="Drill out cement, shoe,  rathole and 15 ft of new formation "/>
    <m/>
    <n v="1.5"/>
    <n v="1.5"/>
    <m/>
    <m/>
    <m/>
    <m/>
    <s v="13-5/8&quot; shoe = 9,788 ft @ 14 stands/h + 0.5 h"/>
  </r>
  <r>
    <d v="2022-05-14T19:30:00"/>
    <x v="1"/>
    <n v="50"/>
    <x v="8"/>
    <s v="Circulate hole to above BOPs."/>
    <m/>
    <n v="1.5"/>
    <n v="1.5"/>
    <m/>
    <m/>
    <m/>
    <m/>
    <m/>
  </r>
  <r>
    <d v="2022-05-14T21:00:00"/>
    <x v="1"/>
    <n v="50"/>
    <x v="8"/>
    <s v="Perform LOT. SCR"/>
    <m/>
    <n v="0.75"/>
    <n v="0.75"/>
    <m/>
    <m/>
    <m/>
    <m/>
    <m/>
  </r>
  <r>
    <d v="2022-05-14T21:45:00"/>
    <x v="1"/>
    <n v="50"/>
    <x v="8"/>
    <s v="Drill 12-1/4&quot; hole to section TD"/>
    <m/>
    <n v="30.75"/>
    <n v="30.75"/>
    <m/>
    <n v="9800"/>
    <n v="12871"/>
    <n v="100"/>
    <m/>
  </r>
  <r>
    <d v="2022-05-16T04:30:00"/>
    <x v="1"/>
    <n v="50"/>
    <x v="8"/>
    <s v="Circulate hole clean."/>
    <m/>
    <n v="4"/>
    <n v="4"/>
    <m/>
    <m/>
    <m/>
    <m/>
    <s v="TOL = 9,588 ft, 9-5/8&quot; shoe = 12,871 ft. @ 6.8 triples/h. KPI: 7.3 "/>
  </r>
  <r>
    <d v="2022-05-16T08:30:00"/>
    <x v="1"/>
    <n v="50"/>
    <x v="8"/>
    <s v="Pull back one stand. Borehole strengthening squeeze. RIH."/>
    <m/>
    <n v="0.5"/>
    <n v="0.5"/>
    <m/>
    <m/>
    <m/>
    <m/>
    <m/>
  </r>
  <r>
    <d v="2022-05-16T09:00:00"/>
    <x v="1"/>
    <n v="50"/>
    <x v="8"/>
    <s v="Circulate hole clean. (strip LCM) Rack stand per BU"/>
    <m/>
    <n v="3"/>
    <n v="3"/>
    <m/>
    <m/>
    <m/>
    <m/>
    <m/>
  </r>
  <r>
    <d v="2022-05-16T12:00:00"/>
    <x v="1"/>
    <n v="50"/>
    <x v="8"/>
    <s v="Flow check well at TD"/>
    <m/>
    <n v="0.5"/>
    <n v="0.5"/>
    <m/>
    <m/>
    <m/>
    <m/>
    <m/>
  </r>
  <r>
    <d v="2022-05-16T12:30:00"/>
    <x v="1"/>
    <n v="50"/>
    <x v="8"/>
    <s v="BROOH to 13-5/8&quot; Casing shoe. "/>
    <m/>
    <n v="5.5"/>
    <n v="5.5"/>
    <m/>
    <n v="9800"/>
    <n v="12700"/>
    <n v="540"/>
    <s v="10.6 std/hr. KPI: 11.2 std/h"/>
  </r>
  <r>
    <d v="2022-05-16T18:00:00"/>
    <x v="1"/>
    <n v="50"/>
    <x v="8"/>
    <s v="Circulate hole clean."/>
    <m/>
    <n v="1"/>
    <n v="1"/>
    <m/>
    <m/>
    <m/>
    <m/>
    <m/>
  </r>
  <r>
    <d v="2022-05-16T19:00:00"/>
    <x v="1"/>
    <n v="50"/>
    <x v="8"/>
    <s v="Flow Check at 13-5/8&quot; Casing shoe. PS30s. Pump slug. Drop drift"/>
    <m/>
    <n v="0.75"/>
    <n v="0.75"/>
    <m/>
    <m/>
    <m/>
    <m/>
    <s v="Meanwhile hold pre-job meeting"/>
  </r>
  <r>
    <d v="2022-05-16T19:45:00"/>
    <x v="1"/>
    <n v="50"/>
    <x v="8"/>
    <s v="POOH BHA racking DP to 1000 ft. PS30's out, bushings in."/>
    <m/>
    <n v="4"/>
    <n v="4"/>
    <m/>
    <n v="1000"/>
    <n v="9800"/>
    <n v="2160"/>
    <s v="Meanwhile pressure test lines.  Install backup line.  Check rotation"/>
  </r>
  <r>
    <d v="2022-05-16T23:45:00"/>
    <x v="1"/>
    <n v="50"/>
    <x v="8"/>
    <s v="POOH HWDP and BHA.  Rack back with aux assistance. "/>
    <m/>
    <n v="2.5"/>
    <n v="2.5"/>
    <m/>
    <m/>
    <m/>
    <m/>
    <s v="Need to check BOD"/>
  </r>
  <r>
    <d v="2022-05-17T02:15:00"/>
    <x v="1"/>
    <n v="55"/>
    <x v="9"/>
    <s v="RU to run 9-5/8&quot; liner"/>
    <m/>
    <n v="1"/>
    <n v="1"/>
    <m/>
    <m/>
    <m/>
    <m/>
    <m/>
  </r>
  <r>
    <d v="2022-05-17T03:15:00"/>
    <x v="1"/>
    <n v="55"/>
    <x v="9"/>
    <s v="M/U shoetrack with Bakerlock. "/>
    <m/>
    <n v="0.5"/>
    <n v="0.5"/>
    <m/>
    <m/>
    <m/>
    <m/>
    <m/>
  </r>
  <r>
    <d v="2022-05-17T03:45:00"/>
    <x v="1"/>
    <n v="55"/>
    <x v="9"/>
    <s v="RIH w/ liner."/>
    <m/>
    <n v="1.75"/>
    <n v="1.75"/>
    <m/>
    <m/>
    <n v="3283"/>
    <n v="1890"/>
    <s v="7 stds/ hr"/>
  </r>
  <r>
    <d v="2022-05-17T05:30:00"/>
    <x v="1"/>
    <n v="55"/>
    <x v="9"/>
    <s v="Change out to BX5 elevator. P/U &amp; M/U 9-5/8&quot; liner hanger."/>
    <m/>
    <n v="0.5"/>
    <n v="0.5"/>
    <m/>
    <m/>
    <m/>
    <m/>
    <m/>
  </r>
  <r>
    <d v="2022-05-17T06:00:00"/>
    <x v="1"/>
    <n v="55"/>
    <x v="9"/>
    <s v="Change out PS30's. Rig down 14-100"/>
    <m/>
    <n v="0.75"/>
    <n v="0.75"/>
    <m/>
    <m/>
    <m/>
    <m/>
    <m/>
  </r>
  <r>
    <d v="2022-05-17T06:45:00"/>
    <x v="1"/>
    <n v="55"/>
    <x v="9"/>
    <s v="Cont. RIH 9-5/8&quot; liner on DP to TD "/>
    <m/>
    <n v="6.5"/>
    <n v="6.5"/>
    <m/>
    <n v="3283"/>
    <n v="12871"/>
    <n v="1485"/>
    <s v="10.6 std/hr. KPI: 11.2 std/h"/>
  </r>
  <r>
    <d v="2022-05-17T13:15:00"/>
    <x v="1"/>
    <n v="55"/>
    <x v="9"/>
    <s v="PU and M/U Cement stand."/>
    <m/>
    <n v="0.25"/>
    <n v="0.25"/>
    <m/>
    <m/>
    <m/>
    <m/>
    <m/>
  </r>
  <r>
    <d v="2022-05-17T13:30:00"/>
    <x v="1"/>
    <n v="55"/>
    <x v="9"/>
    <s v="Wash down and space out liner hanger. Convert autofill floats"/>
    <m/>
    <n v="0.5"/>
    <n v="0.5"/>
    <m/>
    <m/>
    <m/>
    <m/>
    <m/>
  </r>
  <r>
    <d v="2022-05-17T14:00:00"/>
    <x v="1"/>
    <n v="55"/>
    <x v="9"/>
    <s v="Drop ball to set liner hanger. Perform step rate test. PJSM for cementing"/>
    <m/>
    <n v="1"/>
    <n v="1"/>
    <m/>
    <m/>
    <m/>
    <m/>
    <s v="Meanwhile hold pre-job meeting"/>
  </r>
  <r>
    <d v="2022-05-17T15:00:00"/>
    <x v="1"/>
    <n v="60"/>
    <x v="9"/>
    <s v="Pump spacers (x bbl base oil, x bbl SOBM, and x bbl MCS at 5 bpm). Drop bottom dart"/>
    <m/>
    <n v="1.25"/>
    <n v="1.25"/>
    <m/>
    <m/>
    <m/>
    <m/>
    <s v="Meanwhile pressure test lines.  Install backup line.  Check rotation"/>
  </r>
  <r>
    <d v="2022-05-17T16:15:00"/>
    <x v="1"/>
    <n v="60"/>
    <x v="9"/>
    <s v="Pump cement. Drop top dart."/>
    <m/>
    <n v="2"/>
    <n v="2"/>
    <m/>
    <m/>
    <m/>
    <m/>
    <s v="Need to check BOD"/>
  </r>
  <r>
    <d v="2022-05-17T18:15:00"/>
    <x v="1"/>
    <n v="60"/>
    <x v="9"/>
    <s v="Displace at x bpm (x bpm to bump)"/>
    <m/>
    <n v="3"/>
    <n v="3"/>
    <m/>
    <m/>
    <m/>
    <m/>
    <m/>
  </r>
  <r>
    <d v="2022-05-17T21:15:00"/>
    <x v="1"/>
    <n v="60"/>
    <x v="9"/>
    <s v="At bump,  P/T casing to 4,000 psi.  Check for back flow"/>
    <m/>
    <n v="0.5"/>
    <n v="0.5"/>
    <m/>
    <m/>
    <m/>
    <m/>
    <m/>
  </r>
  <r>
    <d v="2022-05-17T21:45:00"/>
    <x v="1"/>
    <n v="60"/>
    <x v="9"/>
    <s v="Rig down back up line. Set and test liner top packer."/>
    <m/>
    <n v="0.75"/>
    <n v="0.75"/>
    <m/>
    <m/>
    <m/>
    <m/>
    <m/>
  </r>
  <r>
    <d v="2022-05-17T22:30:00"/>
    <x v="1"/>
    <n v="60"/>
    <x v="9"/>
    <s v="Release RT. R/B cement stand."/>
    <m/>
    <n v="0.5"/>
    <n v="0.5"/>
    <m/>
    <m/>
    <m/>
    <m/>
    <m/>
  </r>
  <r>
    <d v="2022-05-17T23:00:00"/>
    <x v="1"/>
    <n v="60"/>
    <x v="9"/>
    <s v="Circulate bottoms up"/>
    <m/>
    <n v="2.5"/>
    <n v="2.5"/>
    <m/>
    <m/>
    <m/>
    <m/>
    <m/>
  </r>
  <r>
    <d v="2022-05-18T01:30:00"/>
    <x v="1"/>
    <n v="60"/>
    <x v="9"/>
    <s v="Slug. POOH liner RT to surface. R/B setting tool."/>
    <m/>
    <n v="5.25"/>
    <n v="5.25"/>
    <m/>
    <m/>
    <n v="9588"/>
    <n v="1890"/>
    <s v="14 stds/ hr"/>
  </r>
  <r>
    <d v="2022-05-18T06:45:00"/>
    <x v="1"/>
    <n v="65"/>
    <x v="10"/>
    <s v="M/U and RIH WBCO BHA"/>
    <m/>
    <n v="2.25"/>
    <n v="2.25"/>
    <m/>
    <m/>
    <n v="1000"/>
    <m/>
    <m/>
  </r>
  <r>
    <d v="2022-05-18T09:00:00"/>
    <x v="1"/>
    <n v="65"/>
    <x v="10"/>
    <s v="RIH 9-5/8&quot; cleanout/ scraper BHA to HHC packer depth (12,340 ft)"/>
    <m/>
    <n v="5.25"/>
    <n v="5.25"/>
    <m/>
    <m/>
    <n v="12340"/>
    <n v="2160"/>
    <s v="16 stds/ hr"/>
  </r>
  <r>
    <d v="2022-05-18T14:15:00"/>
    <x v="1"/>
    <n v="65"/>
    <x v="10"/>
    <s v="Scrape HHC packer setting depth (40ft up, 40ft down)"/>
    <m/>
    <n v="0.5"/>
    <n v="0.5"/>
    <m/>
    <m/>
    <m/>
    <m/>
    <s v="no need rotation, just scrape on elevator"/>
  </r>
  <r>
    <d v="2022-05-18T14:45:00"/>
    <x v="1"/>
    <n v="65"/>
    <x v="10"/>
    <s v="RIH 9-5/8&quot; cleanout/ scraper BHA to VCH packet depth (12,507 ft)"/>
    <m/>
    <n v="0.25"/>
    <n v="0.25"/>
    <m/>
    <m/>
    <n v="167"/>
    <m/>
    <s v="16 stds/ hr"/>
  </r>
  <r>
    <d v="2022-05-18T15:00:00"/>
    <x v="1"/>
    <n v="65"/>
    <x v="10"/>
    <s v="Scrape VCH packer setting depth (40ft up, 40ft down)"/>
    <m/>
    <n v="0.5"/>
    <n v="0.5"/>
    <m/>
    <m/>
    <m/>
    <m/>
    <s v="no need rotation, just scrape on elevator"/>
  </r>
  <r>
    <d v="2022-05-18T15:30:00"/>
    <x v="1"/>
    <n v="65"/>
    <x v="10"/>
    <s v="RIH 9-5/8&quot; cleanout/ scraper BHA to 1 stand above expected TOC."/>
    <m/>
    <n v="0.25"/>
    <n v="0.25"/>
    <m/>
    <m/>
    <m/>
    <m/>
    <s v="@"/>
  </r>
  <r>
    <d v="2022-05-18T15:45:00"/>
    <x v="1"/>
    <n v="65"/>
    <x v="10"/>
    <s v="Washed down last stand to tag TOC."/>
    <m/>
    <n v="0.25"/>
    <n v="0.25"/>
    <m/>
    <m/>
    <m/>
    <m/>
    <s v="shoe @ 12,871ft"/>
  </r>
  <r>
    <d v="2022-05-18T16:00:00"/>
    <x v="1"/>
    <n v="65"/>
    <x v="10"/>
    <s v="Drill out landing collar"/>
    <m/>
    <n v="1"/>
    <n v="1"/>
    <m/>
    <m/>
    <m/>
    <m/>
    <s v="landing collar ~5ft"/>
  </r>
  <r>
    <d v="2022-05-18T17:00:00"/>
    <x v="1"/>
    <n v="65"/>
    <x v="10"/>
    <s v="Circulate clean "/>
    <m/>
    <n v="2.5"/>
    <n v="2.5"/>
    <m/>
    <m/>
    <m/>
    <m/>
    <m/>
  </r>
  <r>
    <d v="2022-05-18T19:30:00"/>
    <x v="1"/>
    <n v="65"/>
    <x v="10"/>
    <s v="Displace booster line"/>
    <m/>
    <n v="0.5"/>
    <n v="0.5"/>
    <m/>
    <m/>
    <m/>
    <m/>
    <m/>
  </r>
  <r>
    <d v="2022-05-18T20:00:00"/>
    <x v="1"/>
    <n v="65"/>
    <x v="10"/>
    <s v="Pump cocktail train and displace to SW"/>
    <m/>
    <n v="3"/>
    <n v="3"/>
    <m/>
    <m/>
    <m/>
    <m/>
    <m/>
  </r>
  <r>
    <d v="2022-05-18T23:00:00"/>
    <x v="1"/>
    <n v="65"/>
    <x v="10"/>
    <s v="Inflow test on choke line"/>
    <m/>
    <n v="4"/>
    <n v="4"/>
    <m/>
    <m/>
    <m/>
    <m/>
    <s v="Opportunity: Omit inflow test and replace with positive test"/>
  </r>
  <r>
    <d v="2022-05-19T03:00:00"/>
    <x v="1"/>
    <n v="65"/>
    <x v="10"/>
    <s v="Flush choke line to brine from kill line.  Open BOP's"/>
    <m/>
    <n v="0.75"/>
    <n v="0.75"/>
    <m/>
    <m/>
    <m/>
    <m/>
    <m/>
  </r>
  <r>
    <d v="2022-05-19T03:45:00"/>
    <x v="1"/>
    <n v="65"/>
    <x v="10"/>
    <s v="POOH BHA racking DP to 2,000 ft. "/>
    <m/>
    <n v="6"/>
    <n v="6"/>
    <m/>
    <n v="2000"/>
    <n v="12871"/>
    <n v="1890"/>
    <s v="14 stds/ hr"/>
  </r>
  <r>
    <d v="2022-05-19T09:45:00"/>
    <x v="1"/>
    <n v="65"/>
    <x v="10"/>
    <s v="M/U PSRT and RIH to RCD depth. Retrieve PS and POOH. R/B PSRT."/>
    <m/>
    <n v="1"/>
    <n v="1"/>
    <m/>
    <m/>
    <m/>
    <m/>
    <m/>
  </r>
  <r>
    <d v="2022-05-19T10:45:00"/>
    <x v="1"/>
    <n v="65"/>
    <x v="10"/>
    <s v="POOH and rack setting tool."/>
    <m/>
    <n v="2.25"/>
    <n v="2.25"/>
    <m/>
    <m/>
    <m/>
    <m/>
    <m/>
  </r>
  <r>
    <d v="2022-05-19T13:00:00"/>
    <x v="1"/>
    <n v="65"/>
    <x v="10"/>
    <s v="Pressure test casing with BSR to 1500 psi for 5 mins"/>
    <m/>
    <n v="0"/>
    <n v="0"/>
    <m/>
    <m/>
    <m/>
    <m/>
    <s v="offline if possible"/>
  </r>
  <r>
    <d v="2022-05-19T13:00:00"/>
    <x v="1"/>
    <n v="70"/>
    <x v="20"/>
    <s v="Clean/Clear RF PJSM"/>
    <m/>
    <n v="0.25"/>
    <n v="0.25"/>
    <m/>
    <m/>
    <m/>
    <m/>
    <m/>
  </r>
  <r>
    <d v="2022-05-19T13:15:00"/>
    <x v="1"/>
    <n v="70"/>
    <x v="20"/>
    <s v="R/U wireline logging sheeves"/>
    <m/>
    <n v="2"/>
    <n v="2"/>
    <m/>
    <m/>
    <m/>
    <m/>
    <m/>
  </r>
  <r>
    <d v="2022-05-19T15:15:00"/>
    <x v="1"/>
    <n v="70"/>
    <x v="20"/>
    <s v="M/U and RIH CBL logging tools. Surface test"/>
    <m/>
    <n v="2"/>
    <n v="2"/>
    <m/>
    <m/>
    <m/>
    <m/>
    <m/>
  </r>
  <r>
    <d v="2022-05-19T17:15:00"/>
    <x v="1"/>
    <n v="70"/>
    <x v="20"/>
    <s v="RIH CBL logging tools to TOC. Perform correlation pass."/>
    <m/>
    <n v="4.5"/>
    <n v="4.5"/>
    <m/>
    <m/>
    <m/>
    <m/>
    <m/>
  </r>
  <r>
    <d v="2022-05-19T21:45:00"/>
    <x v="1"/>
    <n v="70"/>
    <x v="20"/>
    <s v="Log 9-5/8&quot; liner and 13-5/8&quot; casing"/>
    <m/>
    <n v="4.5"/>
    <n v="4.5"/>
    <m/>
    <m/>
    <m/>
    <m/>
    <m/>
  </r>
  <r>
    <d v="2022-05-20T02:15:00"/>
    <x v="1"/>
    <n v="70"/>
    <x v="20"/>
    <s v="POOH and L/D CBL logging tools"/>
    <m/>
    <n v="1.75"/>
    <n v="1.75"/>
    <m/>
    <m/>
    <m/>
    <m/>
    <m/>
  </r>
  <r>
    <d v="2022-05-20T04:00:00"/>
    <x v="1"/>
    <n v="70"/>
    <x v="20"/>
    <s v="R/D wireline logging sheeves"/>
    <m/>
    <n v="1.25"/>
    <n v="1.25"/>
    <m/>
    <m/>
    <m/>
    <m/>
    <m/>
  </r>
  <r>
    <d v="2022-05-20T05:15:00"/>
    <x v="1"/>
    <n v="75"/>
    <x v="11"/>
    <s v="P/U and M/U suspension packer"/>
    <m/>
    <n v="0.5"/>
    <n v="0.5"/>
    <m/>
    <m/>
    <m/>
    <m/>
    <m/>
  </r>
  <r>
    <d v="2022-05-20T05:45:00"/>
    <x v="1"/>
    <n v="75"/>
    <x v="11"/>
    <s v="RIH suspension packer on DP to setting depth"/>
    <m/>
    <n v="4"/>
    <n v="4"/>
    <m/>
    <m/>
    <n v="4200"/>
    <n v="1080"/>
    <m/>
  </r>
  <r>
    <d v="2022-05-20T09:45:00"/>
    <x v="1"/>
    <n v="75"/>
    <x v="11"/>
    <s v="Fill string, Set suspension packer. P/test , release "/>
    <m/>
    <n v="2.25"/>
    <n v="2.25"/>
    <m/>
    <m/>
    <m/>
    <m/>
    <m/>
  </r>
  <r>
    <d v="2022-05-20T12:00:00"/>
    <x v="1"/>
    <n v="75"/>
    <x v="11"/>
    <s v="Pressure test packer from above"/>
    <m/>
    <n v="0.5"/>
    <n v="0.5"/>
    <m/>
    <m/>
    <m/>
    <m/>
    <m/>
  </r>
  <r>
    <d v="2022-05-20T12:30:00"/>
    <x v="1"/>
    <n v="75"/>
    <x v="11"/>
    <s v="Displaced riser to seawater"/>
    <m/>
    <n v="1.5"/>
    <n v="1.5"/>
    <m/>
    <m/>
    <m/>
    <m/>
    <s v="AUX: Rig up THD rigging on aux well. Deploy THD to 150ft above HPWHH, ROV to peform checks on THD at 300ft below MSL"/>
  </r>
  <r>
    <d v="2022-05-20T14:00:00"/>
    <x v="1"/>
    <n v="75"/>
    <x v="11"/>
    <s v="POOH and L/D suspension packer RT."/>
    <m/>
    <n v="2.25"/>
    <n v="2.25"/>
    <m/>
    <m/>
    <n v="4200"/>
    <n v="1890"/>
    <m/>
  </r>
  <r>
    <d v="2022-05-20T16:15:00"/>
    <x v="1"/>
    <n v="75"/>
    <x v="11"/>
    <s v="RIH BOP jet sub.  Jet BOPs clean. POOH"/>
    <m/>
    <n v="3.25"/>
    <n v="3.25"/>
    <m/>
    <m/>
    <m/>
    <m/>
    <m/>
  </r>
  <r>
    <d v="2022-05-20T19:30:00"/>
    <x v="1"/>
    <n v="75"/>
    <x v="11"/>
    <s v="Slip and cut"/>
    <m/>
    <n v="3"/>
    <n v="3"/>
    <m/>
    <m/>
    <m/>
    <m/>
    <m/>
  </r>
  <r>
    <d v="2022-05-20T22:30:00"/>
    <x v="1"/>
    <n v="75"/>
    <x v="11"/>
    <s v="Jet diverter"/>
    <m/>
    <n v="0.5"/>
    <n v="0.5"/>
    <m/>
    <m/>
    <m/>
    <m/>
    <m/>
  </r>
  <r>
    <d v="2022-05-20T23:00:00"/>
    <x v="1"/>
    <n v="75"/>
    <x v="11"/>
    <s v="Pressure test packer from above (BSR's closed)"/>
    <m/>
    <n v="0"/>
    <n v="0"/>
    <m/>
    <m/>
    <m/>
    <m/>
    <s v="Cant be perform to avoid closing BSR - test with annular prior POOH suspension packer"/>
  </r>
  <r>
    <d v="2022-05-20T23:00:00"/>
    <x v="1"/>
    <n v="80"/>
    <x v="12"/>
    <s v="C/O DP handing equipment"/>
    <m/>
    <n v="1"/>
    <n v="1"/>
    <m/>
    <m/>
    <m/>
    <m/>
    <m/>
  </r>
  <r>
    <d v="2022-05-21T00:00:00"/>
    <x v="1"/>
    <n v="80"/>
    <x v="12"/>
    <s v="P/U and run the BOP Assistant BLAT tool"/>
    <m/>
    <n v="1"/>
    <n v="1"/>
    <m/>
    <m/>
    <m/>
    <m/>
    <m/>
  </r>
  <r>
    <d v="2022-05-21T01:00:00"/>
    <x v="1"/>
    <n v="80"/>
    <x v="12"/>
    <s v="Transfer weight from Tensioners to drawworks. "/>
    <m/>
    <n v="0.5"/>
    <n v="0.5"/>
    <m/>
    <m/>
    <m/>
    <m/>
    <m/>
  </r>
  <r>
    <d v="2022-05-21T01:30:00"/>
    <x v="1"/>
    <n v="80"/>
    <x v="12"/>
    <s v="Unlatch BOP from HPWHH"/>
    <m/>
    <n v="0.5"/>
    <n v="0.5"/>
    <m/>
    <m/>
    <m/>
    <m/>
    <m/>
  </r>
  <r>
    <d v="2022-05-21T02:00:00"/>
    <x v="1"/>
    <n v="80"/>
    <x v="12"/>
    <s v="P/U BOP 30ft off HPWHH. "/>
    <m/>
    <n v="0.25"/>
    <n v="0.25"/>
    <m/>
    <m/>
    <m/>
    <m/>
    <m/>
  </r>
  <r>
    <d v="2022-05-21T02:15:00"/>
    <x v="1"/>
    <n v="80"/>
    <x v="12"/>
    <s v="Move rig to allign aux floor centre to HPWHH"/>
    <m/>
    <n v="0.5"/>
    <n v="0.5"/>
    <m/>
    <m/>
    <m/>
    <m/>
    <m/>
  </r>
  <r>
    <d v="2022-05-21T02:45:00"/>
    <x v="1"/>
    <n v="80"/>
    <x v="12"/>
    <s v="ROV removes BOP VX gasket and clean HPWHH VX profile"/>
    <m/>
    <n v="0.5"/>
    <n v="0.5"/>
    <m/>
    <m/>
    <m/>
    <m/>
    <m/>
  </r>
  <r>
    <d v="2022-05-21T03:15:00"/>
    <x v="1"/>
    <n v="80"/>
    <x v="12"/>
    <s v="THD Captures HPWHH and ROV orientate THD on HPWHH"/>
    <m/>
    <n v="1"/>
    <n v="1"/>
    <m/>
    <m/>
    <m/>
    <m/>
    <s v="ROV verify VX Pins and inspect VX gasket"/>
  </r>
  <r>
    <d v="2022-05-21T04:15:00"/>
    <x v="1"/>
    <n v="80"/>
    <x v="12"/>
    <s v="Land THD on HPWHH"/>
    <m/>
    <n v="0.5"/>
    <n v="0.5"/>
    <m/>
    <m/>
    <m/>
    <m/>
    <s v="Set down THD weight and ROV confims heading "/>
  </r>
  <r>
    <d v="2022-05-21T04:45:00"/>
    <x v="1"/>
    <n v="80"/>
    <x v="12"/>
    <s v="Check THD Landout Indicator"/>
    <m/>
    <n v="0.5"/>
    <n v="0.5"/>
    <m/>
    <m/>
    <m/>
    <m/>
    <s v="and unlock MRT"/>
  </r>
  <r>
    <d v="2022-05-21T05:15:00"/>
    <x v="1"/>
    <n v="80"/>
    <x v="12"/>
    <s v="Lock THD Connector and perform backseal test"/>
    <m/>
    <n v="1"/>
    <n v="1"/>
    <m/>
    <m/>
    <m/>
    <m/>
    <m/>
  </r>
  <r>
    <d v="2022-05-21T06:15:00"/>
    <x v="1"/>
    <n v="80"/>
    <x v="12"/>
    <s v="Remove installation aids/tooling"/>
    <m/>
    <n v="0.25"/>
    <n v="0.25"/>
    <m/>
    <m/>
    <m/>
    <m/>
    <s v="ROV take photos and videos"/>
  </r>
  <r>
    <d v="2022-05-21T06:30:00"/>
    <x v="1"/>
    <n v="80"/>
    <x v="12"/>
    <s v="ROV performs as left configuration/survey of THD and install TA cap"/>
    <m/>
    <n v="0.75"/>
    <n v="0.75"/>
    <m/>
    <m/>
    <m/>
    <m/>
    <s v="TA cap only for W526C"/>
  </r>
  <r>
    <d v="2022-05-21T07:15:00"/>
    <x v="1"/>
    <n v="80"/>
    <x v="12"/>
    <s v="Install VX gasket on THD"/>
    <m/>
    <n v="0.5"/>
    <n v="0.5"/>
    <m/>
    <m/>
    <m/>
    <m/>
    <m/>
  </r>
  <r>
    <d v="2022-05-21T07:45:00"/>
    <x v="3"/>
    <n v="30"/>
    <x v="5"/>
    <s v="Move rig to GK-W721C   "/>
    <m/>
    <n v="0.75"/>
    <n v="0.75"/>
    <m/>
    <m/>
    <m/>
    <m/>
    <m/>
  </r>
  <r>
    <d v="2022-05-21T08:30:00"/>
    <x v="3"/>
    <n v="30"/>
    <x v="5"/>
    <s v="Land BOP and Latch connector. Perform overpull test."/>
    <m/>
    <n v="1.75"/>
    <n v="1.75"/>
    <m/>
    <m/>
    <m/>
    <m/>
    <m/>
  </r>
  <r>
    <d v="2022-05-21T10:15:00"/>
    <x v="3"/>
    <n v="30"/>
    <x v="5"/>
    <s v="Perform connector pressure test to 4,000 psi"/>
    <m/>
    <n v="0.75"/>
    <n v="0.75"/>
    <m/>
    <m/>
    <m/>
    <m/>
    <m/>
  </r>
  <r>
    <d v="2022-05-21T11:00:00"/>
    <x v="3"/>
    <n v="30"/>
    <x v="5"/>
    <s v="Transfer weight from drawworks to tensioners"/>
    <m/>
    <n v="0.5"/>
    <n v="0.5"/>
    <m/>
    <m/>
    <m/>
    <m/>
    <m/>
  </r>
  <r>
    <d v="2022-05-21T11:30:00"/>
    <x v="3"/>
    <n v="30"/>
    <x v="5"/>
    <s v="Disengage BLAT and POOH. "/>
    <m/>
    <n v="0.5"/>
    <n v="0.5"/>
    <m/>
    <m/>
    <m/>
    <m/>
    <m/>
  </r>
  <r>
    <d v="2022-05-21T12:00:00"/>
    <x v="3"/>
    <n v="35"/>
    <x v="6"/>
    <s v="RIH 17.5&quot; AutoTrak BHA with WBRT insert and HWDP."/>
    <m/>
    <n v="2.5"/>
    <n v="2.5"/>
    <m/>
    <m/>
    <m/>
    <m/>
    <m/>
  </r>
  <r>
    <d v="2022-05-21T14:30:00"/>
    <x v="3"/>
    <n v="35"/>
    <x v="6"/>
    <s v="M/U PSRT. RIH to RCD depth. Install PS. POOH PSRT and R/B."/>
    <m/>
    <n v="1"/>
    <n v="1"/>
    <m/>
    <m/>
    <m/>
    <m/>
    <m/>
  </r>
  <r>
    <d v="2022-05-21T15:30:00"/>
    <x v="3"/>
    <n v="35"/>
    <x v="6"/>
    <s v="RIH 17.5&quot; AutoTrak BHA to wellhead. Install NBP Insert."/>
    <m/>
    <n v="2"/>
    <n v="2"/>
    <m/>
    <m/>
    <n v="4026"/>
    <n v="2160"/>
    <m/>
  </r>
  <r>
    <d v="2022-05-21T17:30:00"/>
    <x v="3"/>
    <n v="35"/>
    <x v="6"/>
    <s v="RIH 17.5&quot; AutoTrak BHA on 6-5/8&quot; DP to 200 ft above TOC inside casing."/>
    <m/>
    <n v="1.25"/>
    <n v="1.25"/>
    <m/>
    <m/>
    <n v="6590"/>
    <n v="2160"/>
    <m/>
  </r>
  <r>
    <d v="2022-05-21T18:45:00"/>
    <x v="3"/>
    <n v="35"/>
    <x v="6"/>
    <s v="Function test BOPs and PODs"/>
    <m/>
    <n v="0.75"/>
    <n v="0.75"/>
    <m/>
    <m/>
    <m/>
    <m/>
    <m/>
  </r>
  <r>
    <d v="2022-05-21T19:30:00"/>
    <x v="3"/>
    <n v="35"/>
    <x v="6"/>
    <s v="Wash down, break seals, and tag TOC."/>
    <m/>
    <n v="0.75"/>
    <n v="0.75"/>
    <m/>
    <m/>
    <m/>
    <m/>
    <m/>
  </r>
  <r>
    <d v="2022-05-21T20:15:00"/>
    <x v="3"/>
    <n v="35"/>
    <x v="6"/>
    <s v="Displace spacers. Activate Jetstream."/>
    <m/>
    <n v="1"/>
    <n v="1"/>
    <m/>
    <m/>
    <m/>
    <m/>
    <m/>
  </r>
  <r>
    <d v="2022-05-21T21:15:00"/>
    <x v="3"/>
    <n v="35"/>
    <x v="6"/>
    <s v="Drill out cement/ shoetrack to 10 ft above shoe while displacing to SBM.  Take SCR's."/>
    <m/>
    <n v="2"/>
    <n v="2"/>
    <m/>
    <m/>
    <m/>
    <m/>
    <m/>
  </r>
  <r>
    <d v="2022-05-21T23:15:00"/>
    <x v="3"/>
    <n v="35"/>
    <x v="6"/>
    <s v="Drill remaining shoetrack and 15 ft new formation."/>
    <m/>
    <n v="1"/>
    <n v="1"/>
    <m/>
    <m/>
    <m/>
    <m/>
    <m/>
  </r>
  <r>
    <d v="2022-05-22T00:15:00"/>
    <x v="3"/>
    <n v="35"/>
    <x v="6"/>
    <s v="Circulate BU to above BOPs"/>
    <m/>
    <n v="0.75"/>
    <n v="0.75"/>
    <m/>
    <m/>
    <m/>
    <m/>
    <s v="flush and test choke line offline"/>
  </r>
  <r>
    <d v="2022-05-22T01:00:00"/>
    <x v="3"/>
    <n v="35"/>
    <x v="6"/>
    <s v="Perform FIT/ LOT"/>
    <m/>
    <n v="0.75"/>
    <n v="0.75"/>
    <m/>
    <m/>
    <m/>
    <m/>
    <m/>
  </r>
  <r>
    <d v="2022-05-22T01:45:00"/>
    <x v="3"/>
    <n v="35"/>
    <x v="6"/>
    <s v="Drill 17.5&quot; hole (tangent section)"/>
    <m/>
    <n v="0.25"/>
    <n v="0.25"/>
    <m/>
    <n v="6920"/>
    <n v="6930"/>
    <n v="166"/>
    <s v="TQ KPI 166"/>
  </r>
  <r>
    <d v="2022-05-22T02:00:00"/>
    <x v="3"/>
    <n v="35"/>
    <x v="6"/>
    <s v="Drill 17.5&quot; hole (build section)"/>
    <m/>
    <n v="10"/>
    <n v="10"/>
    <m/>
    <n v="6930"/>
    <n v="8551"/>
    <n v="166"/>
    <m/>
  </r>
  <r>
    <d v="2022-05-22T12:00:00"/>
    <x v="3"/>
    <n v="35"/>
    <x v="6"/>
    <s v="Drill 17.5&quot; hole (tangent section)"/>
    <m/>
    <n v="2.75"/>
    <n v="2.75"/>
    <m/>
    <n v="8551"/>
    <n v="8968"/>
    <n v="166"/>
    <m/>
  </r>
  <r>
    <d v="2022-05-22T14:45:00"/>
    <x v="3"/>
    <n v="35"/>
    <x v="6"/>
    <s v="Circulate hole clean. Rack back stand after every BU. "/>
    <m/>
    <n v="3.5"/>
    <n v="3.5"/>
    <m/>
    <m/>
    <m/>
    <m/>
    <m/>
  </r>
  <r>
    <d v="2022-05-22T18:15:00"/>
    <x v="3"/>
    <n v="35"/>
    <x v="6"/>
    <s v="BROOH AutoTrak BHA into 18-5/8&quot; casing shoe. Deactivate JetStream."/>
    <m/>
    <n v="3.75"/>
    <n v="3.75"/>
    <m/>
    <n v="6850"/>
    <n v="8968"/>
    <n v="578.57142857142856"/>
    <s v="Assume 12 ft/min and 3 mins/connection = 14 mins/stand. +0.5 for activation"/>
  </r>
  <r>
    <d v="2022-05-22T22:00:00"/>
    <x v="3"/>
    <n v="35"/>
    <x v="6"/>
    <s v="Flow check. PS30s. Slug. Drift"/>
    <m/>
    <n v="0.75"/>
    <n v="0.75"/>
    <m/>
    <m/>
    <m/>
    <m/>
    <s v="Drop Driftcatcher drift"/>
  </r>
  <r>
    <d v="2022-05-22T22:45:00"/>
    <x v="3"/>
    <n v="35"/>
    <x v="6"/>
    <s v="POOH 17.5&quot; AutoTrak BHA racking DP to 1,000 ft. O/P to retrieve NBP at wellhead depth"/>
    <m/>
    <n v="2.75"/>
    <n v="2.75"/>
    <m/>
    <n v="1000"/>
    <n v="6850"/>
    <n v="2160"/>
    <s v="shoe at 6,890 ft. w/ 15.6 std/h. KPI: 16. + 0.25h"/>
  </r>
  <r>
    <d v="2022-05-23T01:30:00"/>
    <x v="3"/>
    <n v="35"/>
    <x v="6"/>
    <s v="PS30's out, bushings in. M/U PSRT and RIH to RCD depth. Retrieve PS and POOH. R/B PSRT. "/>
    <m/>
    <n v="1"/>
    <n v="1"/>
    <m/>
    <m/>
    <m/>
    <m/>
    <m/>
  </r>
  <r>
    <d v="2022-05-23T02:30:00"/>
    <x v="3"/>
    <n v="35"/>
    <x v="6"/>
    <s v="POOH HWDP and 17.5&quot; AutoTrak BHA.  Rack back with aux assistance. "/>
    <m/>
    <n v="2"/>
    <n v="2"/>
    <m/>
    <m/>
    <m/>
    <m/>
    <m/>
  </r>
  <r>
    <d v="2022-05-23T04:30:00"/>
    <x v="3"/>
    <n v="40"/>
    <x v="7"/>
    <s v="R/U 13-5/8&quot; casing handling equipment"/>
    <m/>
    <n v="1"/>
    <n v="1"/>
    <m/>
    <m/>
    <m/>
    <m/>
    <m/>
  </r>
  <r>
    <d v="2022-05-23T05:30:00"/>
    <x v="3"/>
    <n v="40"/>
    <x v="7"/>
    <s v="PJSM. P/U and RIH 13-5/8&quot; casing shoe track. "/>
    <m/>
    <n v="0.5"/>
    <n v="0.5"/>
    <m/>
    <m/>
    <m/>
    <m/>
    <s v="~96 ft"/>
  </r>
  <r>
    <d v="2022-05-23T06:00:00"/>
    <x v="3"/>
    <n v="40"/>
    <x v="7"/>
    <s v="RIH 13-5/8&quot; casing in stands"/>
    <m/>
    <n v="6.5"/>
    <n v="6.5"/>
    <m/>
    <m/>
    <n v="4927"/>
    <n v="762.5"/>
    <s v="5.3 triple/hr. KPI: 6.1"/>
  </r>
  <r>
    <d v="2022-05-23T12:30:00"/>
    <x v="3"/>
    <n v="40"/>
    <x v="7"/>
    <s v="R/D 13-5/8&quot; BX3, install BX4.  M/U casing hanger assy"/>
    <m/>
    <n v="1"/>
    <n v="1"/>
    <m/>
    <m/>
    <m/>
    <m/>
    <m/>
  </r>
  <r>
    <d v="2022-05-23T13:30:00"/>
    <x v="3"/>
    <n v="40"/>
    <x v="7"/>
    <s v="Change out to PS30. Rig down 14-100."/>
    <m/>
    <n v="1.25"/>
    <n v="1.25"/>
    <m/>
    <m/>
    <m/>
    <m/>
    <m/>
  </r>
  <r>
    <d v="2022-05-23T14:45:00"/>
    <x v="3"/>
    <n v="40"/>
    <x v="7"/>
    <s v="RIH 13-5/8&quot; casing in Open Hole. "/>
    <m/>
    <n v="3.5"/>
    <n v="3.5"/>
    <m/>
    <n v="4927"/>
    <n v="8953"/>
    <n v="1175"/>
    <s v="9.2 std/hr. KPI: 9.4"/>
  </r>
  <r>
    <d v="2022-05-23T18:15:00"/>
    <x v="3"/>
    <n v="40"/>
    <x v="7"/>
    <s v="M/U cement head assy.  "/>
    <m/>
    <n v="0.5"/>
    <n v="0.5"/>
    <m/>
    <m/>
    <m/>
    <m/>
    <m/>
  </r>
  <r>
    <d v="2022-05-23T18:45:00"/>
    <x v="3"/>
    <n v="40"/>
    <x v="7"/>
    <s v="Wash down and land out 13 5/8&quot; casing hanger."/>
    <m/>
    <n v="0.5"/>
    <n v="0.5"/>
    <m/>
    <m/>
    <m/>
    <m/>
    <m/>
  </r>
  <r>
    <d v="2022-05-23T19:15:00"/>
    <x v="3"/>
    <n v="40"/>
    <x v="7"/>
    <s v="Perform step rate test. Circulate while holding PJSM"/>
    <m/>
    <n v="0.5"/>
    <n v="0.5"/>
    <m/>
    <m/>
    <m/>
    <m/>
    <s v="Pressure test cement line while circulating"/>
  </r>
  <r>
    <d v="2022-05-23T19:45:00"/>
    <x v="3"/>
    <n v="45"/>
    <x v="7"/>
    <s v="Pump x bbl Weighted Brine - rig"/>
    <m/>
    <n v="1"/>
    <n v="1"/>
    <m/>
    <m/>
    <m/>
    <m/>
    <s v="BoD: 59 min"/>
  </r>
  <r>
    <d v="2022-05-23T20:45:00"/>
    <x v="3"/>
    <n v="45"/>
    <x v="7"/>
    <s v="Pump x bbl MCS spacer - rig.  "/>
    <m/>
    <n v="0.25"/>
    <n v="0.25"/>
    <m/>
    <m/>
    <m/>
    <m/>
    <s v="BoD: 10 min"/>
  </r>
  <r>
    <d v="2022-05-23T21:00:00"/>
    <x v="3"/>
    <n v="45"/>
    <x v="7"/>
    <s v="Pump x bbl cement to displace line volume - Drop dart - pump cement - BH"/>
    <m/>
    <n v="1.5"/>
    <n v="1.5"/>
    <m/>
    <m/>
    <m/>
    <m/>
    <s v="BoD: 52 min + 0.5 hr for misc"/>
  </r>
  <r>
    <d v="2022-05-23T22:30:00"/>
    <x v="3"/>
    <n v="45"/>
    <x v="7"/>
    <s v="Drop dart. Rig displace cement.  "/>
    <m/>
    <n v="1.25"/>
    <n v="1.25"/>
    <m/>
    <m/>
    <m/>
    <m/>
    <s v="BoD: 77 min"/>
  </r>
  <r>
    <d v="2022-05-23T23:45:00"/>
    <x v="3"/>
    <n v="45"/>
    <x v="7"/>
    <s v="At bump,  P/T casing to 4,000 psi.  Check for back flow"/>
    <m/>
    <n v="0.25"/>
    <n v="0.25"/>
    <m/>
    <m/>
    <m/>
    <m/>
    <m/>
  </r>
  <r>
    <d v="2022-05-24T00:00:00"/>
    <x v="3"/>
    <n v="45"/>
    <x v="7"/>
    <s v="Set and p/test seal assy."/>
    <m/>
    <n v="1.25"/>
    <n v="1.25"/>
    <m/>
    <m/>
    <m/>
    <m/>
    <m/>
  </r>
  <r>
    <d v="2022-05-24T01:15:00"/>
    <x v="3"/>
    <n v="45"/>
    <x v="7"/>
    <s v="B/O and rack back cement head "/>
    <m/>
    <n v="0.5"/>
    <n v="0.5"/>
    <m/>
    <m/>
    <m/>
    <m/>
    <m/>
  </r>
  <r>
    <d v="2022-05-24T01:45:00"/>
    <x v="3"/>
    <n v="45"/>
    <x v="7"/>
    <s v="Slug. POOH and rack back STT.  "/>
    <m/>
    <n v="2"/>
    <n v="2"/>
    <m/>
    <m/>
    <n v="4026"/>
    <n v="2160"/>
    <s v="16 stds /hr"/>
  </r>
  <r>
    <d v="2022-05-24T03:45:00"/>
    <x v="3"/>
    <n v="50"/>
    <x v="8"/>
    <s v="RIH 12-1/4&quot; AutoTrak BHA."/>
    <m/>
    <n v="2.5"/>
    <n v="2.5"/>
    <m/>
    <m/>
    <m/>
    <m/>
    <m/>
  </r>
  <r>
    <d v="2022-05-24T06:15:00"/>
    <x v="3"/>
    <n v="50"/>
    <x v="8"/>
    <s v="Install RCD protective sleeve."/>
    <m/>
    <n v="1"/>
    <n v="1"/>
    <m/>
    <m/>
    <m/>
    <m/>
    <m/>
  </r>
  <r>
    <d v="2022-05-24T07:15:00"/>
    <x v="3"/>
    <n v="50"/>
    <x v="8"/>
    <s v="RIH 12-1/4&quot; AutoTrak BHA to 1 stand above expected TOC."/>
    <m/>
    <n v="3.75"/>
    <n v="3.75"/>
    <m/>
    <n v="1000"/>
    <n v="8953"/>
    <n v="2160"/>
    <s v="shoetrack: ~96 ft."/>
  </r>
  <r>
    <d v="2022-05-24T11:00:00"/>
    <x v="3"/>
    <n v="50"/>
    <x v="8"/>
    <s v="Strip and choke drill"/>
    <m/>
    <n v="1"/>
    <n v="1"/>
    <m/>
    <m/>
    <m/>
    <m/>
    <s v="Both chokes"/>
  </r>
  <r>
    <d v="2022-05-24T12:00:00"/>
    <x v="3"/>
    <n v="50"/>
    <x v="8"/>
    <s v="Wash down, break seals, and tag TOC."/>
    <m/>
    <n v="0.5"/>
    <n v="0.5"/>
    <m/>
    <m/>
    <m/>
    <m/>
    <s v="tested MWD"/>
  </r>
  <r>
    <d v="2022-05-24T12:30:00"/>
    <x v="3"/>
    <n v="50"/>
    <x v="8"/>
    <s v="Drill out shoe plugs and float collar"/>
    <m/>
    <n v="2.75"/>
    <n v="2.75"/>
    <m/>
    <m/>
    <m/>
    <m/>
    <m/>
  </r>
  <r>
    <d v="2022-05-24T15:15:00"/>
    <x v="3"/>
    <n v="50"/>
    <x v="8"/>
    <s v="Drill out cement, shoe,  rathole and 15 ft of new formation "/>
    <m/>
    <n v="1.5"/>
    <n v="1.5"/>
    <m/>
    <m/>
    <m/>
    <m/>
    <m/>
  </r>
  <r>
    <d v="2022-05-24T16:45:00"/>
    <x v="3"/>
    <n v="50"/>
    <x v="8"/>
    <s v="Circulate hole to above BOPs."/>
    <m/>
    <n v="1.5"/>
    <n v="1.5"/>
    <m/>
    <m/>
    <m/>
    <m/>
    <m/>
  </r>
  <r>
    <d v="2022-05-24T18:15:00"/>
    <x v="3"/>
    <n v="50"/>
    <x v="8"/>
    <s v="Perform LOT. SCR"/>
    <m/>
    <n v="0.75"/>
    <n v="0.75"/>
    <m/>
    <m/>
    <m/>
    <m/>
    <s v="choke line only"/>
  </r>
  <r>
    <d v="2022-05-24T19:00:00"/>
    <x v="3"/>
    <n v="50"/>
    <x v="8"/>
    <s v="Drill 12-1/4&quot; hole to section TD"/>
    <m/>
    <n v="37.25"/>
    <n v="37.25"/>
    <m/>
    <n v="8983"/>
    <n v="12703"/>
    <n v="100"/>
    <s v="Avg ROP KPI: 130 ft/ h. Lookahead: 100 ft/h"/>
  </r>
  <r>
    <d v="2022-05-26T08:15:00"/>
    <x v="3"/>
    <n v="50"/>
    <x v="8"/>
    <s v="Circulate hole clean."/>
    <m/>
    <n v="1.75"/>
    <n v="1.75"/>
    <m/>
    <m/>
    <m/>
    <m/>
    <m/>
  </r>
  <r>
    <d v="2022-05-26T10:00:00"/>
    <x v="3"/>
    <n v="50"/>
    <x v="8"/>
    <s v="Pull back one stand. Borehole strengthening squeeze. RIH."/>
    <m/>
    <n v="1.5"/>
    <n v="1.5"/>
    <m/>
    <m/>
    <m/>
    <m/>
    <s v="Pump down choke line, not string.  Same line up as LOT"/>
  </r>
  <r>
    <d v="2022-05-26T11:30:00"/>
    <x v="3"/>
    <n v="50"/>
    <x v="8"/>
    <s v="Circulate hole clean. (strip LCM) Rack stand per BU"/>
    <m/>
    <n v="3"/>
    <n v="3"/>
    <m/>
    <m/>
    <m/>
    <m/>
    <m/>
  </r>
  <r>
    <d v="2022-05-26T14:30:00"/>
    <x v="3"/>
    <n v="50"/>
    <x v="8"/>
    <s v="Flow check well at TD"/>
    <m/>
    <n v="0.5"/>
    <n v="0.5"/>
    <m/>
    <m/>
    <m/>
    <m/>
    <m/>
  </r>
  <r>
    <d v="2022-05-26T15:00:00"/>
    <x v="3"/>
    <n v="50"/>
    <x v="8"/>
    <s v="BROOH to 13-5/8&quot; casing shoe. "/>
    <m/>
    <n v="7"/>
    <n v="7"/>
    <m/>
    <n v="8950"/>
    <n v="12700"/>
    <n v="540"/>
    <m/>
  </r>
  <r>
    <d v="2022-05-26T22:00:00"/>
    <x v="3"/>
    <n v="50"/>
    <x v="8"/>
    <s v="Circulate hole clean."/>
    <m/>
    <n v="1"/>
    <n v="1"/>
    <m/>
    <m/>
    <m/>
    <m/>
    <m/>
  </r>
  <r>
    <d v="2022-05-26T23:00:00"/>
    <x v="3"/>
    <n v="50"/>
    <x v="8"/>
    <s v="Flow Check at 13-5/8&quot; Casing shoe. PS30s. Pump slug. Drop drift"/>
    <m/>
    <n v="0.75"/>
    <n v="0.75"/>
    <m/>
    <m/>
    <m/>
    <m/>
    <s v="No RCD Protective sleeve retrieval required as 9-5/8&quot; can pass through. "/>
  </r>
  <r>
    <d v="2022-05-26T23:45:00"/>
    <x v="3"/>
    <n v="50"/>
    <x v="8"/>
    <s v="POOH BHA racking DP to 1000 ft. PS30's out, bushings in."/>
    <m/>
    <n v="3.75"/>
    <n v="3.75"/>
    <m/>
    <n v="1000"/>
    <n v="8950"/>
    <n v="2160"/>
    <s v="Incl. C/O PS30 for rotary bushings (15 min). w/ 14 std/h. KPI: 14. + 0.25"/>
  </r>
  <r>
    <d v="2022-05-27T03:30:00"/>
    <x v="3"/>
    <n v="50"/>
    <x v="8"/>
    <s v="POOH HWDP and BHA.  Rack back with aux assistance. "/>
    <m/>
    <n v="2.5"/>
    <n v="2.5"/>
    <m/>
    <m/>
    <m/>
    <m/>
    <m/>
  </r>
  <r>
    <d v="2022-05-27T06:00:00"/>
    <x v="3"/>
    <n v="55"/>
    <x v="9"/>
    <s v="RU to run 9-5/8&quot; liner"/>
    <m/>
    <n v="1"/>
    <n v="1"/>
    <m/>
    <m/>
    <m/>
    <m/>
    <m/>
  </r>
  <r>
    <d v="2022-05-27T07:00:00"/>
    <x v="3"/>
    <n v="55"/>
    <x v="9"/>
    <s v="M/U shoetrack with Bakerlock. "/>
    <m/>
    <n v="0.5"/>
    <n v="0.5"/>
    <m/>
    <m/>
    <m/>
    <m/>
    <s v="~183 ft"/>
  </r>
  <r>
    <d v="2022-05-27T07:30:00"/>
    <x v="3"/>
    <n v="55"/>
    <x v="9"/>
    <s v="RIH w/ liner."/>
    <m/>
    <n v="2.25"/>
    <n v="2.25"/>
    <m/>
    <m/>
    <n v="3945"/>
    <n v="1890"/>
    <s v="6.8 triple/hr. KPI: 7.3"/>
  </r>
  <r>
    <d v="2022-05-27T09:45:00"/>
    <x v="3"/>
    <n v="55"/>
    <x v="9"/>
    <s v="Change out to BX5 elevator. P/U &amp; M/U 9-5/8&quot; liner hanger."/>
    <m/>
    <n v="0.5"/>
    <n v="0.5"/>
    <m/>
    <m/>
    <m/>
    <m/>
    <m/>
  </r>
  <r>
    <d v="2022-05-27T10:15:00"/>
    <x v="3"/>
    <n v="55"/>
    <x v="9"/>
    <s v="Change out PS30's. Rig down 14-100"/>
    <m/>
    <n v="0.75"/>
    <n v="0.75"/>
    <m/>
    <m/>
    <m/>
    <m/>
    <m/>
  </r>
  <r>
    <d v="2022-05-27T11:00:00"/>
    <x v="3"/>
    <n v="55"/>
    <x v="9"/>
    <s v="Cont. RIH 9-5/8&quot; liner on DP to TD "/>
    <m/>
    <n v="6"/>
    <n v="6"/>
    <m/>
    <n v="3945"/>
    <n v="12566"/>
    <n v="1485"/>
    <s v="10.6 std/hr. KPI: 11.2"/>
  </r>
  <r>
    <d v="2022-05-27T17:00:00"/>
    <x v="3"/>
    <n v="55"/>
    <x v="9"/>
    <s v="PU and M/U Cement stand."/>
    <m/>
    <n v="0.25"/>
    <n v="0.25"/>
    <m/>
    <m/>
    <m/>
    <m/>
    <m/>
  </r>
  <r>
    <d v="2022-05-27T17:15:00"/>
    <x v="3"/>
    <n v="55"/>
    <x v="9"/>
    <s v="Wash down and space out liner hanger. Convert autofill floats"/>
    <m/>
    <n v="0.5"/>
    <n v="0.5"/>
    <m/>
    <m/>
    <m/>
    <m/>
    <m/>
  </r>
  <r>
    <d v="2022-05-27T17:45:00"/>
    <x v="3"/>
    <n v="55"/>
    <x v="9"/>
    <s v="Drop ball to set liner hanger. Perform step rate test. PJSM for cementing"/>
    <m/>
    <n v="1"/>
    <n v="1"/>
    <m/>
    <m/>
    <m/>
    <m/>
    <s v="meanwhile hold pre-job meeting"/>
  </r>
  <r>
    <d v="2022-05-27T18:45:00"/>
    <x v="3"/>
    <n v="60"/>
    <x v="9"/>
    <s v="Pump spacers (x bbl base oil, x bbl SOBM, and x bbl MCS at 5 bpm). Drop bottom dart"/>
    <m/>
    <n v="1.25"/>
    <n v="1.25"/>
    <m/>
    <m/>
    <m/>
    <m/>
    <s v="meanwhile pressure test lines.  Install backup line.  Check rotation. BoD: 75 min"/>
  </r>
  <r>
    <d v="2022-05-27T20:00:00"/>
    <x v="3"/>
    <n v="60"/>
    <x v="9"/>
    <s v="Pump cement. Drop top dart."/>
    <m/>
    <n v="2"/>
    <n v="2"/>
    <m/>
    <m/>
    <m/>
    <m/>
    <s v="BoD: 86 min + 0.5 hr for misc"/>
  </r>
  <r>
    <d v="2022-05-27T22:00:00"/>
    <x v="3"/>
    <n v="60"/>
    <x v="9"/>
    <s v="Displace at x bpm (x bpm to bump)"/>
    <m/>
    <n v="3"/>
    <n v="3"/>
    <m/>
    <m/>
    <m/>
    <m/>
    <s v="BoD: 175 min"/>
  </r>
  <r>
    <d v="2022-05-28T01:00:00"/>
    <x v="3"/>
    <n v="60"/>
    <x v="9"/>
    <s v="At bump,  P/T casing to 4,000 psi.  Check for back flow"/>
    <m/>
    <n v="0.5"/>
    <n v="0.5"/>
    <m/>
    <m/>
    <m/>
    <m/>
    <m/>
  </r>
  <r>
    <d v="2022-05-28T01:30:00"/>
    <x v="3"/>
    <n v="60"/>
    <x v="9"/>
    <s v="Rig down back up line. Set and test liner top packer."/>
    <m/>
    <n v="0.75"/>
    <n v="0.75"/>
    <m/>
    <m/>
    <m/>
    <m/>
    <m/>
  </r>
  <r>
    <d v="2022-05-28T02:15:00"/>
    <x v="3"/>
    <n v="60"/>
    <x v="9"/>
    <s v="Release RT. R/B cement stand."/>
    <m/>
    <n v="0.5"/>
    <n v="0.5"/>
    <m/>
    <m/>
    <m/>
    <m/>
    <m/>
  </r>
  <r>
    <d v="2022-05-28T02:45:00"/>
    <x v="3"/>
    <n v="60"/>
    <x v="9"/>
    <s v="Circulate bottoms up"/>
    <m/>
    <n v="2.5"/>
    <n v="2.5"/>
    <m/>
    <m/>
    <m/>
    <m/>
    <m/>
  </r>
  <r>
    <d v="2022-05-28T05:15:00"/>
    <x v="3"/>
    <n v="60"/>
    <x v="9"/>
    <s v="Slug. POOH liner RT to surface. R/B setting tool."/>
    <m/>
    <n v="4.75"/>
    <n v="4.75"/>
    <m/>
    <m/>
    <n v="8753"/>
    <n v="1890"/>
    <s v="14 stds / hr"/>
  </r>
  <r>
    <d v="2022-05-28T10:00:00"/>
    <x v="3"/>
    <n v="65"/>
    <x v="10"/>
    <s v="M/U and RIH WBCO BHA"/>
    <m/>
    <n v="2.25"/>
    <n v="2.25"/>
    <m/>
    <m/>
    <n v="1000"/>
    <m/>
    <m/>
  </r>
  <r>
    <d v="2022-05-28T12:15:00"/>
    <x v="3"/>
    <n v="65"/>
    <x v="10"/>
    <s v="RIH 9-5/8&quot; cleanout/ scraper BHA to HHC packer depth (12,203 ft)"/>
    <m/>
    <n v="5.25"/>
    <n v="5.25"/>
    <m/>
    <m/>
    <n v="12203"/>
    <n v="2160"/>
    <s v="16 stds/ hr"/>
  </r>
  <r>
    <d v="2022-05-28T17:30:00"/>
    <x v="3"/>
    <n v="65"/>
    <x v="10"/>
    <s v="Scrape HHC packer setting depth (40ft up, 40ft down)"/>
    <m/>
    <n v="0.5"/>
    <n v="0.5"/>
    <m/>
    <m/>
    <m/>
    <m/>
    <s v="no need rotation, just scrape on elevator"/>
  </r>
  <r>
    <d v="2022-05-28T18:00:00"/>
    <x v="3"/>
    <n v="65"/>
    <x v="10"/>
    <s v="RIH 9-5/8&quot; cleanout/ scraper BHA to VCH packet depth (12,366 ft)"/>
    <m/>
    <n v="0.25"/>
    <n v="0.25"/>
    <m/>
    <m/>
    <n v="167"/>
    <m/>
    <s v="16 stds/ hr"/>
  </r>
  <r>
    <d v="2022-05-28T18:15:00"/>
    <x v="3"/>
    <n v="65"/>
    <x v="10"/>
    <s v="Scrape VCH packer setting depth (40ft up, 40ft down)"/>
    <m/>
    <n v="0.5"/>
    <n v="0.5"/>
    <m/>
    <m/>
    <m/>
    <m/>
    <s v="no need rotation, just scrape on elevator"/>
  </r>
  <r>
    <d v="2022-05-28T18:45:00"/>
    <x v="3"/>
    <n v="65"/>
    <x v="10"/>
    <s v="RIH 9-5/8&quot; cleanout/ scraper BHA to 1 stand above expected TOC."/>
    <m/>
    <n v="0.25"/>
    <n v="0.25"/>
    <m/>
    <m/>
    <m/>
    <m/>
    <s v="@"/>
  </r>
  <r>
    <d v="2022-05-28T19:00:00"/>
    <x v="3"/>
    <n v="65"/>
    <x v="10"/>
    <s v="Washed down last stand to tag TOC."/>
    <m/>
    <n v="0.25"/>
    <n v="0.25"/>
    <m/>
    <m/>
    <m/>
    <m/>
    <s v="shoe @ 12,698ft"/>
  </r>
  <r>
    <d v="2022-05-28T19:15:00"/>
    <x v="3"/>
    <n v="65"/>
    <x v="10"/>
    <s v="Drill out landing collar"/>
    <m/>
    <n v="1"/>
    <n v="1"/>
    <m/>
    <m/>
    <m/>
    <m/>
    <s v="landing collar ~5ft"/>
  </r>
  <r>
    <d v="2022-05-28T20:15:00"/>
    <x v="3"/>
    <n v="65"/>
    <x v="10"/>
    <s v="Circulate clean "/>
    <m/>
    <n v="2.5"/>
    <n v="2.5"/>
    <m/>
    <m/>
    <m/>
    <m/>
    <m/>
  </r>
  <r>
    <d v="2022-05-28T22:45:00"/>
    <x v="3"/>
    <n v="65"/>
    <x v="10"/>
    <s v="Displace booster line"/>
    <m/>
    <n v="0.5"/>
    <n v="0.5"/>
    <m/>
    <m/>
    <m/>
    <m/>
    <m/>
  </r>
  <r>
    <d v="2022-05-28T23:15:00"/>
    <x v="3"/>
    <n v="65"/>
    <x v="10"/>
    <s v="Pump cocktail train and displace to SW"/>
    <m/>
    <n v="3"/>
    <n v="3"/>
    <m/>
    <m/>
    <m/>
    <m/>
    <m/>
  </r>
  <r>
    <d v="2022-05-29T02:15:00"/>
    <x v="3"/>
    <n v="65"/>
    <x v="10"/>
    <s v="Inflow test on choke line"/>
    <m/>
    <n v="4"/>
    <n v="4"/>
    <m/>
    <m/>
    <m/>
    <m/>
    <s v="Opportunity: Omit inflow test and replace with positive test"/>
  </r>
  <r>
    <d v="2022-05-29T06:15:00"/>
    <x v="3"/>
    <n v="65"/>
    <x v="10"/>
    <s v="Flush choke line to brine from kill line.  Open BOP's"/>
    <m/>
    <n v="0.75"/>
    <n v="0.75"/>
    <m/>
    <m/>
    <m/>
    <m/>
    <m/>
  </r>
  <r>
    <d v="2022-05-29T07:00:00"/>
    <x v="3"/>
    <n v="65"/>
    <x v="10"/>
    <s v="POOH BHA racking DP to 2,000 ft. "/>
    <m/>
    <n v="5.75"/>
    <n v="5.75"/>
    <m/>
    <n v="2000"/>
    <n v="12698"/>
    <n v="1890"/>
    <s v="14 stds/ hr"/>
  </r>
  <r>
    <d v="2022-05-29T12:45:00"/>
    <x v="3"/>
    <n v="65"/>
    <x v="10"/>
    <s v="M/U PSRT and RIH to RCD depth. Retrieve PS and POOH. R/B PSRT."/>
    <m/>
    <n v="1"/>
    <n v="1"/>
    <m/>
    <m/>
    <m/>
    <m/>
    <m/>
  </r>
  <r>
    <d v="2022-05-29T13:45:00"/>
    <x v="3"/>
    <n v="65"/>
    <x v="10"/>
    <s v="POOH and rack setting tool."/>
    <m/>
    <n v="2.25"/>
    <n v="2.25"/>
    <m/>
    <m/>
    <m/>
    <m/>
    <m/>
  </r>
  <r>
    <d v="2022-05-29T16:00:00"/>
    <x v="3"/>
    <n v="70"/>
    <x v="20"/>
    <s v="Clean/Clear RF PJSM"/>
    <m/>
    <n v="0.25"/>
    <n v="0.25"/>
    <m/>
    <m/>
    <m/>
    <m/>
    <m/>
  </r>
  <r>
    <d v="2022-05-29T16:15:00"/>
    <x v="3"/>
    <n v="70"/>
    <x v="20"/>
    <s v="R/U wireline logging sheeves"/>
    <m/>
    <n v="2"/>
    <n v="2"/>
    <m/>
    <m/>
    <m/>
    <m/>
    <m/>
  </r>
  <r>
    <d v="2022-05-29T18:15:00"/>
    <x v="3"/>
    <n v="70"/>
    <x v="20"/>
    <s v="M/U and RIH CBL logging tools. Surface test"/>
    <m/>
    <n v="2"/>
    <n v="2"/>
    <m/>
    <m/>
    <m/>
    <m/>
    <m/>
  </r>
  <r>
    <d v="2022-05-29T20:15:00"/>
    <x v="3"/>
    <n v="70"/>
    <x v="20"/>
    <s v="RIH CBL logging tools to TOC. Perform correlation pass."/>
    <m/>
    <n v="4.5"/>
    <n v="4.5"/>
    <m/>
    <m/>
    <m/>
    <m/>
    <m/>
  </r>
  <r>
    <d v="2022-05-30T00:45:00"/>
    <x v="3"/>
    <n v="70"/>
    <x v="20"/>
    <s v="Log 9-5/8&quot; liner"/>
    <m/>
    <n v="4.5"/>
    <n v="4.5"/>
    <m/>
    <m/>
    <m/>
    <m/>
    <m/>
  </r>
  <r>
    <d v="2022-05-30T05:15:00"/>
    <x v="3"/>
    <n v="70"/>
    <x v="20"/>
    <s v="POOH and L/D CBL logging tools"/>
    <m/>
    <n v="1.75"/>
    <n v="1.75"/>
    <m/>
    <m/>
    <m/>
    <m/>
    <m/>
  </r>
  <r>
    <d v="2022-05-30T07:00:00"/>
    <x v="3"/>
    <n v="70"/>
    <x v="20"/>
    <s v="R/D wireline logging sheeves"/>
    <m/>
    <n v="1.25"/>
    <n v="1.25"/>
    <m/>
    <m/>
    <m/>
    <m/>
    <m/>
  </r>
  <r>
    <d v="2022-05-30T08:15:00"/>
    <x v="3"/>
    <n v="75"/>
    <x v="11"/>
    <s v="P/U and M/U suspension packer"/>
    <m/>
    <n v="0.5"/>
    <n v="0.5"/>
    <m/>
    <m/>
    <m/>
    <m/>
    <m/>
  </r>
  <r>
    <d v="2022-05-30T08:45:00"/>
    <x v="3"/>
    <n v="75"/>
    <x v="11"/>
    <s v="RIH suspension packer on DP to setting depth"/>
    <m/>
    <n v="4"/>
    <n v="4"/>
    <m/>
    <m/>
    <n v="4200"/>
    <n v="1080"/>
    <m/>
  </r>
  <r>
    <d v="2022-05-30T12:45:00"/>
    <x v="3"/>
    <n v="75"/>
    <x v="11"/>
    <s v="Fill string, Set suspension packer. P/test , release "/>
    <m/>
    <n v="2.25"/>
    <n v="2.25"/>
    <m/>
    <m/>
    <m/>
    <m/>
    <m/>
  </r>
  <r>
    <d v="2022-05-30T15:00:00"/>
    <x v="3"/>
    <n v="75"/>
    <x v="11"/>
    <s v="Pressure test packer from above"/>
    <m/>
    <n v="0.5"/>
    <n v="0.5"/>
    <m/>
    <m/>
    <m/>
    <m/>
    <m/>
  </r>
  <r>
    <d v="2022-05-30T15:30:00"/>
    <x v="3"/>
    <n v="75"/>
    <x v="11"/>
    <s v="Displace riser to seawater"/>
    <m/>
    <n v="1.5"/>
    <n v="1.5"/>
    <m/>
    <m/>
    <m/>
    <m/>
    <s v="AUX: Rig up THD rigging on aux well. Deploy THD to 150ft above HPWHH, ROV to peform checks on THD at 300ft below MSL"/>
  </r>
  <r>
    <d v="2022-05-30T17:00:00"/>
    <x v="3"/>
    <n v="75"/>
    <x v="11"/>
    <s v="POOH and L/D suspension packer RT."/>
    <m/>
    <n v="2.25"/>
    <n v="2.25"/>
    <m/>
    <m/>
    <n v="4200"/>
    <n v="1890"/>
    <m/>
  </r>
  <r>
    <d v="2022-05-30T19:15:00"/>
    <x v="3"/>
    <n v="75"/>
    <x v="11"/>
    <s v="RIH BOP jet sub.  Jet BOPs clean. POOH"/>
    <m/>
    <n v="3.25"/>
    <n v="3.25"/>
    <m/>
    <m/>
    <m/>
    <m/>
    <m/>
  </r>
  <r>
    <d v="2022-05-30T22:30:00"/>
    <x v="3"/>
    <n v="75"/>
    <x v="11"/>
    <s v="Slip and cut"/>
    <m/>
    <n v="3"/>
    <n v="3"/>
    <m/>
    <m/>
    <m/>
    <m/>
    <m/>
  </r>
  <r>
    <d v="2022-05-31T01:30:00"/>
    <x v="3"/>
    <n v="75"/>
    <x v="11"/>
    <s v="Jet diverter"/>
    <m/>
    <n v="0.5"/>
    <n v="0.5"/>
    <m/>
    <m/>
    <m/>
    <m/>
    <m/>
  </r>
  <r>
    <d v="2022-05-31T02:00:00"/>
    <x v="3"/>
    <n v="80"/>
    <x v="12"/>
    <s v="C/O DP handing equipment"/>
    <m/>
    <n v="1"/>
    <n v="1"/>
    <m/>
    <m/>
    <m/>
    <m/>
    <m/>
  </r>
  <r>
    <d v="2022-05-31T03:00:00"/>
    <x v="3"/>
    <n v="80"/>
    <x v="12"/>
    <s v="P/U and run the BOP Assistant BLAT tool"/>
    <m/>
    <n v="1"/>
    <n v="1"/>
    <m/>
    <m/>
    <m/>
    <m/>
    <m/>
  </r>
  <r>
    <d v="2022-05-31T04:00:00"/>
    <x v="3"/>
    <n v="80"/>
    <x v="12"/>
    <s v="Transfer weight from Tensioners to drawworks. "/>
    <m/>
    <n v="0.5"/>
    <n v="0.5"/>
    <m/>
    <m/>
    <m/>
    <m/>
    <m/>
  </r>
  <r>
    <d v="2022-05-31T04:30:00"/>
    <x v="3"/>
    <n v="80"/>
    <x v="12"/>
    <s v="Unlatch BOP from HPWHH"/>
    <m/>
    <n v="0.5"/>
    <n v="0.5"/>
    <m/>
    <m/>
    <m/>
    <m/>
    <m/>
  </r>
  <r>
    <d v="2022-05-31T05:00:00"/>
    <x v="3"/>
    <n v="80"/>
    <x v="12"/>
    <s v="P/U BOP 30ft off HPWHH. "/>
    <m/>
    <n v="0.25"/>
    <n v="0.25"/>
    <m/>
    <m/>
    <m/>
    <m/>
    <m/>
  </r>
  <r>
    <d v="2022-05-31T05:15:00"/>
    <x v="3"/>
    <n v="80"/>
    <x v="12"/>
    <s v="Move rig to allign aux floor centre to HPWHH"/>
    <m/>
    <n v="0.5"/>
    <n v="0.5"/>
    <m/>
    <m/>
    <m/>
    <m/>
    <m/>
  </r>
  <r>
    <d v="2022-05-31T05:45:00"/>
    <x v="3"/>
    <n v="80"/>
    <x v="12"/>
    <s v="ROV removes BOP VX gasket and clean HPWHH VX profile"/>
    <m/>
    <n v="0.5"/>
    <n v="0.5"/>
    <m/>
    <m/>
    <m/>
    <m/>
    <m/>
  </r>
  <r>
    <d v="2022-05-31T06:15:00"/>
    <x v="3"/>
    <n v="80"/>
    <x v="12"/>
    <s v="THD Captures HPWHH and ROV orientate THD on HPWHH"/>
    <m/>
    <n v="1"/>
    <n v="1"/>
    <m/>
    <m/>
    <m/>
    <m/>
    <s v="ROV verify VX Pins and inspect VX gasket"/>
  </r>
  <r>
    <d v="2022-05-31T07:15:00"/>
    <x v="3"/>
    <n v="80"/>
    <x v="12"/>
    <s v="Land THD on HPWHH"/>
    <m/>
    <n v="0.5"/>
    <n v="0.5"/>
    <m/>
    <m/>
    <m/>
    <m/>
    <s v="Set down THD weight and ROV confims heading "/>
  </r>
  <r>
    <d v="2022-05-31T07:45:00"/>
    <x v="3"/>
    <n v="80"/>
    <x v="12"/>
    <s v="Check THD Landout Indicator"/>
    <m/>
    <n v="0.5"/>
    <n v="0.5"/>
    <m/>
    <m/>
    <m/>
    <m/>
    <s v="and unlock MRT"/>
  </r>
  <r>
    <d v="2022-05-31T08:15:00"/>
    <x v="3"/>
    <n v="80"/>
    <x v="12"/>
    <s v="Lock THD Connector and perform backseal test"/>
    <m/>
    <n v="1"/>
    <n v="1"/>
    <m/>
    <m/>
    <m/>
    <m/>
    <m/>
  </r>
  <r>
    <d v="2022-05-31T09:15:00"/>
    <x v="3"/>
    <n v="80"/>
    <x v="12"/>
    <s v="Remove installation aids/tooling"/>
    <m/>
    <n v="0.25"/>
    <n v="0.25"/>
    <m/>
    <m/>
    <m/>
    <m/>
    <s v="ROV take photos and videos"/>
  </r>
  <r>
    <d v="2022-05-31T09:30:00"/>
    <x v="3"/>
    <n v="80"/>
    <x v="12"/>
    <s v="ROV performs as left configuration/survey of THD and install debris cap "/>
    <m/>
    <n v="0.75"/>
    <n v="0.75"/>
    <m/>
    <m/>
    <m/>
    <m/>
    <m/>
  </r>
  <r>
    <d v="2022-05-31T10:15:00"/>
    <x v="3"/>
    <n v="80"/>
    <x v="12"/>
    <s v="Install VX gasket on THD"/>
    <m/>
    <n v="0.5"/>
    <n v="0.5"/>
    <m/>
    <m/>
    <m/>
    <m/>
    <m/>
  </r>
  <r>
    <d v="2022-05-31T10:45:00"/>
    <x v="3"/>
    <n v="80"/>
    <x v="12"/>
    <s v="Move rig to allign BOP to THD"/>
    <m/>
    <n v="0.25"/>
    <n v="0.25"/>
    <m/>
    <m/>
    <m/>
    <m/>
    <m/>
  </r>
  <r>
    <d v="2022-05-31T11:00:00"/>
    <x v="3"/>
    <n v="80"/>
    <x v="12"/>
    <s v="Land and latch BOP onto THD"/>
    <m/>
    <n v="0.5"/>
    <n v="0.5"/>
    <m/>
    <m/>
    <m/>
    <m/>
    <m/>
  </r>
  <r>
    <d v="2022-05-31T11:30:00"/>
    <x v="3"/>
    <n v="80"/>
    <x v="12"/>
    <s v="Perform overpull test and put LMRP in 50 klbs tension. "/>
    <m/>
    <n v="0.25"/>
    <n v="0.25"/>
    <m/>
    <m/>
    <m/>
    <m/>
    <m/>
  </r>
  <r>
    <d v="2022-05-31T11:45:00"/>
    <x v="3"/>
    <n v="80"/>
    <x v="12"/>
    <s v="Perform connector pressure test. "/>
    <m/>
    <n v="0.5"/>
    <n v="0.5"/>
    <m/>
    <m/>
    <m/>
    <m/>
    <m/>
  </r>
  <r>
    <d v="2022-05-31T12:15:00"/>
    <x v="3"/>
    <n v="80"/>
    <x v="12"/>
    <s v="Transfer weight from drawworks to tensioners"/>
    <m/>
    <n v="0.5"/>
    <n v="0.5"/>
    <m/>
    <m/>
    <m/>
    <m/>
    <m/>
  </r>
  <r>
    <d v="2022-05-31T12:45:00"/>
    <x v="3"/>
    <n v="80"/>
    <x v="12"/>
    <s v="Disengage BLAT and POOH. "/>
    <m/>
    <n v="0.5"/>
    <n v="0.5"/>
    <m/>
    <m/>
    <m/>
    <m/>
    <m/>
  </r>
  <r>
    <d v="2022-05-31T13:15:00"/>
    <x v="3"/>
    <n v="85"/>
    <x v="13"/>
    <s v="P/U and M/U suspension packer RT."/>
    <m/>
    <n v="0.5"/>
    <n v="0.5"/>
    <m/>
    <m/>
    <m/>
    <m/>
    <m/>
  </r>
  <r>
    <d v="2022-05-31T13:45:00"/>
    <x v="3"/>
    <n v="85"/>
    <x v="13"/>
    <s v="Displace riser to seawater"/>
    <m/>
    <n v="1.0000000000000001E-5"/>
    <n v="1.0000000000000001E-5"/>
    <m/>
    <m/>
    <m/>
    <m/>
    <s v="Done offline"/>
  </r>
  <r>
    <d v="2022-05-31T13:45:00"/>
    <x v="3"/>
    <n v="85"/>
    <x v="13"/>
    <s v="RIH to top of suspension packer"/>
    <m/>
    <n v="2.25"/>
    <n v="2.25"/>
    <m/>
    <m/>
    <n v="4200"/>
    <n v="1890"/>
    <s v="1hr KLT: PS30 slips"/>
  </r>
  <r>
    <d v="2022-05-31T16:00:00"/>
    <x v="3"/>
    <n v="85"/>
    <x v="13"/>
    <s v="Engage suspension packer. Equalize pressure."/>
    <m/>
    <n v="0.75"/>
    <n v="0.75"/>
    <m/>
    <m/>
    <m/>
    <m/>
    <m/>
  </r>
  <r>
    <d v="2022-05-31T16:45:00"/>
    <x v="3"/>
    <n v="85"/>
    <x v="13"/>
    <s v="Deflate packer"/>
    <m/>
    <n v="0.25"/>
    <n v="0.25"/>
    <m/>
    <m/>
    <m/>
    <m/>
    <m/>
  </r>
  <r>
    <d v="2022-05-31T17:00:00"/>
    <x v="3"/>
    <n v="85"/>
    <x v="13"/>
    <s v="Install PS-30 slips."/>
    <m/>
    <n v="0.5"/>
    <n v="0.5"/>
    <m/>
    <m/>
    <m/>
    <m/>
    <m/>
  </r>
  <r>
    <d v="2022-05-31T17:30:00"/>
    <x v="3"/>
    <n v="85"/>
    <x v="13"/>
    <s v="POOH"/>
    <m/>
    <n v="4"/>
    <n v="4"/>
    <m/>
    <m/>
    <n v="4200"/>
    <n v="1080"/>
    <m/>
  </r>
  <r>
    <d v="2022-05-31T21:30:00"/>
    <x v="3"/>
    <n v="85"/>
    <x v="13"/>
    <s v="Function test BOP"/>
    <m/>
    <n v="0.5"/>
    <n v="0.5"/>
    <m/>
    <m/>
    <m/>
    <m/>
    <m/>
  </r>
  <r>
    <d v="2022-05-31T22:00:00"/>
    <x v="3"/>
    <n v="85"/>
    <x v="13"/>
    <s v="POOH.  L/D packer with RT on aux side"/>
    <m/>
    <n v="2.5"/>
    <n v="2.5"/>
    <m/>
    <m/>
    <m/>
    <m/>
    <m/>
  </r>
  <r>
    <d v="2022-06-01T00:30:00"/>
    <x v="3"/>
    <n v="90"/>
    <x v="14"/>
    <s v="Slip and cut"/>
    <m/>
    <n v="3"/>
    <n v="3"/>
    <m/>
    <m/>
    <m/>
    <m/>
    <s v="offline:  Pressure test connector/casing/shoetrack to 4000 psi "/>
  </r>
  <r>
    <d v="2022-06-01T03:30:00"/>
    <x v="3"/>
    <n v="90"/>
    <x v="14"/>
    <s v="Pressure test wellhead connector to 4,000 psi"/>
    <m/>
    <n v="1.75"/>
    <n v="1.75"/>
    <m/>
    <m/>
    <m/>
    <m/>
    <s v="Offline: C/O pipe handler, saver sub. Service TDS."/>
  </r>
  <r>
    <d v="2022-06-01T05:15:00"/>
    <x v="3"/>
    <n v="90"/>
    <x v="14"/>
    <s v="Service TDS, DROPS inspection"/>
    <m/>
    <n v="1"/>
    <n v="1"/>
    <m/>
    <m/>
    <m/>
    <m/>
    <m/>
  </r>
  <r>
    <d v="2022-06-01T06:15:00"/>
    <x v="3"/>
    <n v="90"/>
    <x v="14"/>
    <s v="M/U and RIH 8 1/2&quot; AutoTrak BHA on HWDP."/>
    <m/>
    <n v="3"/>
    <n v="3"/>
    <m/>
    <m/>
    <n v="1000"/>
    <m/>
    <s v="BHA ~980 - 1,000 ft"/>
  </r>
  <r>
    <d v="2022-06-01T09:15:00"/>
    <x v="3"/>
    <n v="90"/>
    <x v="14"/>
    <s v=" M/U PSRT. RIH to RCD depth. Install PS. POOH PSRT and R/B."/>
    <m/>
    <n v="1"/>
    <n v="1"/>
    <m/>
    <m/>
    <m/>
    <m/>
    <m/>
  </r>
  <r>
    <d v="2022-06-01T10:15:00"/>
    <x v="3"/>
    <n v="90"/>
    <x v="14"/>
    <s v="RIH 8-1/2&quot; AutoTrak BHA on  5&quot; DP "/>
    <m/>
    <n v="2.75"/>
    <n v="2.75"/>
    <m/>
    <n v="1000"/>
    <n v="6400"/>
    <n v="2025"/>
    <s v="total 5,400 ft of 5&quot; DP. w/ 14.4 std/h. KPI: 16. +0.25 h for Jetstream"/>
  </r>
  <r>
    <d v="2022-06-01T13:00:00"/>
    <x v="3"/>
    <n v="90"/>
    <x v="14"/>
    <s v="Perform BOP test on 5&quot; DP  (300/ 5,000 psi 5/ 5 min)"/>
    <m/>
    <n v="3.75"/>
    <n v="3.75"/>
    <m/>
    <m/>
    <m/>
    <m/>
    <m/>
  </r>
  <r>
    <d v="2022-06-01T16:45:00"/>
    <x v="3"/>
    <n v="90"/>
    <x v="14"/>
    <s v="RIH 8-1/2&quot; AutoTrak BHA on 6-5/8&quot; DP to 1 stand above expected TOC."/>
    <m/>
    <n v="3.25"/>
    <n v="3.25"/>
    <m/>
    <n v="6400"/>
    <n v="12698"/>
    <n v="2025"/>
    <s v="shoe:12,698 ft. shoetrack: 143 ft. w/ 14.4 std/h. KPI: 16"/>
  </r>
  <r>
    <d v="2022-06-01T20:00:00"/>
    <x v="3"/>
    <n v="90"/>
    <x v="14"/>
    <s v="Wash down string and tag TOC."/>
    <m/>
    <n v="0.5"/>
    <n v="0.5"/>
    <m/>
    <m/>
    <m/>
    <m/>
    <m/>
  </r>
  <r>
    <d v="2022-06-01T20:30:00"/>
    <x v="3"/>
    <n v="90"/>
    <x v="14"/>
    <s v="Displace choke and kill lines"/>
    <m/>
    <n v="0.75"/>
    <n v="0.75"/>
    <m/>
    <m/>
    <m/>
    <m/>
    <m/>
  </r>
  <r>
    <d v="2022-06-01T21:15:00"/>
    <x v="3"/>
    <n v="90"/>
    <x v="14"/>
    <s v="Displace to RDIF while drilling out remaining cement, shoe, rathole and 15 ft of new formation."/>
    <m/>
    <n v="5"/>
    <n v="5"/>
    <m/>
    <m/>
    <m/>
    <m/>
    <m/>
  </r>
  <r>
    <d v="2022-06-02T02:15:00"/>
    <x v="3"/>
    <n v="90"/>
    <x v="14"/>
    <s v="Perform step rate test"/>
    <m/>
    <n v="0.25"/>
    <n v="0.25"/>
    <m/>
    <m/>
    <m/>
    <m/>
    <m/>
  </r>
  <r>
    <d v="2022-06-02T02:30:00"/>
    <x v="3"/>
    <n v="90"/>
    <x v="14"/>
    <s v="Drill 8-1/2&quot; horizontal hole to well TD."/>
    <m/>
    <n v="15.25"/>
    <n v="15.25"/>
    <m/>
    <n v="12698"/>
    <n v="13900"/>
    <n v="80"/>
    <s v="kpi TQ 100, including connection reaming and slip"/>
  </r>
  <r>
    <d v="2022-06-02T17:45:00"/>
    <x v="3"/>
    <n v="90"/>
    <x v="14"/>
    <s v="Circulate and backream hole clean. RB stand every BU. "/>
    <m/>
    <n v="4"/>
    <n v="4"/>
    <m/>
    <m/>
    <m/>
    <m/>
    <m/>
  </r>
  <r>
    <d v="2022-06-02T21:45:00"/>
    <x v="3"/>
    <n v="90"/>
    <x v="14"/>
    <s v="Perform OH FIT. Flow check well."/>
    <m/>
    <n v="1.5"/>
    <n v="1.5"/>
    <m/>
    <m/>
    <m/>
    <m/>
    <m/>
  </r>
  <r>
    <d v="2022-06-02T23:15:00"/>
    <x v="3"/>
    <n v="90"/>
    <x v="14"/>
    <s v="RIH 8-1/2&quot; AutoTrak BHA - simulate screen run"/>
    <m/>
    <n v="1.5"/>
    <n v="1.5"/>
    <m/>
    <m/>
    <m/>
    <m/>
    <m/>
  </r>
  <r>
    <d v="2022-06-03T00:45:00"/>
    <x v="3"/>
    <n v="90"/>
    <x v="15"/>
    <s v=" Displace open hole to SF-DIF."/>
    <m/>
    <n v="1.5"/>
    <n v="1.5"/>
    <m/>
    <m/>
    <m/>
    <m/>
    <m/>
  </r>
  <r>
    <d v="2022-06-03T02:15:00"/>
    <x v="3"/>
    <n v="90"/>
    <x v="15"/>
    <s v="Pump OOH 8-1/2&quot; AutoTrak BHA 300ft into 9-5/8&quot; casing shoe. "/>
    <m/>
    <n v="2.5"/>
    <n v="2.5"/>
    <m/>
    <n v="12400"/>
    <n v="13900"/>
    <n v="600"/>
    <m/>
  </r>
  <r>
    <d v="2022-06-03T04:45:00"/>
    <x v="3"/>
    <n v="90"/>
    <x v="15"/>
    <s v="Activate Jetstream with RFID tags"/>
    <m/>
    <n v="1"/>
    <n v="1"/>
    <m/>
    <m/>
    <m/>
    <m/>
    <s v="2x BU"/>
  </r>
  <r>
    <d v="2022-06-03T05:45:00"/>
    <x v="3"/>
    <n v="90"/>
    <x v="15"/>
    <s v="Circulate casing clean with DIF"/>
    <m/>
    <n v="3.5"/>
    <n v="3.5"/>
    <m/>
    <m/>
    <m/>
    <m/>
    <m/>
  </r>
  <r>
    <d v="2022-06-03T09:15:00"/>
    <x v="3"/>
    <n v="90"/>
    <x v="15"/>
    <s v="Deactivate Jetstream with RFID tags"/>
    <m/>
    <n v="1"/>
    <n v="1"/>
    <m/>
    <m/>
    <m/>
    <m/>
    <m/>
  </r>
  <r>
    <d v="2022-06-03T10:15:00"/>
    <x v="3"/>
    <n v="90"/>
    <x v="15"/>
    <s v="Displace C and K lines to brine"/>
    <m/>
    <n v="0.75"/>
    <n v="0.75"/>
    <m/>
    <m/>
    <m/>
    <m/>
    <s v="Meanwhile displace surface lines and trip tank with seawater"/>
  </r>
  <r>
    <d v="2022-06-03T11:00:00"/>
    <x v="3"/>
    <n v="90"/>
    <x v="15"/>
    <s v="Circulate casing and riser to brine."/>
    <m/>
    <n v="3.75"/>
    <n v="3.75"/>
    <m/>
    <m/>
    <m/>
    <m/>
    <s v="Meanwhile, installed PS-30."/>
  </r>
  <r>
    <d v="2022-06-03T14:45:00"/>
    <x v="3"/>
    <n v="90"/>
    <x v="15"/>
    <s v="Flow check well. Install PS-30's. Pump slug. Drop 3.5&quot; drift. "/>
    <m/>
    <n v="0.75"/>
    <n v="0.75"/>
    <m/>
    <m/>
    <m/>
    <m/>
    <m/>
  </r>
  <r>
    <d v="2022-06-03T15:30:00"/>
    <x v="3"/>
    <n v="90"/>
    <x v="15"/>
    <s v="POOH and rack 6 5/8&quot; DP "/>
    <m/>
    <n v="3.25"/>
    <n v="3.25"/>
    <m/>
    <n v="6400"/>
    <n v="12400"/>
    <n v="1890"/>
    <s v="shoe:12,698 ft. w/ 12.6 stand/h. KPI:14 stand/h"/>
  </r>
  <r>
    <d v="2022-06-03T18:45:00"/>
    <x v="3"/>
    <n v="90"/>
    <x v="15"/>
    <s v="Remove PS-30 slips. Install master bushings. Changed out to 5&quot; DP handling equipment."/>
    <m/>
    <n v="0.75"/>
    <n v="0.75"/>
    <m/>
    <m/>
    <m/>
    <m/>
    <m/>
  </r>
  <r>
    <d v="2022-06-03T19:30:00"/>
    <x v="3"/>
    <n v="90"/>
    <x v="15"/>
    <s v="POOH and rack 5&quot; DP."/>
    <m/>
    <n v="3"/>
    <n v="3"/>
    <m/>
    <n v="1000"/>
    <n v="6400"/>
    <n v="1890"/>
    <s v="w/ 12.6 stand/h. KPI:14 stand/h +0.5h"/>
  </r>
  <r>
    <d v="2022-06-03T22:30:00"/>
    <x v="3"/>
    <n v="90"/>
    <x v="15"/>
    <s v="POOH HWDP and 8-1/2&quot; BHA.  Rack back with aux assistance. "/>
    <m/>
    <n v="2"/>
    <n v="2"/>
    <m/>
    <m/>
    <m/>
    <m/>
    <s v="+0.25 clean and clear rig floor"/>
  </r>
  <r>
    <d v="2022-06-04T00:30:00"/>
    <x v="3"/>
    <n v="95"/>
    <x v="16"/>
    <s v="PJSM. RU to run SAS"/>
    <m/>
    <n v="1.25"/>
    <n v="1.25"/>
    <m/>
    <m/>
    <m/>
    <m/>
    <m/>
  </r>
  <r>
    <d v="2022-06-04T01:45:00"/>
    <x v="3"/>
    <n v="95"/>
    <x v="16"/>
    <s v="MU SAS screens in stands,  swell packers,  5 pups  (2 x 2 swellables)."/>
    <m/>
    <n v="5.75"/>
    <n v="5.75"/>
    <m/>
    <m/>
    <n v="1528"/>
    <n v="276"/>
    <s v="TQ = 2.3 stands / hour, 1 stand = 120 ft. "/>
  </r>
  <r>
    <d v="2022-06-04T07:30:00"/>
    <x v="3"/>
    <n v="95"/>
    <x v="16"/>
    <s v="Make up FS-2 FCLV assembly"/>
    <m/>
    <n v="0.25"/>
    <n v="0.25"/>
    <m/>
    <m/>
    <m/>
    <m/>
    <m/>
  </r>
  <r>
    <d v="2022-06-04T07:45:00"/>
    <x v="3"/>
    <n v="95"/>
    <x v="16"/>
    <s v="R/D tubing handling equipment. R/U 3-1/2&quot; wash pipe handling equipment."/>
    <m/>
    <n v="0.5"/>
    <n v="0.5"/>
    <m/>
    <m/>
    <m/>
    <m/>
    <m/>
  </r>
  <r>
    <d v="2022-06-04T08:15:00"/>
    <x v="3"/>
    <n v="95"/>
    <x v="16"/>
    <s v="RIH wash pipe string "/>
    <m/>
    <n v="3.75"/>
    <n v="3.75"/>
    <m/>
    <m/>
    <n v="1528"/>
    <n v="432"/>
    <s v="TQ = 3.6 stands / hour, 1 stand = 120 ft."/>
  </r>
  <r>
    <d v="2022-06-04T12:00:00"/>
    <x v="3"/>
    <n v="95"/>
    <x v="16"/>
    <s v="Tag, space out with pups"/>
    <m/>
    <n v="1"/>
    <n v="1"/>
    <m/>
    <m/>
    <m/>
    <m/>
    <m/>
  </r>
  <r>
    <d v="2022-06-04T13:00:00"/>
    <x v="3"/>
    <n v="95"/>
    <x v="16"/>
    <s v="MU GP packer. "/>
    <m/>
    <n v="1.75"/>
    <n v="1.75"/>
    <m/>
    <m/>
    <m/>
    <m/>
    <m/>
  </r>
  <r>
    <d v="2022-06-04T14:45:00"/>
    <x v="3"/>
    <n v="95"/>
    <x v="16"/>
    <s v="RIH on 5-7/8&quot; DP."/>
    <m/>
    <n v="8"/>
    <n v="8"/>
    <m/>
    <m/>
    <n v="2172"/>
    <n v="276"/>
    <s v="TQ = 2.3 stands / hour, 1 stand = 135 ft."/>
  </r>
  <r>
    <d v="2022-06-04T22:45:00"/>
    <x v="3"/>
    <n v="95"/>
    <x v="16"/>
    <s v="RIH on 6-5/8&quot; DP."/>
    <m/>
    <n v="23.25"/>
    <n v="23.25"/>
    <m/>
    <m/>
    <n v="8585"/>
    <n v="276"/>
    <s v="TQ = 2.3 stands / hour, 1 stand = 135 ft."/>
  </r>
  <r>
    <d v="2022-06-05T22:00:00"/>
    <x v="3"/>
    <n v="95"/>
    <x v="16"/>
    <s v="Circulate, take PU/SO "/>
    <m/>
    <n v="0.25"/>
    <n v="0.25"/>
    <m/>
    <m/>
    <m/>
    <m/>
    <m/>
  </r>
  <r>
    <d v="2022-06-05T22:15:00"/>
    <x v="3"/>
    <n v="95"/>
    <x v="16"/>
    <s v="RIH on DP in open hole to 10085ft. "/>
    <m/>
    <n v="5.75"/>
    <n v="5.75"/>
    <m/>
    <m/>
    <n v="1528"/>
    <n v="276"/>
    <s v="TQ = 2.3 stands / hour, 1 stand = 135 ft."/>
  </r>
  <r>
    <d v="2022-06-06T04:00:00"/>
    <x v="3"/>
    <n v="95"/>
    <x v="16"/>
    <s v="M/U SES stand.  "/>
    <m/>
    <n v="1"/>
    <n v="1"/>
    <m/>
    <m/>
    <m/>
    <m/>
    <s v="Ball above top TIW"/>
  </r>
  <r>
    <d v="2022-06-06T05:00:00"/>
    <x v="3"/>
    <n v="95"/>
    <x v="16"/>
    <s v="Pressure test cement line to 6000 psi for 10 min"/>
    <m/>
    <n v="0.75"/>
    <n v="0.75"/>
    <m/>
    <m/>
    <m/>
    <m/>
    <m/>
  </r>
  <r>
    <d v="2022-06-06T05:45:00"/>
    <x v="3"/>
    <n v="95"/>
    <x v="16"/>
    <s v="Displace OH to filtered brine"/>
    <m/>
    <n v="1"/>
    <n v="1"/>
    <m/>
    <m/>
    <m/>
    <m/>
    <m/>
  </r>
  <r>
    <d v="2022-06-06T06:45:00"/>
    <x v="3"/>
    <n v="95"/>
    <x v="16"/>
    <s v="Drop ball.  Pump down with cement unit"/>
    <m/>
    <n v="0.5"/>
    <n v="0.5"/>
    <m/>
    <m/>
    <m/>
    <m/>
    <m/>
  </r>
  <r>
    <d v="2022-06-06T07:15:00"/>
    <x v="3"/>
    <n v="95"/>
    <x v="16"/>
    <s v="Set packer with cement unit. Test packer to 3700 psi 15 mins. Pull test packer."/>
    <m/>
    <n v="2.25"/>
    <n v="2.25"/>
    <m/>
    <m/>
    <m/>
    <m/>
    <m/>
  </r>
  <r>
    <d v="2022-06-06T09:30:00"/>
    <x v="3"/>
    <n v="95"/>
    <x v="16"/>
    <s v="Mix N-flow breaker"/>
    <m/>
    <n v="2.75"/>
    <n v="2.75"/>
    <m/>
    <m/>
    <m/>
    <m/>
    <m/>
  </r>
  <r>
    <d v="2022-06-06T12:15:00"/>
    <x v="3"/>
    <n v="95"/>
    <x v="16"/>
    <s v="Spot breaker through washpipe. "/>
    <m/>
    <n v="3.5"/>
    <n v="3.5"/>
    <m/>
    <m/>
    <m/>
    <m/>
    <s v="3 bpm in tubing,  2 bpm in open hole"/>
  </r>
  <r>
    <d v="2022-06-06T15:45:00"/>
    <x v="3"/>
    <n v="95"/>
    <x v="16"/>
    <s v="Rack SES stand. POOH 6-5/8&quot; DP "/>
    <m/>
    <n v="5.75"/>
    <n v="5.75"/>
    <m/>
    <m/>
    <n v="1528"/>
    <n v="276"/>
    <s v="TQ = 2.3 stands / hour, 1 stand = 135 ft."/>
  </r>
  <r>
    <d v="2022-06-06T21:30:00"/>
    <x v="3"/>
    <n v="95"/>
    <x v="16"/>
    <s v="Shift closed FS2 FLCV"/>
    <m/>
    <n v="1.25"/>
    <n v="1.25"/>
    <m/>
    <m/>
    <m/>
    <m/>
    <m/>
  </r>
  <r>
    <d v="2022-06-06T22:45:00"/>
    <x v="3"/>
    <n v="95"/>
    <x v="16"/>
    <s v="Flush and pressure test surface line / test against FS2 FLCV &amp; packer. Function BOP's, Leave UA closed"/>
    <m/>
    <n v="2"/>
    <n v="2"/>
    <m/>
    <m/>
    <m/>
    <m/>
    <m/>
  </r>
  <r>
    <d v="2022-06-07T00:45:00"/>
    <x v="3"/>
    <n v="95"/>
    <x v="16"/>
    <s v="Circulate well clean with sea water (up choke and kill lines)"/>
    <m/>
    <n v="2"/>
    <n v="2"/>
    <m/>
    <m/>
    <m/>
    <m/>
    <m/>
  </r>
  <r>
    <d v="2022-06-07T02:45:00"/>
    <x v="3"/>
    <n v="95"/>
    <x v="16"/>
    <s v="Displace well to packer fluid (brine, O2 scav, biocide).  Open annular"/>
    <m/>
    <n v="3"/>
    <n v="3"/>
    <m/>
    <m/>
    <m/>
    <m/>
    <m/>
  </r>
  <r>
    <d v="2022-06-07T05:45:00"/>
    <x v="3"/>
    <n v="95"/>
    <x v="16"/>
    <s v="Displace C, K, B and riser to brine.  "/>
    <m/>
    <n v="3"/>
    <n v="3"/>
    <m/>
    <m/>
    <m/>
    <m/>
    <m/>
  </r>
  <r>
    <d v="2022-06-07T08:45:00"/>
    <x v="3"/>
    <n v="95"/>
    <x v="16"/>
    <s v="Flow check, slug pipe"/>
    <m/>
    <n v="0.5"/>
    <n v="0.5"/>
    <m/>
    <m/>
    <m/>
    <m/>
    <m/>
  </r>
  <r>
    <d v="2022-06-07T09:15:00"/>
    <x v="3"/>
    <n v="95"/>
    <x v="16"/>
    <s v="POOH 6-5/8&quot; and 5-1/2&quot; DP to setting tool."/>
    <m/>
    <n v="4.5"/>
    <n v="4.5"/>
    <m/>
    <m/>
    <n v="9229"/>
    <n v="2160"/>
    <s v="TQ = 16 stands / hour, 1 stand = 135 ft."/>
  </r>
  <r>
    <d v="2022-06-07T13:45:00"/>
    <x v="3"/>
    <n v="95"/>
    <x v="16"/>
    <s v="Rig up TRS for washpipe break/up. "/>
    <m/>
    <n v="0.75"/>
    <n v="0.75"/>
    <m/>
    <m/>
    <m/>
    <m/>
    <m/>
  </r>
  <r>
    <d v="2022-06-07T14:30:00"/>
    <x v="3"/>
    <n v="95"/>
    <x v="16"/>
    <s v="Rack  washpipe and service tools"/>
    <m/>
    <n v="3.75"/>
    <n v="3.75"/>
    <m/>
    <m/>
    <n v="1528"/>
    <n v="432"/>
    <s v="TQ = 3.6 stands / hour, 1 stand = 120 ft."/>
  </r>
  <r>
    <d v="2022-06-07T18:15:00"/>
    <x v="3"/>
    <n v="100"/>
    <x v="17"/>
    <s v="Pick up WBRT BHA and RIH"/>
    <m/>
    <n v="2"/>
    <n v="2"/>
    <m/>
    <m/>
    <n v="4025"/>
    <n v="2160"/>
    <s v="TQ = 16 stands / hour, 1 stand = 135 ft."/>
  </r>
  <r>
    <d v="2022-06-07T20:15:00"/>
    <x v="3"/>
    <n v="100"/>
    <x v="17"/>
    <s v="Wash down, latch WB,  circulate through AAV port and release WB"/>
    <m/>
    <n v="1.75"/>
    <n v="1.75"/>
    <m/>
    <m/>
    <m/>
    <m/>
    <m/>
  </r>
  <r>
    <d v="2022-06-07T22:00:00"/>
    <x v="3"/>
    <n v="100"/>
    <x v="17"/>
    <s v="POH 2 stands, Jet THD seal area"/>
    <m/>
    <n v="0.25"/>
    <n v="0.25"/>
    <m/>
    <m/>
    <m/>
    <m/>
    <m/>
  </r>
  <r>
    <d v="2022-06-07T22:15:00"/>
    <x v="3"/>
    <n v="100"/>
    <x v="17"/>
    <s v="POOH, rack WB stand and jet sub assy"/>
    <m/>
    <n v="2"/>
    <n v="2"/>
    <m/>
    <m/>
    <n v="4025"/>
    <n v="2160"/>
    <s v="TQ = 16 stands / hour, 1 stand = 135 ft."/>
  </r>
  <r>
    <d v="2022-06-08T00:15:00"/>
    <x v="3"/>
    <n v="100"/>
    <x v="17"/>
    <s v="R/U Weatherford tubing running Eqpt. and Welldynamics PDHG Eqpt."/>
    <m/>
    <n v="0.75"/>
    <n v="0.75"/>
    <m/>
    <m/>
    <m/>
    <m/>
    <s v="KLT: 0.5h to spot HES basket on rig floor (clamps and hand tools)"/>
  </r>
  <r>
    <d v="2022-06-08T01:00:00"/>
    <x v="3"/>
    <n v="100"/>
    <x v="17"/>
    <s v="P/U completion assemblies + terminate TEC line at PDG. "/>
    <m/>
    <n v="5.75"/>
    <n v="5.75"/>
    <m/>
    <m/>
    <m/>
    <m/>
    <m/>
  </r>
  <r>
    <d v="2022-06-08T06:45:00"/>
    <x v="3"/>
    <n v="100"/>
    <x v="17"/>
    <s v="Change RCS-500 slips"/>
    <m/>
    <n v="0.25"/>
    <n v="0.25"/>
    <m/>
    <m/>
    <m/>
    <m/>
    <m/>
  </r>
  <r>
    <d v="2022-06-08T07:00:00"/>
    <x v="3"/>
    <n v="100"/>
    <x v="17"/>
    <s v="RIH with completion Tubing"/>
    <m/>
    <n v="11.75"/>
    <n v="11.75"/>
    <m/>
    <m/>
    <n v="6027"/>
    <n v="516"/>
    <s v="TQ = 4.3 stands / hour, 1 stand = 120 ft."/>
  </r>
  <r>
    <d v="2022-06-08T18:45:00"/>
    <x v="3"/>
    <n v="100"/>
    <x v="17"/>
    <s v="P/U SCSSSV + terminate control line. "/>
    <m/>
    <n v="3.5"/>
    <n v="3.5"/>
    <m/>
    <m/>
    <m/>
    <m/>
    <m/>
  </r>
  <r>
    <d v="2022-06-08T22:15:00"/>
    <x v="3"/>
    <n v="100"/>
    <x v="17"/>
    <s v="RIH with completion Tubing"/>
    <m/>
    <n v="3.25"/>
    <n v="3.25"/>
    <m/>
    <m/>
    <n v="1640"/>
    <n v="516"/>
    <s v="TQ = 4.3 stands / hour, 1 stand = 120 ft."/>
  </r>
  <r>
    <d v="2022-06-09T01:30:00"/>
    <x v="3"/>
    <n v="100"/>
    <x v="17"/>
    <s v="Change elevator inserts, remove RCS-500 slips, install master bushings"/>
    <m/>
    <n v="1.75"/>
    <n v="1.75"/>
    <m/>
    <m/>
    <m/>
    <m/>
    <m/>
  </r>
  <r>
    <d v="2022-06-09T03:15:00"/>
    <x v="3"/>
    <n v="100"/>
    <x v="17"/>
    <s v="Run 5.5&quot; sub assemblies and spacer singles"/>
    <m/>
    <n v="1.5"/>
    <n v="1.5"/>
    <m/>
    <m/>
    <m/>
    <m/>
    <m/>
  </r>
  <r>
    <d v="2022-06-09T04:45:00"/>
    <x v="3"/>
    <n v="100"/>
    <x v="17"/>
    <s v="M/U tubing hanger"/>
    <m/>
    <n v="1"/>
    <n v="1"/>
    <m/>
    <m/>
    <m/>
    <m/>
    <m/>
  </r>
  <r>
    <d v="2022-06-09T05:45:00"/>
    <x v="3"/>
    <n v="100"/>
    <x v="17"/>
    <s v="Terminate control lines"/>
    <m/>
    <n v="8"/>
    <n v="8"/>
    <m/>
    <m/>
    <m/>
    <m/>
    <m/>
  </r>
  <r>
    <d v="2022-06-09T13:45:00"/>
    <x v="3"/>
    <n v="100"/>
    <x v="17"/>
    <s v="R/D 5-1/2&quot; tubing handling equipment. R/U hang off plate"/>
    <m/>
    <n v="1.25"/>
    <n v="1.25"/>
    <m/>
    <m/>
    <m/>
    <m/>
    <m/>
  </r>
  <r>
    <d v="2022-06-09T15:00:00"/>
    <x v="3"/>
    <n v="100"/>
    <x v="17"/>
    <s v="M/U THRA and test"/>
    <m/>
    <n v="9.25"/>
    <n v="9.25"/>
    <m/>
    <m/>
    <m/>
    <m/>
    <m/>
  </r>
  <r>
    <d v="2022-06-10T00:15:00"/>
    <x v="3"/>
    <n v="100"/>
    <x v="17"/>
    <s v="Rig up sliding table"/>
    <m/>
    <n v="2"/>
    <n v="2"/>
    <m/>
    <m/>
    <m/>
    <m/>
    <m/>
  </r>
  <r>
    <d v="2022-06-10T02:15:00"/>
    <x v="3"/>
    <n v="100"/>
    <x v="17"/>
    <s v="RIH landing string.  Make up clamps every 2nd joint."/>
    <m/>
    <n v="11.25"/>
    <n v="11.25"/>
    <m/>
    <m/>
    <n v="4025"/>
    <n v="364.5"/>
    <s v="TQ = 2.7 stands / hour, 1 stand = 135 ft."/>
  </r>
  <r>
    <d v="2022-06-10T13:30:00"/>
    <x v="3"/>
    <n v="100"/>
    <x v="17"/>
    <s v="R/D autoclamp. "/>
    <m/>
    <n v="0.5"/>
    <n v="0.5"/>
    <m/>
    <m/>
    <m/>
    <m/>
    <m/>
  </r>
  <r>
    <d v="2022-06-10T14:00:00"/>
    <x v="3"/>
    <n v="100"/>
    <x v="17"/>
    <s v="PU SES"/>
    <m/>
    <n v="0.75"/>
    <n v="0.75"/>
    <m/>
    <m/>
    <m/>
    <m/>
    <m/>
  </r>
  <r>
    <d v="2022-06-10T14:45:00"/>
    <x v="3"/>
    <n v="100"/>
    <x v="17"/>
    <s v="Safety meeting for landing out and Perform drift off drill"/>
    <m/>
    <n v="1.5"/>
    <n v="1.5"/>
    <m/>
    <m/>
    <m/>
    <m/>
    <m/>
  </r>
  <r>
    <d v="2022-06-10T16:15:00"/>
    <x v="3"/>
    <n v="100"/>
    <x v="17"/>
    <s v="Rig down Weatherford power tong and sliding table"/>
    <m/>
    <n v="1"/>
    <n v="1"/>
    <m/>
    <m/>
    <m/>
    <m/>
    <s v="Offline:  Perform pre-checks for landout"/>
  </r>
  <r>
    <d v="2022-06-10T17:15:00"/>
    <x v="3"/>
    <n v="100"/>
    <x v="17"/>
    <s v="Stroke closed LSOTJ and land tubing hanger"/>
    <m/>
    <n v="0.75"/>
    <n v="0.75"/>
    <m/>
    <m/>
    <m/>
    <m/>
    <m/>
  </r>
  <r>
    <d v="2022-06-10T18:00:00"/>
    <x v="3"/>
    <n v="100"/>
    <x v="17"/>
    <s v="Test tubing hanger seal to 2000 psi.  Lock  tubing hanger. Take overpull.  Test tubing hanger seal to 5000 psi"/>
    <m/>
    <n v="2.25"/>
    <n v="2.25"/>
    <m/>
    <m/>
    <m/>
    <m/>
    <m/>
  </r>
  <r>
    <d v="2022-06-10T20:15:00"/>
    <x v="3"/>
    <n v="100"/>
    <x v="17"/>
    <s v="Pressure test surface lines"/>
    <m/>
    <n v="1"/>
    <n v="1"/>
    <m/>
    <m/>
    <m/>
    <m/>
    <m/>
  </r>
  <r>
    <d v="2022-06-10T21:15:00"/>
    <x v="3"/>
    <n v="100"/>
    <x v="17"/>
    <s v="Inflow Test SCSSV - low"/>
    <m/>
    <n v="1"/>
    <n v="1"/>
    <m/>
    <m/>
    <m/>
    <m/>
    <m/>
  </r>
  <r>
    <d v="2022-06-10T22:15:00"/>
    <x v="3"/>
    <n v="100"/>
    <x v="17"/>
    <s v="Set HHC production packer and test from below"/>
    <m/>
    <n v="1.5"/>
    <n v="1.5"/>
    <m/>
    <m/>
    <m/>
    <m/>
    <m/>
  </r>
  <r>
    <d v="2022-06-10T23:45:00"/>
    <x v="3"/>
    <n v="100"/>
    <x v="17"/>
    <s v="Inflow Test SCSSV high "/>
    <m/>
    <n v="0.75"/>
    <n v="0.75"/>
    <m/>
    <m/>
    <m/>
    <m/>
    <m/>
  </r>
  <r>
    <d v="2022-06-11T00:30:00"/>
    <x v="3"/>
    <n v="100"/>
    <x v="17"/>
    <s v="Inflow Test SCSSV  low"/>
    <m/>
    <n v="0.75"/>
    <n v="0.75"/>
    <m/>
    <m/>
    <m/>
    <m/>
    <m/>
  </r>
  <r>
    <d v="2022-06-11T01:15:00"/>
    <x v="3"/>
    <n v="100"/>
    <x v="17"/>
    <s v="Line up to choke line.  PJSM and walk line"/>
    <m/>
    <n v="0.5"/>
    <n v="0.5"/>
    <m/>
    <m/>
    <m/>
    <m/>
    <m/>
  </r>
  <r>
    <d v="2022-06-11T01:45:00"/>
    <x v="3"/>
    <n v="100"/>
    <x v="17"/>
    <s v="Pressure test above packer (annulus)"/>
    <m/>
    <n v="0.75"/>
    <n v="0.75"/>
    <m/>
    <m/>
    <m/>
    <m/>
    <m/>
  </r>
  <r>
    <d v="2022-06-11T02:30:00"/>
    <x v="3"/>
    <n v="100"/>
    <x v="17"/>
    <s v="Inflow test AAV "/>
    <m/>
    <n v="1"/>
    <n v="1"/>
    <m/>
    <m/>
    <m/>
    <m/>
    <m/>
  </r>
  <r>
    <d v="2022-06-11T03:30:00"/>
    <x v="3"/>
    <n v="100"/>
    <x v="17"/>
    <s v="Pressure test AAV (300 and 1000 psi)"/>
    <m/>
    <n v="1"/>
    <n v="1"/>
    <m/>
    <m/>
    <m/>
    <m/>
    <m/>
  </r>
  <r>
    <d v="2022-06-11T04:30:00"/>
    <x v="3"/>
    <n v="100"/>
    <x v="17"/>
    <s v="Unlatch THRA"/>
    <m/>
    <n v="0.75"/>
    <n v="0.75"/>
    <m/>
    <m/>
    <m/>
    <m/>
    <m/>
  </r>
  <r>
    <d v="2022-06-11T05:15:00"/>
    <x v="3"/>
    <n v="100"/>
    <x v="17"/>
    <s v="R/d sliding table "/>
    <m/>
    <n v="1"/>
    <n v="1"/>
    <m/>
    <m/>
    <m/>
    <m/>
    <m/>
  </r>
  <r>
    <d v="2022-06-11T06:15:00"/>
    <x v="3"/>
    <n v="100"/>
    <x v="17"/>
    <s v="PU and removes SES "/>
    <m/>
    <n v="0.75"/>
    <n v="0.75"/>
    <m/>
    <m/>
    <m/>
    <m/>
    <m/>
  </r>
  <r>
    <d v="2022-06-11T07:00:00"/>
    <x v="3"/>
    <n v="100"/>
    <x v="17"/>
    <s v="POOH landing string to surface"/>
    <m/>
    <n v="11.25"/>
    <n v="11.25"/>
    <m/>
    <m/>
    <n v="4025"/>
    <n v="364.5"/>
    <s v="TQ = 2.7 stands / hour, 1 stand = 135 ft."/>
  </r>
  <r>
    <d v="2022-06-11T18:15:00"/>
    <x v="3"/>
    <n v="100"/>
    <x v="17"/>
    <s v="Lay down THRA.  Storm loop in umbilical"/>
    <m/>
    <n v="1.75"/>
    <n v="1.75"/>
    <m/>
    <m/>
    <m/>
    <m/>
    <m/>
  </r>
  <r>
    <d v="2022-06-11T20:00:00"/>
    <x v="3"/>
    <n v="105"/>
    <x v="18"/>
    <s v="C/O DP handing equipment"/>
    <m/>
    <n v="1"/>
    <n v="1"/>
    <m/>
    <m/>
    <m/>
    <m/>
    <m/>
  </r>
  <r>
    <d v="2022-06-11T21:00:00"/>
    <x v="3"/>
    <n v="105"/>
    <x v="18"/>
    <s v="P/U and run the BOP Assistant BLAT tool"/>
    <m/>
    <n v="1"/>
    <n v="1"/>
    <m/>
    <m/>
    <m/>
    <m/>
    <m/>
  </r>
  <r>
    <d v="2022-06-11T22:00:00"/>
    <x v="3"/>
    <n v="105"/>
    <x v="18"/>
    <s v="Transfer weight from Tensioners to drawworks. "/>
    <m/>
    <n v="0.5"/>
    <n v="0.5"/>
    <m/>
    <m/>
    <m/>
    <m/>
    <m/>
  </r>
  <r>
    <d v="2022-06-11T22:30:00"/>
    <x v="3"/>
    <n v="105"/>
    <x v="18"/>
    <s v="Unlatch BOP from HPWHH"/>
    <m/>
    <n v="0.5"/>
    <n v="0.5"/>
    <m/>
    <m/>
    <m/>
    <m/>
    <m/>
  </r>
  <r>
    <d v="2022-06-11T23:00:00"/>
    <x v="3"/>
    <n v="105"/>
    <x v="18"/>
    <s v="P/U BOP 30ft off HPWHH. "/>
    <m/>
    <n v="0.25"/>
    <n v="0.25"/>
    <m/>
    <m/>
    <m/>
    <m/>
    <s v="ROV verify VX Pins and inspect VX gasket"/>
  </r>
  <r>
    <d v="2022-06-11T23:15:00"/>
    <x v="3"/>
    <n v="110"/>
    <x v="19"/>
    <s v="Move rig to align aux floor centre to THD"/>
    <m/>
    <n v="0.25"/>
    <n v="0.25"/>
    <m/>
    <m/>
    <m/>
    <m/>
    <m/>
  </r>
  <r>
    <d v="2022-06-11T23:30:00"/>
    <x v="3"/>
    <n v="110"/>
    <x v="19"/>
    <s v="ROV removes BOP VX gasket and clean THD VX profile"/>
    <m/>
    <n v="0.25"/>
    <n v="0.25"/>
    <m/>
    <m/>
    <m/>
    <m/>
    <m/>
  </r>
  <r>
    <d v="2022-06-11T23:45:00"/>
    <x v="3"/>
    <n v="110"/>
    <x v="19"/>
    <s v="ROV inspect THD and components "/>
    <m/>
    <n v="0.5"/>
    <n v="0.5"/>
    <m/>
    <m/>
    <m/>
    <m/>
    <m/>
  </r>
  <r>
    <d v="2022-06-12T00:15:00"/>
    <x v="3"/>
    <n v="110"/>
    <x v="19"/>
    <s v="ROV inspect top of TH and clean accordingly "/>
    <m/>
    <n v="0.5"/>
    <n v="0.5"/>
    <m/>
    <m/>
    <m/>
    <m/>
    <s v="ROV take photos and videos"/>
  </r>
  <r>
    <d v="2022-06-12T00:45:00"/>
    <x v="3"/>
    <n v="110"/>
    <x v="19"/>
    <s v="ROV to confirm AAV is closed "/>
    <m/>
    <n v="0.25"/>
    <n v="0.25"/>
    <m/>
    <m/>
    <m/>
    <m/>
    <m/>
  </r>
  <r>
    <d v="2022-06-12T01:00:00"/>
    <x v="3"/>
    <n v="110"/>
    <x v="19"/>
    <s v="ROV removes VX Upper bore protector "/>
    <m/>
    <n v="0.5"/>
    <n v="0.5"/>
    <m/>
    <m/>
    <m/>
    <m/>
    <m/>
  </r>
  <r>
    <d v="2022-06-12T01:30:00"/>
    <x v="3"/>
    <n v="110"/>
    <x v="19"/>
    <s v="ROV removes THD inboard cap "/>
    <m/>
    <n v="0.5"/>
    <n v="0.5"/>
    <m/>
    <m/>
    <m/>
    <m/>
    <m/>
  </r>
  <r>
    <d v="2022-06-12T02:00:00"/>
    <x v="3"/>
    <n v="110"/>
    <x v="19"/>
    <s v="ROV cleans 5.5 MC inboard profile"/>
    <m/>
    <n v="1"/>
    <n v="1"/>
    <m/>
    <m/>
    <m/>
    <m/>
    <m/>
  </r>
  <r>
    <d v="2022-06-12T03:00:00"/>
    <x v="3"/>
    <n v="110"/>
    <x v="19"/>
    <s v="ROV installs 5.5 MC gasket on inboard hub "/>
    <m/>
    <n v="0.75"/>
    <n v="0.75"/>
    <m/>
    <m/>
    <m/>
    <m/>
    <m/>
  </r>
  <r>
    <d v="2022-06-12T03:45:00"/>
    <x v="3"/>
    <n v="110"/>
    <x v="19"/>
    <s v="ROV inspects XT prior to landing"/>
    <m/>
    <n v="0.75"/>
    <n v="0.75"/>
    <m/>
    <m/>
    <m/>
    <m/>
    <m/>
  </r>
  <r>
    <d v="2022-06-12T04:30:00"/>
    <x v="3"/>
    <n v="110"/>
    <x v="19"/>
    <s v="XT captures THD and ROV orientates XT to THD "/>
    <m/>
    <n v="1"/>
    <n v="1"/>
    <m/>
    <m/>
    <m/>
    <m/>
    <m/>
  </r>
  <r>
    <d v="2022-06-12T05:30:00"/>
    <x v="3"/>
    <n v="110"/>
    <x v="19"/>
    <s v="Land XT on THD and Confirm landout indicator "/>
    <m/>
    <n v="2"/>
    <n v="2"/>
    <m/>
    <m/>
    <m/>
    <m/>
    <m/>
  </r>
  <r>
    <d v="2022-06-12T07:30:00"/>
    <x v="3"/>
    <n v="110"/>
    <x v="19"/>
    <s v="Unlock and retrieve MTRT (P/U 90ft)"/>
    <m/>
    <n v="0.5"/>
    <n v="0.5"/>
    <m/>
    <m/>
    <m/>
    <m/>
    <s v="Sail speed at 0.3 kn"/>
  </r>
  <r>
    <d v="2022-06-12T08:00:00"/>
    <x v="3"/>
    <n v="110"/>
    <x v="19"/>
    <s v="ROV locks XT to THD "/>
    <m/>
    <n v="2.25"/>
    <n v="2.25"/>
    <m/>
    <m/>
    <m/>
    <m/>
    <m/>
  </r>
  <r>
    <d v="2022-06-12T10:15:00"/>
    <x v="3"/>
    <n v="110"/>
    <x v="19"/>
    <s v="ROV performs Back seal test on connector"/>
    <m/>
    <n v="1.75"/>
    <n v="1.75"/>
    <m/>
    <m/>
    <m/>
    <m/>
    <m/>
  </r>
  <r>
    <d v="2022-06-12T12:00:00"/>
    <x v="3"/>
    <n v="110"/>
    <x v="19"/>
    <s v="ROV locks flowline connector "/>
    <m/>
    <n v="1"/>
    <n v="1"/>
    <m/>
    <m/>
    <m/>
    <m/>
    <m/>
  </r>
  <r>
    <d v="2022-06-12T13:00:00"/>
    <x v="3"/>
    <n v="110"/>
    <x v="19"/>
    <s v="ROV performs flowline connector test "/>
    <m/>
    <n v="0.5"/>
    <n v="0.5"/>
    <m/>
    <m/>
    <m/>
    <m/>
    <m/>
  </r>
  <r>
    <d v="2022-06-12T13:30:00"/>
    <x v="3"/>
    <n v="110"/>
    <x v="19"/>
    <s v="ROV locates to THD outboard hub and perform U-loop pressure test "/>
    <m/>
    <n v="0.5"/>
    <n v="0.5"/>
    <m/>
    <m/>
    <m/>
    <m/>
    <m/>
  </r>
  <r>
    <d v="2022-06-12T14:00:00"/>
    <x v="3"/>
    <n v="110"/>
    <x v="19"/>
    <s v="ROV installs XT cap "/>
    <m/>
    <n v="1"/>
    <n v="1"/>
    <m/>
    <m/>
    <m/>
    <m/>
    <m/>
  </r>
  <r>
    <d v="2022-06-12T15:00:00"/>
    <x v="3"/>
    <n v="110"/>
    <x v="19"/>
    <s v="ROV performs annulus test "/>
    <m/>
    <n v="3"/>
    <n v="3"/>
    <m/>
    <m/>
    <m/>
    <m/>
    <m/>
  </r>
  <r>
    <d v="2022-06-12T18:00:00"/>
    <x v="3"/>
    <n v="110"/>
    <x v="19"/>
    <s v="ROV performs XT cap test"/>
    <m/>
    <n v="0.75"/>
    <n v="0.75"/>
    <m/>
    <m/>
    <m/>
    <m/>
    <m/>
  </r>
  <r>
    <d v="2022-06-12T18:45:00"/>
    <x v="3"/>
    <n v="110"/>
    <x v="19"/>
    <s v="ROV performs valves and hotstabs configuration"/>
    <m/>
    <n v="0.5"/>
    <n v="0.5"/>
    <m/>
    <m/>
    <m/>
    <m/>
    <m/>
  </r>
  <r>
    <d v="2022-06-12T19:15:00"/>
    <x v="3"/>
    <n v="110"/>
    <x v="19"/>
    <s v="ROV removes TLOT"/>
    <m/>
    <n v="0.75"/>
    <n v="0.75"/>
    <m/>
    <m/>
    <m/>
    <m/>
    <m/>
  </r>
  <r>
    <d v="2022-06-12T20:00:00"/>
    <x v="1"/>
    <n v="85"/>
    <x v="13"/>
    <s v="Move rig to W526C"/>
    <m/>
    <n v="0.5"/>
    <n v="0.5"/>
    <m/>
    <m/>
    <m/>
    <m/>
    <m/>
  </r>
  <r>
    <d v="2022-06-12T20:30:00"/>
    <x v="1"/>
    <n v="85"/>
    <x v="13"/>
    <s v="Land and latch BOP onto THD"/>
    <m/>
    <n v="0.5"/>
    <n v="0.5"/>
    <m/>
    <m/>
    <m/>
    <m/>
    <m/>
  </r>
  <r>
    <d v="2022-06-12T21:00:00"/>
    <x v="1"/>
    <n v="85"/>
    <x v="13"/>
    <s v="Perform overpull test and put LMRP in 50 klbs tension. "/>
    <m/>
    <n v="0.25"/>
    <n v="0.25"/>
    <m/>
    <m/>
    <m/>
    <m/>
    <m/>
  </r>
  <r>
    <d v="2022-06-12T21:15:00"/>
    <x v="1"/>
    <n v="85"/>
    <x v="13"/>
    <s v="Perform connector pressure test. "/>
    <m/>
    <n v="0.5"/>
    <n v="0.5"/>
    <m/>
    <m/>
    <m/>
    <m/>
    <m/>
  </r>
  <r>
    <d v="2022-06-12T21:45:00"/>
    <x v="1"/>
    <n v="85"/>
    <x v="13"/>
    <s v="Transfer weight from drawworks to tensioners"/>
    <m/>
    <n v="0.5"/>
    <n v="0.5"/>
    <m/>
    <m/>
    <m/>
    <m/>
    <m/>
  </r>
  <r>
    <d v="2022-06-12T22:15:00"/>
    <x v="1"/>
    <n v="85"/>
    <x v="13"/>
    <s v="Disengage BLAT and POOH. "/>
    <m/>
    <n v="0.5"/>
    <n v="0.5"/>
    <m/>
    <m/>
    <m/>
    <m/>
    <m/>
  </r>
  <r>
    <d v="2022-06-12T22:45:00"/>
    <x v="1"/>
    <n v="90"/>
    <x v="13"/>
    <s v="P/U and M/U suspension packer RT."/>
    <m/>
    <n v="0.5"/>
    <n v="0.5"/>
    <m/>
    <m/>
    <m/>
    <m/>
    <m/>
  </r>
  <r>
    <d v="2022-06-12T23:15:00"/>
    <x v="1"/>
    <n v="90"/>
    <x v="13"/>
    <s v="Displace riser to brine"/>
    <m/>
    <n v="1.0000000000000001E-5"/>
    <n v="1.0000000000000001E-5"/>
    <m/>
    <m/>
    <m/>
    <m/>
    <s v="Done offline"/>
  </r>
  <r>
    <d v="2022-06-12T23:15:00"/>
    <x v="1"/>
    <n v="90"/>
    <x v="13"/>
    <s v="RIH to top of suspension packer"/>
    <m/>
    <n v="2.25"/>
    <n v="2.25"/>
    <m/>
    <m/>
    <n v="4200"/>
    <n v="1890"/>
    <s v="1hr KLT: PS30 slips"/>
  </r>
  <r>
    <d v="2022-06-13T01:30:00"/>
    <x v="1"/>
    <n v="90"/>
    <x v="13"/>
    <s v="Engage suspension packer. Equalize pressure."/>
    <m/>
    <n v="0.75"/>
    <n v="0.75"/>
    <m/>
    <m/>
    <m/>
    <m/>
    <m/>
  </r>
  <r>
    <d v="2022-06-13T02:15:00"/>
    <x v="1"/>
    <n v="90"/>
    <x v="13"/>
    <s v="Deflate packer"/>
    <m/>
    <n v="0.25"/>
    <n v="0.25"/>
    <m/>
    <m/>
    <m/>
    <m/>
    <m/>
  </r>
  <r>
    <d v="2022-06-13T02:30:00"/>
    <x v="1"/>
    <n v="90"/>
    <x v="13"/>
    <s v="Install PS-30 slips."/>
    <m/>
    <n v="0.5"/>
    <n v="0.5"/>
    <m/>
    <m/>
    <m/>
    <m/>
    <m/>
  </r>
  <r>
    <d v="2022-06-13T03:00:00"/>
    <x v="1"/>
    <n v="90"/>
    <x v="13"/>
    <s v="POOH"/>
    <m/>
    <n v="4"/>
    <n v="4"/>
    <m/>
    <m/>
    <n v="4200"/>
    <n v="1080"/>
    <m/>
  </r>
  <r>
    <d v="2022-06-13T07:00:00"/>
    <x v="1"/>
    <n v="90"/>
    <x v="13"/>
    <s v="Function test BOP"/>
    <m/>
    <n v="0.5"/>
    <n v="0.5"/>
    <m/>
    <m/>
    <m/>
    <m/>
    <m/>
  </r>
  <r>
    <d v="2022-06-13T07:30:00"/>
    <x v="1"/>
    <n v="90"/>
    <x v="13"/>
    <s v="POOH.  L/D packer with RT on aux side"/>
    <m/>
    <n v="2.5"/>
    <n v="2.5"/>
    <m/>
    <m/>
    <m/>
    <m/>
    <m/>
  </r>
  <r>
    <d v="2022-06-13T10:00:00"/>
    <x v="1"/>
    <n v="95"/>
    <x v="14"/>
    <s v="Slip and cut"/>
    <m/>
    <n v="2.5"/>
    <n v="2.5"/>
    <m/>
    <m/>
    <m/>
    <m/>
    <m/>
  </r>
  <r>
    <d v="2022-06-13T12:30:00"/>
    <x v="1"/>
    <n v="95"/>
    <x v="14"/>
    <s v="M/U and RIH 8 1/2&quot; AutoTrak BHA on HWDP."/>
    <m/>
    <n v="3"/>
    <n v="3"/>
    <m/>
    <m/>
    <n v="1000"/>
    <m/>
    <s v="only 2 stands HWDP.  Includes nukes"/>
  </r>
  <r>
    <d v="2022-06-13T15:30:00"/>
    <x v="1"/>
    <n v="95"/>
    <x v="14"/>
    <s v="CMC maintenance"/>
    <m/>
    <n v="0"/>
    <n v="0"/>
    <m/>
    <m/>
    <m/>
    <m/>
    <s v="Meanwhile  Displaced C&amp;K"/>
  </r>
  <r>
    <d v="2022-06-13T15:30:00"/>
    <x v="1"/>
    <n v="95"/>
    <x v="14"/>
    <s v=" M/U PSRT. RIH to RCD depth. Install PS. POOH PSRT and R/B."/>
    <m/>
    <n v="1"/>
    <n v="1"/>
    <m/>
    <m/>
    <m/>
    <m/>
    <m/>
  </r>
  <r>
    <d v="2022-06-13T16:30:00"/>
    <x v="1"/>
    <n v="95"/>
    <x v="14"/>
    <s v="RIH 8-1/2&quot; AutoTrak BHA on  5&quot; DP "/>
    <m/>
    <n v="2.75"/>
    <n v="2.75"/>
    <m/>
    <n v="1000"/>
    <n v="6400"/>
    <n v="2025"/>
    <m/>
  </r>
  <r>
    <d v="2022-06-13T19:15:00"/>
    <x v="1"/>
    <n v="95"/>
    <x v="14"/>
    <s v="Perform BOP test on 5&quot; DP  (300/ 5,000 psi 5/ 5 min)"/>
    <m/>
    <n v="3.75"/>
    <n v="3.75"/>
    <m/>
    <m/>
    <m/>
    <m/>
    <m/>
  </r>
  <r>
    <d v="2022-06-13T23:00:00"/>
    <x v="1"/>
    <n v="95"/>
    <x v="14"/>
    <s v="RIH 8-1/2&quot; AutoTrak BHA on 6-5/8&quot; DP to 1 stand above expected TOC."/>
    <m/>
    <n v="3.5"/>
    <n v="3.5"/>
    <m/>
    <n v="6400"/>
    <n v="13385"/>
    <n v="2025"/>
    <m/>
  </r>
  <r>
    <d v="2022-06-14T02:30:00"/>
    <x v="1"/>
    <n v="95"/>
    <x v="14"/>
    <s v="Displace choke and kill lines"/>
    <m/>
    <n v="0.75"/>
    <n v="0.75"/>
    <m/>
    <m/>
    <m/>
    <m/>
    <m/>
  </r>
  <r>
    <d v="2022-06-14T03:15:00"/>
    <x v="1"/>
    <n v="95"/>
    <x v="14"/>
    <s v="Wash down string and tag TOC."/>
    <m/>
    <n v="0.5"/>
    <n v="0.5"/>
    <m/>
    <m/>
    <n v="13385"/>
    <m/>
    <s v="Wash down with displacement pill"/>
  </r>
  <r>
    <d v="2022-06-14T03:45:00"/>
    <x v="1"/>
    <n v="95"/>
    <x v="14"/>
    <s v="Strip and choke drill"/>
    <m/>
    <n v="1.5"/>
    <n v="1.5"/>
    <m/>
    <m/>
    <m/>
    <m/>
    <m/>
  </r>
  <r>
    <d v="2022-06-14T05:15:00"/>
    <x v="1"/>
    <n v="95"/>
    <x v="14"/>
    <s v="Displace to RDIF while drilling out remaining cement, shoe, rathole and 15 ft of new formation."/>
    <m/>
    <n v="5"/>
    <n v="5"/>
    <m/>
    <m/>
    <n v="13520"/>
    <m/>
    <m/>
  </r>
  <r>
    <d v="2022-06-14T10:15:00"/>
    <x v="1"/>
    <n v="95"/>
    <x v="14"/>
    <s v="Perform step rate test"/>
    <m/>
    <n v="0.25"/>
    <n v="0.25"/>
    <m/>
    <m/>
    <m/>
    <m/>
    <m/>
  </r>
  <r>
    <d v="2022-06-14T10:30:00"/>
    <x v="1"/>
    <n v="95"/>
    <x v="14"/>
    <s v="Drill 8-1/2&quot; horizontal hole to well TD."/>
    <m/>
    <n v="23.75"/>
    <n v="23.75"/>
    <m/>
    <n v="13520"/>
    <n v="15407"/>
    <n v="80"/>
    <m/>
  </r>
  <r>
    <d v="2022-06-15T10:15:00"/>
    <x v="1"/>
    <n v="95"/>
    <x v="14"/>
    <s v="Circulate and backream hole clean. RB stand every BU. "/>
    <m/>
    <n v="4"/>
    <n v="4"/>
    <m/>
    <m/>
    <m/>
    <m/>
    <m/>
  </r>
  <r>
    <d v="2022-06-15T14:15:00"/>
    <x v="1"/>
    <n v="95"/>
    <x v="14"/>
    <s v="Perform OH FIT. Flow check well."/>
    <m/>
    <n v="1.5"/>
    <n v="1.5"/>
    <m/>
    <m/>
    <m/>
    <m/>
    <m/>
  </r>
  <r>
    <d v="2022-06-15T15:45:00"/>
    <x v="1"/>
    <n v="95"/>
    <x v="14"/>
    <s v="RIH 8-1/2&quot; AutoTrak BHA - simulate screen run"/>
    <m/>
    <n v="1.5"/>
    <n v="1.5"/>
    <m/>
    <m/>
    <m/>
    <m/>
    <m/>
  </r>
  <r>
    <d v="2022-06-15T17:15:00"/>
    <x v="1"/>
    <n v="95"/>
    <x v="15"/>
    <s v=" Displace open hole to SF-DIF."/>
    <m/>
    <n v="1.5"/>
    <n v="1.5"/>
    <m/>
    <m/>
    <m/>
    <m/>
    <s v="800fph"/>
  </r>
  <r>
    <d v="2022-06-15T18:45:00"/>
    <x v="1"/>
    <n v="95"/>
    <x v="15"/>
    <s v="Pump OOH 8-1/2&quot; AutoTrak BHA 300ft into 9-5/8&quot; casing shoe. "/>
    <m/>
    <n v="5"/>
    <n v="5"/>
    <m/>
    <n v="12550"/>
    <n v="13694"/>
    <n v="600"/>
    <m/>
  </r>
  <r>
    <d v="2022-06-15T23:45:00"/>
    <x v="1"/>
    <n v="95"/>
    <x v="15"/>
    <s v="Activate Jetstream with RFID tags"/>
    <m/>
    <n v="1"/>
    <n v="1"/>
    <m/>
    <m/>
    <m/>
    <m/>
    <s v="480fph"/>
  </r>
  <r>
    <d v="2022-06-16T00:45:00"/>
    <x v="1"/>
    <n v="95"/>
    <x v="15"/>
    <s v="Circulate casing clean with DIF"/>
    <m/>
    <n v="3.5"/>
    <n v="3.5"/>
    <m/>
    <m/>
    <m/>
    <m/>
    <m/>
  </r>
  <r>
    <d v="2022-06-16T04:15:00"/>
    <x v="1"/>
    <n v="95"/>
    <x v="15"/>
    <s v="Deactivate Jetstream with RFID tags"/>
    <m/>
    <n v="1"/>
    <n v="1"/>
    <m/>
    <m/>
    <m/>
    <m/>
    <m/>
  </r>
  <r>
    <d v="2022-06-16T05:15:00"/>
    <x v="1"/>
    <n v="95"/>
    <x v="15"/>
    <s v="Displace C and K lines to brine"/>
    <m/>
    <n v="0.75"/>
    <n v="0.75"/>
    <m/>
    <m/>
    <m/>
    <m/>
    <m/>
  </r>
  <r>
    <d v="2022-06-16T06:00:00"/>
    <x v="1"/>
    <n v="95"/>
    <x v="15"/>
    <s v="Circulate casing and riser to brine."/>
    <m/>
    <n v="3.75"/>
    <n v="3.75"/>
    <m/>
    <m/>
    <m/>
    <m/>
    <m/>
  </r>
  <r>
    <d v="2022-06-16T09:45:00"/>
    <x v="1"/>
    <n v="95"/>
    <x v="15"/>
    <s v="Flow check well. Install PS-30's. Pump slug. Drop 3.5&quot; drift. "/>
    <m/>
    <n v="0.75"/>
    <n v="0.75"/>
    <m/>
    <m/>
    <m/>
    <m/>
    <m/>
  </r>
  <r>
    <d v="2022-06-16T10:30:00"/>
    <x v="1"/>
    <n v="95"/>
    <x v="15"/>
    <s v="POOH and rack 6 5/8&quot; DP "/>
    <m/>
    <n v="3.5"/>
    <n v="3.5"/>
    <m/>
    <n v="6400"/>
    <n v="12550"/>
    <n v="1890"/>
    <m/>
  </r>
  <r>
    <d v="2022-06-16T14:00:00"/>
    <x v="1"/>
    <n v="95"/>
    <x v="15"/>
    <s v="Remove PS-30 slips. Install master bushings. Changed out to 5&quot; DP handling equipment."/>
    <m/>
    <n v="0.25"/>
    <n v="0.25"/>
    <m/>
    <m/>
    <m/>
    <m/>
    <m/>
  </r>
  <r>
    <d v="2022-06-16T14:15:00"/>
    <x v="1"/>
    <n v="95"/>
    <x v="15"/>
    <s v="POOH and rack 5&quot; DP."/>
    <m/>
    <n v="3"/>
    <n v="3"/>
    <m/>
    <n v="1000"/>
    <n v="6400"/>
    <n v="1890"/>
    <m/>
  </r>
  <r>
    <d v="2022-06-16T17:15:00"/>
    <x v="1"/>
    <n v="95"/>
    <x v="15"/>
    <s v="POOH HWDP and 8-1/2&quot; BHA.  Rack back with aux assistance. "/>
    <m/>
    <n v="2"/>
    <n v="2"/>
    <m/>
    <m/>
    <m/>
    <m/>
    <s v="0.25h: Clean and clear rig floor"/>
  </r>
  <r>
    <d v="2022-06-16T19:15:00"/>
    <x v="1"/>
    <n v="100"/>
    <x v="16"/>
    <s v="PJSM. RU to run SAS"/>
    <m/>
    <n v="1.25"/>
    <n v="1.25"/>
    <m/>
    <m/>
    <m/>
    <m/>
    <m/>
  </r>
  <r>
    <d v="2022-06-16T20:30:00"/>
    <x v="1"/>
    <n v="100"/>
    <x v="16"/>
    <s v="MU SAS screens in stands,  swell packers,  5 pups  (2 x 2 swellables)."/>
    <m/>
    <n v="4.5"/>
    <n v="4.5"/>
    <m/>
    <m/>
    <n v="1182"/>
    <n v="276"/>
    <s v="TQ = 2.3 stands / hour, 1 stand = 120 ft. "/>
  </r>
  <r>
    <d v="2022-06-17T01:00:00"/>
    <x v="1"/>
    <n v="100"/>
    <x v="16"/>
    <s v="Make up FS-2 FCLV assembly"/>
    <m/>
    <n v="0.25"/>
    <n v="0.25"/>
    <m/>
    <m/>
    <m/>
    <m/>
    <m/>
  </r>
  <r>
    <d v="2022-06-17T01:15:00"/>
    <x v="1"/>
    <n v="100"/>
    <x v="16"/>
    <s v="R/D tubing handling equipment. R/U 3-1/2&quot; wash pipe handling equipment."/>
    <m/>
    <n v="0.25"/>
    <n v="0.25"/>
    <m/>
    <m/>
    <m/>
    <m/>
    <m/>
  </r>
  <r>
    <d v="2022-06-17T01:30:00"/>
    <x v="1"/>
    <n v="100"/>
    <x v="16"/>
    <s v="RIH wash pipe string "/>
    <m/>
    <n v="2.75"/>
    <n v="2.75"/>
    <m/>
    <m/>
    <n v="1182"/>
    <n v="432"/>
    <s v="TQ = 3.6 stands / hour, 1 stand = 120 ft."/>
  </r>
  <r>
    <d v="2022-06-17T04:15:00"/>
    <x v="1"/>
    <n v="100"/>
    <x v="16"/>
    <s v="Tag, space out with pups"/>
    <m/>
    <n v="1"/>
    <n v="1"/>
    <m/>
    <m/>
    <m/>
    <m/>
    <m/>
  </r>
  <r>
    <d v="2022-06-17T05:15:00"/>
    <x v="1"/>
    <n v="100"/>
    <x v="16"/>
    <s v="MU GP packer. "/>
    <m/>
    <n v="1"/>
    <n v="1"/>
    <m/>
    <m/>
    <m/>
    <m/>
    <m/>
  </r>
  <r>
    <d v="2022-06-17T06:15:00"/>
    <x v="1"/>
    <n v="100"/>
    <x v="16"/>
    <s v="RIH on 5-7/8&quot; DP."/>
    <m/>
    <n v="8.5"/>
    <n v="8.5"/>
    <m/>
    <m/>
    <n v="2318"/>
    <n v="276"/>
    <s v="TQ = 2.3 stands / hour, 1 stand = 135 ft."/>
  </r>
  <r>
    <d v="2022-06-17T14:45:00"/>
    <x v="1"/>
    <n v="100"/>
    <x v="16"/>
    <s v="RIH on 6-5/8&quot; DP to shoe"/>
    <m/>
    <n v="24.75"/>
    <n v="24.75"/>
    <m/>
    <m/>
    <n v="9100"/>
    <n v="276"/>
    <s v="TQ = 2.3 stands / hour, 1 stand = 135 ft."/>
  </r>
  <r>
    <d v="2022-06-18T15:30:00"/>
    <x v="1"/>
    <n v="100"/>
    <x v="16"/>
    <s v="Circulate, take PU/SO "/>
    <m/>
    <n v="0.25"/>
    <n v="0.25"/>
    <m/>
    <m/>
    <m/>
    <m/>
    <m/>
  </r>
  <r>
    <d v="2022-06-18T15:45:00"/>
    <x v="1"/>
    <n v="100"/>
    <x v="16"/>
    <s v="RIH on DP in open hole. "/>
    <m/>
    <n v="4.5"/>
    <n v="4.5"/>
    <m/>
    <m/>
    <n v="1182"/>
    <n v="276"/>
    <s v="TQ = 2.3 stands / hour, 1 stand = 135 ft."/>
  </r>
  <r>
    <d v="2022-06-18T20:15:00"/>
    <x v="1"/>
    <n v="100"/>
    <x v="16"/>
    <s v="M/U SES stand.  "/>
    <m/>
    <n v="0.25"/>
    <n v="0.25"/>
    <m/>
    <m/>
    <m/>
    <m/>
    <s v="Ball above top TIW"/>
  </r>
  <r>
    <d v="2022-06-18T20:30:00"/>
    <x v="1"/>
    <n v="100"/>
    <x v="16"/>
    <s v="Pressure test cement line to 6000 psi for 10 min"/>
    <m/>
    <n v="2"/>
    <n v="2"/>
    <m/>
    <m/>
    <m/>
    <m/>
    <m/>
  </r>
  <r>
    <d v="2022-06-18T22:30:00"/>
    <x v="1"/>
    <n v="100"/>
    <x v="16"/>
    <s v="Displace OH to filtered brine"/>
    <m/>
    <n v="0.5"/>
    <n v="0.5"/>
    <m/>
    <m/>
    <m/>
    <m/>
    <m/>
  </r>
  <r>
    <d v="2022-06-18T23:00:00"/>
    <x v="1"/>
    <n v="100"/>
    <x v="16"/>
    <s v="Drop ball.  Pump down with cement unit"/>
    <m/>
    <n v="0.5"/>
    <n v="0.5"/>
    <m/>
    <m/>
    <m/>
    <m/>
    <m/>
  </r>
  <r>
    <d v="2022-06-18T23:30:00"/>
    <x v="1"/>
    <n v="100"/>
    <x v="16"/>
    <s v="Set packer with cement unit. Test packer to 3700 psi 15 mins. Pull test packer."/>
    <m/>
    <n v="2.5"/>
    <n v="2.5"/>
    <m/>
    <m/>
    <m/>
    <m/>
    <m/>
  </r>
  <r>
    <d v="2022-06-19T02:00:00"/>
    <x v="1"/>
    <n v="100"/>
    <x v="16"/>
    <s v="Mix N-flow breaker - 120 bbl."/>
    <m/>
    <n v="2.5"/>
    <n v="2.5"/>
    <m/>
    <m/>
    <m/>
    <m/>
    <m/>
  </r>
  <r>
    <d v="2022-06-19T04:30:00"/>
    <x v="1"/>
    <n v="100"/>
    <x v="16"/>
    <s v="Spot breaker through washpipe. "/>
    <m/>
    <n v="3.5"/>
    <n v="3.5"/>
    <m/>
    <m/>
    <m/>
    <m/>
    <s v="3 bpm in tubing,  2 bpm in open hole"/>
  </r>
  <r>
    <d v="2022-06-19T08:00:00"/>
    <x v="1"/>
    <n v="100"/>
    <x v="16"/>
    <s v="Rack SES stand. POOH."/>
    <m/>
    <n v="0.75"/>
    <n v="0.75"/>
    <m/>
    <m/>
    <n v="1182"/>
    <n v="2160"/>
    <s v="TQ = 16 stands / hour, 1 stand = 135 ft."/>
  </r>
  <r>
    <d v="2022-06-19T08:45:00"/>
    <x v="1"/>
    <n v="100"/>
    <x v="16"/>
    <s v="Shift closed FS2 FLCV"/>
    <m/>
    <n v="1.25"/>
    <n v="1.25"/>
    <m/>
    <m/>
    <m/>
    <m/>
    <m/>
  </r>
  <r>
    <d v="2022-06-19T10:00:00"/>
    <x v="1"/>
    <n v="100"/>
    <x v="16"/>
    <s v="Flush and pressure test surface line / test against FS2 FLCV &amp; packer. Function BOP's, Leave UA closed"/>
    <m/>
    <n v="2"/>
    <n v="2"/>
    <m/>
    <m/>
    <m/>
    <m/>
    <m/>
  </r>
  <r>
    <d v="2022-06-19T12:00:00"/>
    <x v="1"/>
    <n v="100"/>
    <x v="16"/>
    <s v="Circulate well clean with sea water (up choke and kill lines)"/>
    <m/>
    <n v="2"/>
    <n v="2"/>
    <m/>
    <m/>
    <m/>
    <m/>
    <m/>
  </r>
  <r>
    <d v="2022-06-19T14:00:00"/>
    <x v="1"/>
    <n v="100"/>
    <x v="16"/>
    <s v="Displace well to packer fluid (brine, O2 scav, biocide).  Open annular"/>
    <m/>
    <n v="3"/>
    <n v="3"/>
    <m/>
    <m/>
    <m/>
    <m/>
    <m/>
  </r>
  <r>
    <d v="2022-06-19T17:00:00"/>
    <x v="1"/>
    <n v="100"/>
    <x v="16"/>
    <s v="Displace C, K, B and riser to brine.  "/>
    <m/>
    <n v="3"/>
    <n v="3"/>
    <m/>
    <m/>
    <m/>
    <m/>
    <m/>
  </r>
  <r>
    <d v="2022-06-19T20:00:00"/>
    <x v="1"/>
    <n v="100"/>
    <x v="16"/>
    <s v="Flow check, slug pipe"/>
    <m/>
    <n v="0.5"/>
    <n v="0.5"/>
    <m/>
    <m/>
    <m/>
    <m/>
    <m/>
  </r>
  <r>
    <d v="2022-06-19T20:30:00"/>
    <x v="1"/>
    <n v="100"/>
    <x v="16"/>
    <s v="POOH to setting tool."/>
    <m/>
    <n v="4.75"/>
    <n v="4.75"/>
    <m/>
    <m/>
    <n v="10236"/>
    <n v="2160"/>
    <s v="TQ = 16 stands / hour, 1 stand = 135 ft."/>
  </r>
  <r>
    <d v="2022-06-20T01:15:00"/>
    <x v="1"/>
    <n v="100"/>
    <x v="16"/>
    <s v="Rig up for washpipe"/>
    <m/>
    <n v="0.75"/>
    <n v="0.75"/>
    <m/>
    <m/>
    <m/>
    <m/>
    <m/>
  </r>
  <r>
    <d v="2022-06-20T02:00:00"/>
    <x v="1"/>
    <n v="100"/>
    <x v="16"/>
    <s v="Rack  washpipe and service tools"/>
    <m/>
    <n v="2.75"/>
    <n v="2.75"/>
    <m/>
    <m/>
    <n v="1182"/>
    <n v="432"/>
    <s v="TQ = 3.6 stands / hour, 1 stand = 120 ft."/>
  </r>
  <r>
    <d v="2022-06-20T04:45:00"/>
    <x v="1"/>
    <n v="105"/>
    <x v="17"/>
    <s v="Maintence on hydraracker and drawworks"/>
    <m/>
    <n v="4"/>
    <n v="4"/>
    <m/>
    <m/>
    <m/>
    <m/>
    <m/>
  </r>
  <r>
    <d v="2022-06-20T08:45:00"/>
    <x v="1"/>
    <n v="105"/>
    <x v="17"/>
    <s v="Pick up WBRT BHA and RIH"/>
    <m/>
    <n v="2"/>
    <n v="2"/>
    <m/>
    <m/>
    <n v="4023"/>
    <n v="2160"/>
    <s v="TQ = 16 stands / hour, 1 stand = 135 ft."/>
  </r>
  <r>
    <d v="2022-06-20T10:45:00"/>
    <x v="1"/>
    <n v="105"/>
    <x v="17"/>
    <s v="Wash down, latch WB,  circulate through AAV port and release WB"/>
    <m/>
    <n v="0.75"/>
    <n v="0.75"/>
    <m/>
    <m/>
    <m/>
    <m/>
    <m/>
  </r>
  <r>
    <d v="2022-06-20T11:30:00"/>
    <x v="1"/>
    <n v="105"/>
    <x v="17"/>
    <s v="POH 2 stands, Jet THD seal area"/>
    <m/>
    <n v="0.5"/>
    <n v="0.5"/>
    <m/>
    <m/>
    <m/>
    <m/>
    <m/>
  </r>
  <r>
    <d v="2022-06-20T12:00:00"/>
    <x v="1"/>
    <n v="105"/>
    <x v="17"/>
    <s v="POOH, rack WB stand and jet sub assy"/>
    <m/>
    <n v="2"/>
    <n v="2"/>
    <m/>
    <m/>
    <n v="4023"/>
    <n v="2160"/>
    <s v="TQ = 16 stands / hour, 1 stand = 135 ft."/>
  </r>
  <r>
    <d v="2022-06-20T14:00:00"/>
    <x v="1"/>
    <n v="105"/>
    <x v="17"/>
    <s v="R/U Weatherford tubing running Eqpt. and Welldynamics PDHG Eqpt."/>
    <m/>
    <n v="1"/>
    <n v="1"/>
    <m/>
    <m/>
    <m/>
    <m/>
    <m/>
  </r>
  <r>
    <d v="2022-06-20T15:00:00"/>
    <x v="1"/>
    <n v="105"/>
    <x v="17"/>
    <s v="P/U completion assemblies "/>
    <m/>
    <n v="2.5"/>
    <n v="2.5"/>
    <m/>
    <m/>
    <m/>
    <m/>
    <m/>
  </r>
  <r>
    <d v="2022-06-20T17:30:00"/>
    <x v="1"/>
    <n v="105"/>
    <x v="17"/>
    <s v="Remove mster bushings, install RCS-500 slips"/>
    <m/>
    <n v="0.5"/>
    <n v="0.5"/>
    <m/>
    <m/>
    <m/>
    <m/>
    <m/>
  </r>
  <r>
    <d v="2022-06-20T18:00:00"/>
    <x v="1"/>
    <n v="105"/>
    <x v="17"/>
    <s v="Terminate TEC line at PDG and test. "/>
    <m/>
    <n v="2.75"/>
    <n v="2.75"/>
    <m/>
    <m/>
    <m/>
    <m/>
    <m/>
  </r>
  <r>
    <d v="2022-06-20T20:45:00"/>
    <x v="1"/>
    <n v="105"/>
    <x v="17"/>
    <s v="RIH with completion Tubing"/>
    <m/>
    <n v="12"/>
    <n v="12"/>
    <m/>
    <m/>
    <n v="6109"/>
    <n v="516"/>
    <s v="TQ = 4.3 stands / hour, 1 stand = 120 ft."/>
  </r>
  <r>
    <d v="2022-06-21T08:45:00"/>
    <x v="1"/>
    <n v="105"/>
    <x v="17"/>
    <s v="P/U SCSSSV + terminate control line and pressure test. "/>
    <m/>
    <n v="3.25"/>
    <n v="3.25"/>
    <m/>
    <m/>
    <m/>
    <m/>
    <m/>
  </r>
  <r>
    <d v="2022-06-21T12:00:00"/>
    <x v="1"/>
    <n v="105"/>
    <x v="17"/>
    <s v="rig up autoclamp push arm"/>
    <m/>
    <n v="1"/>
    <n v="1"/>
    <m/>
    <m/>
    <m/>
    <m/>
    <m/>
  </r>
  <r>
    <d v="2022-06-21T13:00:00"/>
    <x v="1"/>
    <n v="105"/>
    <x v="17"/>
    <s v="RIH with completion Tubing "/>
    <m/>
    <n v="3.5"/>
    <n v="3.5"/>
    <m/>
    <m/>
    <n v="1763"/>
    <n v="516"/>
    <s v="TQ = 4.3 stands / hour, 1 stand = 120 ft."/>
  </r>
  <r>
    <d v="2022-06-21T16:30:00"/>
    <x v="1"/>
    <n v="105"/>
    <x v="17"/>
    <s v="Remove autoclamp push arm.  Run one 5.5&quot; spacer single"/>
    <m/>
    <n v="0.5"/>
    <n v="0.5"/>
    <m/>
    <m/>
    <m/>
    <m/>
    <m/>
  </r>
  <r>
    <d v="2022-06-21T17:00:00"/>
    <x v="1"/>
    <n v="105"/>
    <x v="17"/>
    <s v="Change elevator inserts, "/>
    <m/>
    <n v="0.25"/>
    <n v="0.25"/>
    <m/>
    <m/>
    <m/>
    <m/>
    <m/>
  </r>
  <r>
    <d v="2022-06-21T17:15:00"/>
    <x v="1"/>
    <n v="105"/>
    <x v="17"/>
    <s v="M/U tubing hanger,  remove RCS-500 slips, install master bushings"/>
    <m/>
    <n v="0.75"/>
    <n v="0.75"/>
    <m/>
    <m/>
    <m/>
    <m/>
    <m/>
  </r>
  <r>
    <d v="2022-06-21T18:00:00"/>
    <x v="1"/>
    <n v="105"/>
    <x v="17"/>
    <s v="Terminate control lines and pressure test"/>
    <m/>
    <n v="10.5"/>
    <n v="10.5"/>
    <m/>
    <m/>
    <m/>
    <m/>
    <m/>
  </r>
  <r>
    <d v="2022-06-22T04:30:00"/>
    <x v="1"/>
    <n v="105"/>
    <x v="17"/>
    <s v="M/U THRA and test"/>
    <m/>
    <n v="7.25"/>
    <n v="7.25"/>
    <m/>
    <m/>
    <m/>
    <m/>
    <m/>
  </r>
  <r>
    <d v="2022-06-22T11:45:00"/>
    <x v="1"/>
    <n v="105"/>
    <x v="17"/>
    <s v="Rig down hang off plate.  Check injector connection"/>
    <m/>
    <n v="1.75"/>
    <n v="1.75"/>
    <m/>
    <m/>
    <m/>
    <m/>
    <m/>
  </r>
  <r>
    <d v="2022-06-22T13:30:00"/>
    <x v="1"/>
    <n v="105"/>
    <x v="17"/>
    <s v="Rig up sliding table. "/>
    <m/>
    <n v="0.75"/>
    <n v="0.75"/>
    <m/>
    <m/>
    <m/>
    <m/>
    <m/>
  </r>
  <r>
    <d v="2022-06-22T14:15:00"/>
    <x v="1"/>
    <n v="105"/>
    <x v="17"/>
    <s v="Made up first stand and rigged up autoclamp"/>
    <m/>
    <n v="0.5"/>
    <n v="0.5"/>
    <m/>
    <m/>
    <m/>
    <m/>
    <m/>
  </r>
  <r>
    <d v="2022-06-22T14:45:00"/>
    <x v="1"/>
    <n v="105"/>
    <x v="17"/>
    <s v="RIH landing string .  Make up clamps every 2nd joint. Drift off drill."/>
    <m/>
    <n v="11.25"/>
    <n v="11.25"/>
    <m/>
    <m/>
    <n v="4023"/>
    <n v="364.5"/>
    <s v="TQ = 2.7 stands / hour, 1 stand = 135 ft."/>
  </r>
  <r>
    <d v="2022-06-23T02:00:00"/>
    <x v="1"/>
    <n v="105"/>
    <x v="17"/>
    <s v="Held drift off drill.  Made up landing single. "/>
    <m/>
    <n v="0.75"/>
    <n v="0.75"/>
    <m/>
    <m/>
    <m/>
    <m/>
    <m/>
  </r>
  <r>
    <d v="2022-06-23T02:45:00"/>
    <x v="1"/>
    <n v="105"/>
    <x v="17"/>
    <s v="M/U SES stand with cement hose."/>
    <m/>
    <n v="0.5"/>
    <n v="0.5"/>
    <m/>
    <m/>
    <m/>
    <m/>
    <m/>
  </r>
  <r>
    <d v="2022-06-23T03:15:00"/>
    <x v="1"/>
    <n v="105"/>
    <x v="17"/>
    <s v="R/D push arm,  Weatherford power tong and sliding table"/>
    <m/>
    <n v="0.5"/>
    <n v="0.5"/>
    <m/>
    <m/>
    <m/>
    <m/>
    <s v="Meanwhile complete land out check list"/>
  </r>
  <r>
    <d v="2022-06-23T03:45:00"/>
    <x v="1"/>
    <n v="105"/>
    <x v="17"/>
    <s v="Stroke closed LOSTJ and land tubing hanger"/>
    <m/>
    <n v="0.75"/>
    <n v="0.75"/>
    <m/>
    <m/>
    <m/>
    <m/>
    <m/>
  </r>
  <r>
    <d v="2022-06-23T04:30:00"/>
    <x v="1"/>
    <n v="105"/>
    <x v="17"/>
    <s v="Test tubing hanger seal to 2000 psi.  Lock tubing hanger. Take overpull.  Test tubing hanger seal to 7500 psi"/>
    <m/>
    <n v="3.5"/>
    <n v="3.5"/>
    <m/>
    <m/>
    <m/>
    <m/>
    <s v="Offline:  Close LPR's.  Flush surface lines to flow head - allow air to evacuate from landing joint"/>
  </r>
  <r>
    <d v="2022-06-23T08:00:00"/>
    <x v="1"/>
    <n v="105"/>
    <x v="17"/>
    <s v="Pressure test surface lines"/>
    <m/>
    <n v="0.5"/>
    <n v="0.5"/>
    <m/>
    <m/>
    <m/>
    <m/>
    <m/>
  </r>
  <r>
    <d v="2022-06-23T08:30:00"/>
    <x v="1"/>
    <n v="105"/>
    <x v="17"/>
    <s v="Inflow Test SCSSV - low"/>
    <m/>
    <n v="0.5"/>
    <n v="0.5"/>
    <m/>
    <m/>
    <m/>
    <m/>
    <m/>
  </r>
  <r>
    <d v="2022-06-23T09:00:00"/>
    <x v="1"/>
    <n v="105"/>
    <x v="17"/>
    <s v="Set HHC production packer and test from below"/>
    <m/>
    <n v="1.25"/>
    <n v="1.25"/>
    <m/>
    <m/>
    <m/>
    <m/>
    <m/>
  </r>
  <r>
    <d v="2022-06-23T10:15:00"/>
    <x v="1"/>
    <n v="105"/>
    <x v="17"/>
    <s v="Inflow Test SCSSV high "/>
    <m/>
    <n v="0.75"/>
    <n v="0.75"/>
    <m/>
    <m/>
    <m/>
    <m/>
    <m/>
  </r>
  <r>
    <d v="2022-06-23T11:00:00"/>
    <x v="1"/>
    <n v="105"/>
    <x v="17"/>
    <s v="Inflow Test SCSSV  low"/>
    <m/>
    <n v="0.5"/>
    <n v="0.5"/>
    <m/>
    <m/>
    <m/>
    <m/>
    <m/>
  </r>
  <r>
    <d v="2022-06-23T11:30:00"/>
    <x v="1"/>
    <n v="105"/>
    <x v="17"/>
    <s v="Line up to choke line.  PJSM and walk line."/>
    <m/>
    <n v="0.5"/>
    <n v="0.5"/>
    <m/>
    <m/>
    <m/>
    <m/>
    <m/>
  </r>
  <r>
    <d v="2022-06-23T12:00:00"/>
    <x v="1"/>
    <n v="105"/>
    <x v="17"/>
    <s v="Pressure test above packer (annulus)"/>
    <m/>
    <n v="1"/>
    <n v="1"/>
    <m/>
    <m/>
    <m/>
    <m/>
    <m/>
  </r>
  <r>
    <d v="2022-06-23T13:00:00"/>
    <x v="1"/>
    <n v="105"/>
    <x v="17"/>
    <s v="Inflow test AAV "/>
    <m/>
    <n v="0.75"/>
    <n v="0.75"/>
    <m/>
    <m/>
    <m/>
    <m/>
    <m/>
  </r>
  <r>
    <d v="2022-06-23T13:45:00"/>
    <x v="1"/>
    <n v="105"/>
    <x v="17"/>
    <s v="Pressure test AAV (300 and 1000 psi)"/>
    <m/>
    <n v="0.5"/>
    <n v="0.5"/>
    <m/>
    <m/>
    <m/>
    <m/>
    <m/>
  </r>
  <r>
    <d v="2022-06-23T14:15:00"/>
    <x v="1"/>
    <n v="105"/>
    <x v="17"/>
    <s v="Unlatch THRA"/>
    <m/>
    <n v="0.5"/>
    <n v="0.5"/>
    <m/>
    <m/>
    <m/>
    <m/>
    <m/>
  </r>
  <r>
    <d v="2022-06-23T14:45:00"/>
    <x v="1"/>
    <n v="105"/>
    <x v="17"/>
    <s v="R/d sliding table "/>
    <m/>
    <n v="0.5"/>
    <n v="0.5"/>
    <m/>
    <m/>
    <m/>
    <m/>
    <m/>
  </r>
  <r>
    <d v="2022-06-23T15:15:00"/>
    <x v="1"/>
    <n v="105"/>
    <x v="17"/>
    <s v="Lay down SES"/>
    <m/>
    <n v="0.25"/>
    <n v="0.25"/>
    <m/>
    <m/>
    <m/>
    <m/>
    <m/>
  </r>
  <r>
    <d v="2022-06-23T15:30:00"/>
    <x v="1"/>
    <n v="105"/>
    <x v="17"/>
    <s v="POOH landing string to surface"/>
    <m/>
    <n v="9"/>
    <n v="9"/>
    <m/>
    <m/>
    <n v="4023"/>
    <n v="459"/>
    <s v="TQ = 3.4 stands / hour, 1 stand = 135 ft."/>
  </r>
  <r>
    <d v="2022-06-24T00:30:00"/>
    <x v="1"/>
    <n v="105"/>
    <x v="17"/>
    <s v="Lay down THRA."/>
    <m/>
    <n v="2"/>
    <n v="2"/>
    <m/>
    <m/>
    <m/>
    <m/>
    <s v="Start laying down landing string"/>
  </r>
  <r>
    <d v="2022-06-24T02:30:00"/>
    <x v="1"/>
    <n v="105"/>
    <x v="17"/>
    <s v="Lay down THRA."/>
    <m/>
    <n v="2"/>
    <n v="2"/>
    <m/>
    <m/>
    <m/>
    <m/>
    <s v="Start laying down landing string"/>
  </r>
  <r>
    <d v="2022-06-24T04:30:00"/>
    <x v="1"/>
    <n v="110"/>
    <x v="18"/>
    <s v="Lay down SLB umbilical sheave and two Hall sheaves from the derrick beams.  Beam clamps remain in place."/>
    <m/>
    <n v="7.25"/>
    <n v="7.25"/>
    <m/>
    <m/>
    <m/>
    <m/>
    <s v="Only one rope access tech availlable, so job less efficiient "/>
  </r>
  <r>
    <d v="2022-06-24T11:45:00"/>
    <x v="1"/>
    <n v="110"/>
    <x v="18"/>
    <s v="Lay down TDS hose with Sperry T-piece "/>
    <m/>
    <n v="2.5"/>
    <n v="2.5"/>
    <m/>
    <m/>
    <m/>
    <m/>
    <s v="Displace riser to seawater pumping down CKB. Offline"/>
  </r>
  <r>
    <d v="2022-06-24T14:15:00"/>
    <x v="1"/>
    <n v="110"/>
    <x v="18"/>
    <s v="Rig down reels from spooler bridge"/>
    <m/>
    <n v="0.5"/>
    <n v="0.5"/>
    <m/>
    <m/>
    <m/>
    <m/>
    <m/>
  </r>
  <r>
    <d v="2022-06-24T14:45:00"/>
    <x v="1"/>
    <n v="110"/>
    <x v="18"/>
    <s v="RD elevators, bails, knuckle links, torque wrench, hydratong tracks and kelly hose"/>
    <m/>
    <n v="2.5"/>
    <n v="2.5"/>
    <m/>
    <m/>
    <m/>
    <m/>
    <s v="Remove strengthening frame from spooler bridge"/>
  </r>
  <r>
    <d v="2022-06-24T17:15:00"/>
    <x v="1"/>
    <n v="110"/>
    <x v="18"/>
    <s v="RU 1000t bails and BX 5 elevators.  RU riser spider. Install work platforms. Fn test riser dogs. Brake test drawworks "/>
    <m/>
    <n v="3.5"/>
    <n v="3.5"/>
    <m/>
    <m/>
    <m/>
    <m/>
    <m/>
  </r>
  <r>
    <d v="2022-06-24T20:45:00"/>
    <x v="1"/>
    <n v="110"/>
    <x v="18"/>
    <s v="Install diverter pulling tool. Pull diverter. Lay down on skate. "/>
    <m/>
    <n v="1.5"/>
    <n v="1.5"/>
    <m/>
    <m/>
    <m/>
    <m/>
    <m/>
  </r>
  <r>
    <d v="2022-06-24T22:15:00"/>
    <x v="1"/>
    <n v="110"/>
    <x v="18"/>
    <s v="RD Diverter RT. RU Riser RT. PU landing joint. Close and latch slip joint."/>
    <m/>
    <n v="2.25"/>
    <n v="2.25"/>
    <m/>
    <m/>
    <m/>
    <m/>
    <m/>
  </r>
  <r>
    <d v="2022-06-25T00:30:00"/>
    <x v="1"/>
    <n v="110"/>
    <x v="18"/>
    <s v="Unlatch BOP.  Move to SHZ"/>
    <m/>
    <n v="3.25"/>
    <n v="3.25"/>
    <m/>
    <m/>
    <m/>
    <m/>
    <s v="Offline:   188 seabed survey, install trash cap"/>
  </r>
  <r>
    <d v="2022-06-25T03:45:00"/>
    <x v="1"/>
    <n v="110"/>
    <x v="18"/>
    <s v="Latch tension ring in diverter housing."/>
    <m/>
    <n v="0.75"/>
    <n v="0.75"/>
    <m/>
    <m/>
    <m/>
    <m/>
    <m/>
  </r>
  <r>
    <d v="2022-06-25T04:30:00"/>
    <x v="1"/>
    <n v="110"/>
    <x v="18"/>
    <s v="Lay down landing joint.  Service slip joint"/>
    <m/>
    <n v="0.75"/>
    <n v="0.75"/>
    <m/>
    <m/>
    <m/>
    <m/>
    <m/>
  </r>
  <r>
    <d v="2022-06-25T05:15:00"/>
    <x v="1"/>
    <n v="110"/>
    <x v="18"/>
    <s v="RD choke kill booster and rigid conduit goosenecks.  L/D slip joint.  "/>
    <m/>
    <n v="1"/>
    <n v="1"/>
    <m/>
    <m/>
    <m/>
    <m/>
    <m/>
  </r>
  <r>
    <d v="2022-06-25T06:15:00"/>
    <x v="1"/>
    <n v="110"/>
    <x v="18"/>
    <s v="RD MUX / hotline / goosenecks/choke kill and booster stabs. L/D termination/keel joint"/>
    <m/>
    <n v="1"/>
    <n v="1"/>
    <m/>
    <m/>
    <m/>
    <m/>
    <m/>
  </r>
  <r>
    <d v="2022-06-25T07:15:00"/>
    <x v="1"/>
    <n v="110"/>
    <x v="18"/>
    <s v="POOH riser pup joint"/>
    <m/>
    <n v="1"/>
    <n v="1"/>
    <m/>
    <m/>
    <m/>
    <m/>
    <m/>
  </r>
  <r>
    <d v="2022-06-25T08:15:00"/>
    <x v="1"/>
    <n v="110"/>
    <x v="18"/>
    <s v="POOH riser at 4 joints per hour. "/>
    <m/>
    <n v="12"/>
    <n v="12"/>
    <m/>
    <m/>
    <m/>
    <m/>
    <s v="Offline:  163 recovers eight transponders.  Aux side commence pulling co-flex hoses"/>
  </r>
  <r>
    <d v="2022-06-25T20:15:00"/>
    <x v="1"/>
    <n v="110"/>
    <x v="18"/>
    <s v="Remove bridges  BOP through splash zone to cart.  Remove double.  Hang in blocks. Skid BOP aft.  Move BOP to starboard set back area."/>
    <m/>
    <n v="3"/>
    <n v="3"/>
    <m/>
    <m/>
    <m/>
    <m/>
    <m/>
  </r>
  <r>
    <d v="2022-06-25T23:15:00"/>
    <x v="1"/>
    <n v="110"/>
    <x v="18"/>
    <s v="Install bridge.  Lay down riser double.  "/>
    <m/>
    <n v="1"/>
    <n v="1"/>
    <m/>
    <m/>
    <m/>
    <m/>
    <m/>
  </r>
  <r>
    <d v="2022-06-26T00:15:00"/>
    <x v="1"/>
    <n v="110"/>
    <x v="18"/>
    <s v="Rig down riser handling equipment."/>
    <m/>
    <n v="2.5"/>
    <n v="2.5"/>
    <m/>
    <m/>
    <m/>
    <m/>
    <m/>
  </r>
  <r>
    <d v="2022-06-26T02:45:00"/>
    <x v="1"/>
    <n v="115"/>
    <x v="19"/>
    <s v="Move rig to align aux floor centre to THD"/>
    <m/>
    <n v="0.25"/>
    <n v="0.25"/>
    <m/>
    <m/>
    <m/>
    <m/>
    <m/>
  </r>
  <r>
    <d v="2022-06-26T03:00:00"/>
    <x v="1"/>
    <n v="115"/>
    <x v="19"/>
    <s v="ROV removes BOP VX gasket and clean THD VX profile"/>
    <m/>
    <n v="0.25"/>
    <n v="0.25"/>
    <m/>
    <m/>
    <m/>
    <m/>
    <m/>
  </r>
  <r>
    <d v="2022-06-26T03:15:00"/>
    <x v="1"/>
    <n v="115"/>
    <x v="19"/>
    <s v="ROV inspect THD and components "/>
    <m/>
    <n v="0.5"/>
    <n v="0.5"/>
    <m/>
    <m/>
    <m/>
    <m/>
    <m/>
  </r>
  <r>
    <d v="2022-06-26T03:45:00"/>
    <x v="1"/>
    <n v="115"/>
    <x v="19"/>
    <s v="ROV inspect top of TH and clean accordingly "/>
    <m/>
    <n v="0.5"/>
    <n v="0.5"/>
    <m/>
    <m/>
    <m/>
    <m/>
    <s v="ROV take photos and videos"/>
  </r>
  <r>
    <d v="2022-06-26T04:15:00"/>
    <x v="1"/>
    <n v="115"/>
    <x v="19"/>
    <s v="ROV to confirm AAV is closed "/>
    <m/>
    <n v="0.25"/>
    <n v="0.25"/>
    <m/>
    <m/>
    <m/>
    <m/>
    <m/>
  </r>
  <r>
    <d v="2022-06-26T04:30:00"/>
    <x v="1"/>
    <n v="115"/>
    <x v="19"/>
    <s v="ROV removes VX Upper bore protector "/>
    <m/>
    <n v="0.5"/>
    <n v="0.5"/>
    <m/>
    <m/>
    <m/>
    <m/>
    <m/>
  </r>
  <r>
    <d v="2022-06-26T05:00:00"/>
    <x v="1"/>
    <n v="115"/>
    <x v="19"/>
    <s v="ROV removes THD inboard cap "/>
    <m/>
    <n v="0.5"/>
    <n v="0.5"/>
    <m/>
    <m/>
    <m/>
    <m/>
    <m/>
  </r>
  <r>
    <d v="2022-06-26T05:30:00"/>
    <x v="1"/>
    <n v="115"/>
    <x v="19"/>
    <s v="ROV cleans 5.5 MC inboard profile"/>
    <m/>
    <n v="1"/>
    <n v="1"/>
    <m/>
    <m/>
    <m/>
    <m/>
    <m/>
  </r>
  <r>
    <d v="2022-06-26T06:30:00"/>
    <x v="1"/>
    <n v="115"/>
    <x v="19"/>
    <s v="ROV installs 5.5 MC gasket on inboard hub "/>
    <m/>
    <n v="0.75"/>
    <n v="0.75"/>
    <m/>
    <m/>
    <m/>
    <m/>
    <m/>
  </r>
  <r>
    <d v="2022-06-26T07:15:00"/>
    <x v="1"/>
    <n v="115"/>
    <x v="19"/>
    <s v="ROV inspects XT prior to landing"/>
    <m/>
    <n v="0.75"/>
    <n v="0.75"/>
    <m/>
    <m/>
    <m/>
    <m/>
    <m/>
  </r>
  <r>
    <d v="2022-06-26T08:00:00"/>
    <x v="1"/>
    <n v="115"/>
    <x v="19"/>
    <s v="XT captures THD and ROV orientates XT to THD "/>
    <m/>
    <n v="1"/>
    <n v="1"/>
    <m/>
    <m/>
    <m/>
    <m/>
    <m/>
  </r>
  <r>
    <d v="2022-06-26T09:00:00"/>
    <x v="1"/>
    <n v="115"/>
    <x v="19"/>
    <s v="Land XT on THD and Confirm landout indicator "/>
    <m/>
    <n v="2"/>
    <n v="2"/>
    <m/>
    <m/>
    <m/>
    <m/>
    <m/>
  </r>
  <r>
    <d v="2022-06-26T11:00:00"/>
    <x v="1"/>
    <n v="115"/>
    <x v="19"/>
    <s v="Unlock and retrieve MTRT (P/U 90ft)"/>
    <m/>
    <n v="0.5"/>
    <n v="0.5"/>
    <m/>
    <m/>
    <m/>
    <m/>
    <s v="Sail speed at 0.3 kn"/>
  </r>
  <r>
    <d v="2022-06-26T11:30:00"/>
    <x v="1"/>
    <n v="115"/>
    <x v="19"/>
    <s v="ROV locks XT to THD "/>
    <m/>
    <n v="2.25"/>
    <n v="2.25"/>
    <m/>
    <m/>
    <m/>
    <m/>
    <m/>
  </r>
  <r>
    <d v="2022-06-26T13:45:00"/>
    <x v="1"/>
    <n v="115"/>
    <x v="19"/>
    <s v="ROV performs Back seal test on connector"/>
    <m/>
    <n v="1.75"/>
    <n v="1.75"/>
    <m/>
    <m/>
    <m/>
    <m/>
    <m/>
  </r>
  <r>
    <d v="2022-06-26T15:30:00"/>
    <x v="1"/>
    <n v="115"/>
    <x v="19"/>
    <s v="ROV locks flowline connector "/>
    <m/>
    <n v="1"/>
    <n v="1"/>
    <m/>
    <m/>
    <m/>
    <m/>
    <m/>
  </r>
  <r>
    <d v="2022-06-26T16:30:00"/>
    <x v="1"/>
    <n v="115"/>
    <x v="19"/>
    <s v="ROV performs flowline connector test "/>
    <m/>
    <n v="0.5"/>
    <n v="0.5"/>
    <m/>
    <m/>
    <m/>
    <m/>
    <m/>
  </r>
  <r>
    <d v="2022-06-26T17:00:00"/>
    <x v="1"/>
    <n v="115"/>
    <x v="19"/>
    <s v="ROV locates to THD outboard hub and perform U-loop pressure test "/>
    <m/>
    <n v="0.5"/>
    <n v="0.5"/>
    <m/>
    <m/>
    <m/>
    <m/>
    <m/>
  </r>
  <r>
    <d v="2022-06-26T17:30:00"/>
    <x v="1"/>
    <n v="115"/>
    <x v="19"/>
    <s v="ROV installs XT cap "/>
    <m/>
    <n v="1"/>
    <n v="1"/>
    <m/>
    <m/>
    <m/>
    <m/>
    <m/>
  </r>
  <r>
    <d v="2022-06-26T18:30:00"/>
    <x v="1"/>
    <n v="115"/>
    <x v="19"/>
    <s v="ROV performs annulus test "/>
    <m/>
    <n v="3"/>
    <n v="3"/>
    <m/>
    <m/>
    <m/>
    <m/>
    <m/>
  </r>
  <r>
    <d v="2022-06-26T21:30:00"/>
    <x v="1"/>
    <n v="115"/>
    <x v="19"/>
    <s v="ROV performs XT cap test"/>
    <m/>
    <n v="0.75"/>
    <n v="0.75"/>
    <m/>
    <m/>
    <m/>
    <m/>
    <m/>
  </r>
  <r>
    <d v="2022-06-26T22:15:00"/>
    <x v="1"/>
    <n v="115"/>
    <x v="19"/>
    <s v="ROV performs valves and hotstabs configuration"/>
    <m/>
    <n v="0.5"/>
    <n v="0.5"/>
    <m/>
    <m/>
    <m/>
    <m/>
    <m/>
  </r>
  <r>
    <d v="2022-06-26T22:45:00"/>
    <x v="1"/>
    <n v="115"/>
    <x v="19"/>
    <s v="ROV removes TLOT"/>
    <m/>
    <n v="0.75"/>
    <n v="0.75"/>
    <m/>
    <m/>
    <m/>
    <m/>
    <m/>
  </r>
  <r>
    <d v="2022-06-26T23:30:00"/>
    <x v="1"/>
    <n v="120"/>
    <x v="21"/>
    <s v="Recover coflex hoses, meanwhile recover transponders"/>
    <m/>
    <n v="25"/>
    <n v="25"/>
    <m/>
    <m/>
    <m/>
    <m/>
    <s v="11 coflex hoses (CCCKB, FL AA,BB, RCD A B)"/>
  </r>
  <r>
    <d v="2022-06-28T00:30:00"/>
    <x v="1"/>
    <n v="120"/>
    <x v="21"/>
    <s v="Move BOP to port test stump. "/>
    <m/>
    <n v="2"/>
    <n v="2"/>
    <m/>
    <m/>
    <m/>
    <m/>
    <m/>
  </r>
  <r>
    <d v="2022-06-28T02:30:00"/>
    <x v="1"/>
    <n v="120"/>
    <x v="21"/>
    <s v="Recover transponders 188"/>
    <m/>
    <n v="12"/>
    <n v="12"/>
    <m/>
    <m/>
    <m/>
    <m/>
    <s v="8x"/>
  </r>
  <r>
    <d v="2022-06-28T14:30:00"/>
    <x v="1"/>
    <n v="120"/>
    <x v="21"/>
    <s v="Clean waste tank"/>
    <m/>
    <n v="36"/>
    <n v="36"/>
    <m/>
    <m/>
    <m/>
    <m/>
    <s v="Waste Holding and brine tanks in progress.  Bulk silos under inspection and final cleanin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AD77FA-A5A1-4843-B69A-F3E007BDCF6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1:G25" firstHeaderRow="1" firstDataRow="2" firstDataCol="1"/>
  <pivotFields count="13">
    <pivotField numFmtId="185" showAll="0"/>
    <pivotField axis="axisCol" showAll="0">
      <items count="6">
        <item x="4"/>
        <item x="2"/>
        <item x="1"/>
        <item x="3"/>
        <item x="0"/>
        <item t="default"/>
      </items>
    </pivotField>
    <pivotField showAll="0"/>
    <pivotField axis="axisRow" showAll="0">
      <items count="40">
        <item m="1" x="28"/>
        <item x="20"/>
        <item x="21"/>
        <item x="15"/>
        <item x="14"/>
        <item m="1" x="35"/>
        <item x="8"/>
        <item x="6"/>
        <item x="3"/>
        <item m="1" x="34"/>
        <item m="1" x="30"/>
        <item m="1" x="25"/>
        <item m="1" x="23"/>
        <item m="1" x="24"/>
        <item x="12"/>
        <item x="17"/>
        <item x="19"/>
        <item x="1"/>
        <item m="1" x="31"/>
        <item m="1" x="38"/>
        <item m="1" x="37"/>
        <item x="18"/>
        <item m="1" x="22"/>
        <item x="13"/>
        <item x="0"/>
        <item x="2"/>
        <item x="4"/>
        <item x="9"/>
        <item x="7"/>
        <item m="1" x="33"/>
        <item m="1" x="36"/>
        <item x="11"/>
        <item m="1" x="29"/>
        <item m="1" x="27"/>
        <item m="1" x="32"/>
        <item x="10"/>
        <item x="5"/>
        <item m="1" x="26"/>
        <item x="16"/>
        <item t="default"/>
      </items>
    </pivotField>
    <pivotField showAll="0"/>
    <pivotField showAll="0"/>
    <pivotField numFmtId="2" showAll="0"/>
    <pivotField dataField="1" numFmtId="2" showAll="0"/>
    <pivotField showAll="0"/>
    <pivotField showAll="0"/>
    <pivotField showAll="0"/>
    <pivotField showAll="0"/>
    <pivotField showAll="0"/>
  </pivotFields>
  <rowFields count="1">
    <field x="3"/>
  </rowFields>
  <rowItems count="23">
    <i>
      <x v="1"/>
    </i>
    <i>
      <x v="2"/>
    </i>
    <i>
      <x v="3"/>
    </i>
    <i>
      <x v="4"/>
    </i>
    <i>
      <x v="6"/>
    </i>
    <i>
      <x v="7"/>
    </i>
    <i>
      <x v="8"/>
    </i>
    <i>
      <x v="14"/>
    </i>
    <i>
      <x v="15"/>
    </i>
    <i>
      <x v="16"/>
    </i>
    <i>
      <x v="17"/>
    </i>
    <i>
      <x v="21"/>
    </i>
    <i>
      <x v="23"/>
    </i>
    <i>
      <x v="24"/>
    </i>
    <i>
      <x v="25"/>
    </i>
    <i>
      <x v="26"/>
    </i>
    <i>
      <x v="27"/>
    </i>
    <i>
      <x v="28"/>
    </i>
    <i>
      <x v="31"/>
    </i>
    <i>
      <x v="35"/>
    </i>
    <i>
      <x v="36"/>
    </i>
    <i>
      <x v="38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DSV plan" fld="7" baseField="0" baseItem="0"/>
  </dataFields>
  <formats count="66">
    <format dxfId="113">
      <pivotArea dataOnly="0" labelOnly="1" fieldPosition="0">
        <references count="1">
          <reference field="3" count="1">
            <x v="17"/>
          </reference>
        </references>
      </pivotArea>
    </format>
    <format dxfId="112">
      <pivotArea dataOnly="0" labelOnly="1" fieldPosition="0">
        <references count="1">
          <reference field="3" count="1">
            <x v="25"/>
          </reference>
        </references>
      </pivotArea>
    </format>
    <format dxfId="111">
      <pivotArea dataOnly="0" labelOnly="1" fieldPosition="0">
        <references count="1">
          <reference field="3" count="1">
            <x v="8"/>
          </reference>
        </references>
      </pivotArea>
    </format>
    <format dxfId="110">
      <pivotArea dataOnly="0" labelOnly="1" fieldPosition="0">
        <references count="1">
          <reference field="3" count="1">
            <x v="26"/>
          </reference>
        </references>
      </pivotArea>
    </format>
    <format dxfId="109">
      <pivotArea dataOnly="0" labelOnly="1" fieldPosition="0">
        <references count="1">
          <reference field="3" count="1">
            <x v="36"/>
          </reference>
        </references>
      </pivotArea>
    </format>
    <format dxfId="108">
      <pivotArea dataOnly="0" labelOnly="1" fieldPosition="0">
        <references count="1">
          <reference field="3" count="1">
            <x v="7"/>
          </reference>
        </references>
      </pivotArea>
    </format>
    <format dxfId="107">
      <pivotArea dataOnly="0" labelOnly="1" fieldPosition="0">
        <references count="1">
          <reference field="3" count="1">
            <x v="28"/>
          </reference>
        </references>
      </pivotArea>
    </format>
    <format dxfId="106">
      <pivotArea dataOnly="0" labelOnly="1" fieldPosition="0">
        <references count="1">
          <reference field="3" count="1">
            <x v="6"/>
          </reference>
        </references>
      </pivotArea>
    </format>
    <format dxfId="105">
      <pivotArea dataOnly="0" labelOnly="1" fieldPosition="0">
        <references count="1">
          <reference field="3" count="1">
            <x v="27"/>
          </reference>
        </references>
      </pivotArea>
    </format>
    <format dxfId="104">
      <pivotArea dataOnly="0" labelOnly="1" fieldPosition="0">
        <references count="1">
          <reference field="3" count="1">
            <x v="35"/>
          </reference>
        </references>
      </pivotArea>
    </format>
    <format dxfId="103">
      <pivotArea dataOnly="0" labelOnly="1" fieldPosition="0">
        <references count="1">
          <reference field="3" count="1">
            <x v="1"/>
          </reference>
        </references>
      </pivotArea>
    </format>
    <format dxfId="102">
      <pivotArea dataOnly="0" labelOnly="1" fieldPosition="0">
        <references count="1">
          <reference field="3" count="1">
            <x v="31"/>
          </reference>
        </references>
      </pivotArea>
    </format>
    <format dxfId="101">
      <pivotArea dataOnly="0" labelOnly="1" fieldPosition="0">
        <references count="1">
          <reference field="3" count="1">
            <x v="14"/>
          </reference>
        </references>
      </pivotArea>
    </format>
    <format dxfId="100">
      <pivotArea dataOnly="0" labelOnly="1" fieldPosition="0">
        <references count="1">
          <reference field="3" count="1">
            <x v="23"/>
          </reference>
        </references>
      </pivotArea>
    </format>
    <format dxfId="99">
      <pivotArea dataOnly="0" labelOnly="1" fieldPosition="0">
        <references count="1">
          <reference field="3" count="1">
            <x v="4"/>
          </reference>
        </references>
      </pivotArea>
    </format>
    <format dxfId="98">
      <pivotArea dataOnly="0" labelOnly="1" fieldPosition="0">
        <references count="1">
          <reference field="3" count="1">
            <x v="3"/>
          </reference>
        </references>
      </pivotArea>
    </format>
    <format dxfId="97">
      <pivotArea dataOnly="0" labelOnly="1" fieldPosition="0">
        <references count="1">
          <reference field="3" count="1">
            <x v="38"/>
          </reference>
        </references>
      </pivotArea>
    </format>
    <format dxfId="96">
      <pivotArea dataOnly="0" labelOnly="1" fieldPosition="0">
        <references count="1">
          <reference field="3" count="1">
            <x v="15"/>
          </reference>
        </references>
      </pivotArea>
    </format>
    <format dxfId="95">
      <pivotArea dataOnly="0" labelOnly="1" fieldPosition="0">
        <references count="1">
          <reference field="3" count="1">
            <x v="21"/>
          </reference>
        </references>
      </pivotArea>
    </format>
    <format dxfId="94">
      <pivotArea dataOnly="0" labelOnly="1" fieldPosition="0">
        <references count="1">
          <reference field="3" count="1">
            <x v="16"/>
          </reference>
        </references>
      </pivotArea>
    </format>
    <format dxfId="93">
      <pivotArea dataOnly="0" labelOnly="1" fieldPosition="0">
        <references count="1">
          <reference field="3" count="1">
            <x v="2"/>
          </reference>
        </references>
      </pivotArea>
    </format>
    <format dxfId="92">
      <pivotArea dataOnly="0" labelOnly="1" fieldPosition="0">
        <references count="1">
          <reference field="3" count="0"/>
        </references>
      </pivotArea>
    </format>
    <format dxfId="91">
      <pivotArea collapsedLevelsAreSubtotals="1" fieldPosition="0">
        <references count="2">
          <reference field="1" count="1" selected="0">
            <x v="0"/>
          </reference>
          <reference field="3" count="2">
            <x v="6"/>
            <x v="7"/>
          </reference>
        </references>
      </pivotArea>
    </format>
    <format dxfId="90">
      <pivotArea collapsedLevelsAreSubtotals="1" fieldPosition="0">
        <references count="2">
          <reference field="1" count="1" selected="0">
            <x v="0"/>
          </reference>
          <reference field="3" count="1">
            <x v="17"/>
          </reference>
        </references>
      </pivotArea>
    </format>
    <format dxfId="89">
      <pivotArea collapsedLevelsAreSubtotals="1" fieldPosition="0">
        <references count="2">
          <reference field="1" count="1" selected="0">
            <x v="1"/>
          </reference>
          <reference field="3" count="1">
            <x v="17"/>
          </reference>
        </references>
      </pivotArea>
    </format>
    <format dxfId="88">
      <pivotArea collapsedLevelsAreSubtotals="1" fieldPosition="0">
        <references count="2">
          <reference field="1" count="1" selected="0">
            <x v="3"/>
          </reference>
          <reference field="3" count="1">
            <x v="17"/>
          </reference>
        </references>
      </pivotArea>
    </format>
    <format dxfId="87">
      <pivotArea collapsedLevelsAreSubtotals="1" fieldPosition="0">
        <references count="2">
          <reference field="1" count="1" selected="0">
            <x v="2"/>
          </reference>
          <reference field="3" count="1">
            <x v="17"/>
          </reference>
        </references>
      </pivotArea>
    </format>
    <format dxfId="86">
      <pivotArea collapsedLevelsAreSubtotals="1" fieldPosition="0">
        <references count="2">
          <reference field="1" count="1" selected="0">
            <x v="1"/>
          </reference>
          <reference field="3" count="1">
            <x v="25"/>
          </reference>
        </references>
      </pivotArea>
    </format>
    <format dxfId="85">
      <pivotArea collapsedLevelsAreSubtotals="1" fieldPosition="0">
        <references count="2">
          <reference field="1" count="1" selected="0">
            <x v="3"/>
          </reference>
          <reference field="3" count="1">
            <x v="25"/>
          </reference>
        </references>
      </pivotArea>
    </format>
    <format dxfId="84">
      <pivotArea collapsedLevelsAreSubtotals="1" fieldPosition="0">
        <references count="2">
          <reference field="1" count="1" selected="0">
            <x v="2"/>
          </reference>
          <reference field="3" count="1">
            <x v="26"/>
          </reference>
        </references>
      </pivotArea>
    </format>
    <format dxfId="83">
      <pivotArea collapsedLevelsAreSubtotals="1" fieldPosition="0">
        <references count="2">
          <reference field="1" count="1" selected="0">
            <x v="0"/>
          </reference>
          <reference field="3" count="1">
            <x v="28"/>
          </reference>
        </references>
      </pivotArea>
    </format>
    <format dxfId="82">
      <pivotArea collapsedLevelsAreSubtotals="1" fieldPosition="0">
        <references count="2">
          <reference field="1" count="1" selected="0">
            <x v="2"/>
          </reference>
          <reference field="3" count="1">
            <x v="35"/>
          </reference>
        </references>
      </pivotArea>
    </format>
    <format dxfId="81">
      <pivotArea collapsedLevelsAreSubtotals="1" fieldPosition="0">
        <references count="2">
          <reference field="1" count="1" selected="0">
            <x v="2"/>
          </reference>
          <reference field="3" count="1">
            <x v="3"/>
          </reference>
        </references>
      </pivotArea>
    </format>
    <format dxfId="80">
      <pivotArea collapsedLevelsAreSubtotals="1" fieldPosition="0">
        <references count="2">
          <reference field="1" count="1" selected="0">
            <x v="2"/>
          </reference>
          <reference field="3" count="1">
            <x v="2"/>
          </reference>
        </references>
      </pivotArea>
    </format>
    <format dxfId="79">
      <pivotArea collapsedLevelsAreSubtotals="1" fieldPosition="0">
        <references count="2">
          <reference field="1" count="1" selected="0">
            <x v="2"/>
          </reference>
          <reference field="3" count="1">
            <x v="8"/>
          </reference>
        </references>
      </pivotArea>
    </format>
    <format dxfId="78">
      <pivotArea collapsedLevelsAreSubtotals="1" fieldPosition="0">
        <references count="2">
          <reference field="1" count="1" selected="0">
            <x v="2"/>
          </reference>
          <reference field="3" count="1">
            <x v="7"/>
          </reference>
        </references>
      </pivotArea>
    </format>
    <format dxfId="77">
      <pivotArea collapsedLevelsAreSubtotals="1" fieldPosition="0">
        <references count="2">
          <reference field="1" count="1" selected="0">
            <x v="1"/>
          </reference>
          <reference field="3" count="1">
            <x v="15"/>
          </reference>
        </references>
      </pivotArea>
    </format>
    <format dxfId="76">
      <pivotArea collapsedLevelsAreSubtotals="1" fieldPosition="0">
        <references count="2">
          <reference field="1" count="1" selected="0">
            <x v="3"/>
          </reference>
          <reference field="3" count="1">
            <x v="8"/>
          </reference>
        </references>
      </pivotArea>
    </format>
    <format dxfId="75">
      <pivotArea collapsedLevelsAreSubtotals="1" fieldPosition="0">
        <references count="2">
          <reference field="1" count="1" selected="0">
            <x v="3"/>
          </reference>
          <reference field="3" count="1">
            <x v="7"/>
          </reference>
        </references>
      </pivotArea>
    </format>
    <format dxfId="74">
      <pivotArea collapsedLevelsAreSubtotals="1" fieldPosition="0">
        <references count="2">
          <reference field="1" count="3" selected="0">
            <x v="1"/>
            <x v="2"/>
            <x v="3"/>
          </reference>
          <reference field="3" count="1">
            <x v="23"/>
          </reference>
        </references>
      </pivotArea>
    </format>
    <format dxfId="73">
      <pivotArea collapsedLevelsAreSubtotals="1" fieldPosition="0">
        <references count="2">
          <reference field="1" count="1" selected="0">
            <x v="4"/>
          </reference>
          <reference field="3" count="1">
            <x v="24"/>
          </reference>
        </references>
      </pivotArea>
    </format>
    <format dxfId="72">
      <pivotArea collapsedLevelsAreSubtotals="1" fieldPosition="0">
        <references count="2">
          <reference field="1" count="1" selected="0">
            <x v="3"/>
          </reference>
          <reference field="3" count="1">
            <x v="27"/>
          </reference>
        </references>
      </pivotArea>
    </format>
    <format dxfId="71">
      <pivotArea collapsedLevelsAreSubtotals="1" fieldPosition="0">
        <references count="2">
          <reference field="1" count="1" selected="0">
            <x v="2"/>
          </reference>
          <reference field="3" count="1">
            <x v="27"/>
          </reference>
        </references>
      </pivotArea>
    </format>
    <format dxfId="70">
      <pivotArea collapsedLevelsAreSubtotals="1" fieldPosition="0">
        <references count="2">
          <reference field="1" count="1" selected="0">
            <x v="1"/>
          </reference>
          <reference field="3" count="1">
            <x v="27"/>
          </reference>
        </references>
      </pivotArea>
    </format>
    <format dxfId="69">
      <pivotArea collapsedLevelsAreSubtotals="1" fieldPosition="0">
        <references count="2">
          <reference field="1" count="1" selected="0">
            <x v="0"/>
          </reference>
          <reference field="3" count="1">
            <x v="31"/>
          </reference>
        </references>
      </pivotArea>
    </format>
    <format dxfId="68">
      <pivotArea collapsedLevelsAreSubtotals="1" fieldPosition="0">
        <references count="2">
          <reference field="1" count="2" selected="0">
            <x v="0"/>
            <x v="1"/>
          </reference>
          <reference field="3" count="1">
            <x v="36"/>
          </reference>
        </references>
      </pivotArea>
    </format>
    <format dxfId="67">
      <pivotArea collapsedLevelsAreSubtotals="1" fieldPosition="0">
        <references count="2">
          <reference field="1" count="1" selected="0">
            <x v="1"/>
          </reference>
          <reference field="3" count="1">
            <x v="35"/>
          </reference>
        </references>
      </pivotArea>
    </format>
    <format dxfId="66">
      <pivotArea collapsedLevelsAreSubtotals="1" fieldPosition="0">
        <references count="2">
          <reference field="1" count="1" selected="0">
            <x v="1"/>
          </reference>
          <reference field="3" count="1">
            <x v="38"/>
          </reference>
        </references>
      </pivotArea>
    </format>
    <format dxfId="65">
      <pivotArea collapsedLevelsAreSubtotals="1" fieldPosition="0">
        <references count="2">
          <reference field="1" count="1" selected="0">
            <x v="2"/>
          </reference>
          <reference field="3" count="1">
            <x v="38"/>
          </reference>
        </references>
      </pivotArea>
    </format>
    <format dxfId="64">
      <pivotArea collapsedLevelsAreSubtotals="1" fieldPosition="0">
        <references count="2">
          <reference field="1" count="2" selected="0">
            <x v="1"/>
            <x v="2"/>
          </reference>
          <reference field="3" count="1">
            <x v="28"/>
          </reference>
        </references>
      </pivotArea>
    </format>
    <format dxfId="63">
      <pivotArea collapsedLevelsAreSubtotals="1" fieldPosition="0">
        <references count="2">
          <reference field="1" count="1" selected="0">
            <x v="0"/>
          </reference>
          <reference field="3" count="1">
            <x v="15"/>
          </reference>
        </references>
      </pivotArea>
    </format>
    <format dxfId="62">
      <pivotArea field="3" grandCol="1" collapsedLevelsAreSubtotals="1" axis="axisRow" fieldPosition="0">
        <references count="1">
          <reference field="3" count="1">
            <x v="23"/>
          </reference>
        </references>
      </pivotArea>
    </format>
    <format dxfId="61">
      <pivotArea field="3" grandCol="1" collapsedLevelsAreSubtotals="1" axis="axisRow" fieldPosition="0">
        <references count="1">
          <reference field="3" count="3">
            <x v="16"/>
            <x v="17"/>
            <x v="21"/>
          </reference>
        </references>
      </pivotArea>
    </format>
    <format dxfId="60">
      <pivotArea field="3" grandCol="1" collapsedLevelsAreSubtotals="1" axis="axisRow" fieldPosition="0">
        <references count="1">
          <reference field="3" count="3">
            <x v="8"/>
            <x v="14"/>
            <x v="15"/>
          </reference>
        </references>
      </pivotArea>
    </format>
    <format dxfId="59">
      <pivotArea field="3" grandCol="1" collapsedLevelsAreSubtotals="1" axis="axisRow" fieldPosition="0">
        <references count="1">
          <reference field="3" count="1">
            <x v="2"/>
          </reference>
        </references>
      </pivotArea>
    </format>
    <format dxfId="58">
      <pivotArea field="3" grandCol="1" collapsedLevelsAreSubtotals="1" axis="axisRow" fieldPosition="0">
        <references count="1">
          <reference field="3" count="1">
            <x v="4"/>
          </reference>
        </references>
      </pivotArea>
    </format>
    <format dxfId="57">
      <pivotArea field="3" grandCol="1" collapsedLevelsAreSubtotals="1" axis="axisRow" fieldPosition="0">
        <references count="1">
          <reference field="3" count="1">
            <x v="24"/>
          </reference>
        </references>
      </pivotArea>
    </format>
    <format dxfId="56">
      <pivotArea field="3" grandCol="1" collapsedLevelsAreSubtotals="1" axis="axisRow" fieldPosition="0">
        <references count="1">
          <reference field="3" count="1">
            <x v="25"/>
          </reference>
        </references>
      </pivotArea>
    </format>
    <format dxfId="55">
      <pivotArea field="3" grandCol="1" collapsedLevelsAreSubtotals="1" axis="axisRow" fieldPosition="0">
        <references count="1">
          <reference field="3" count="3">
            <x v="35"/>
            <x v="36"/>
            <x v="38"/>
          </reference>
        </references>
      </pivotArea>
    </format>
    <format dxfId="54">
      <pivotArea field="1" grandRow="1" outline="0" collapsedLevelsAreSubtotals="1" axis="axisCol" fieldPosition="0">
        <references count="1">
          <reference field="1" count="1" selected="0">
            <x v="1"/>
          </reference>
        </references>
      </pivotArea>
    </format>
    <format dxfId="53">
      <pivotArea field="1" grandRow="1" outline="0" collapsedLevelsAreSubtotals="1" axis="axisCol" fieldPosition="0">
        <references count="1">
          <reference field="1" count="1" selected="0">
            <x v="0"/>
          </reference>
        </references>
      </pivotArea>
    </format>
    <format dxfId="52">
      <pivotArea field="1" grandRow="1" outline="0" collapsedLevelsAreSubtotals="1" axis="axisCol" fieldPosition="0">
        <references count="1">
          <reference field="1" count="1" selected="0">
            <x v="2"/>
          </reference>
        </references>
      </pivotArea>
    </format>
    <format dxfId="51">
      <pivotArea field="1" grandRow="1" outline="0" collapsedLevelsAreSubtotals="1" axis="axisCol" fieldPosition="0">
        <references count="1">
          <reference field="1" count="1" selected="0">
            <x v="3"/>
          </reference>
        </references>
      </pivotArea>
    </format>
    <format dxfId="50">
      <pivotArea field="1" grandRow="1" outline="0" collapsedLevelsAreSubtotals="1" axis="axisCol" fieldPosition="0">
        <references count="1">
          <reference field="1" count="1" selected="0">
            <x v="4"/>
          </reference>
        </references>
      </pivotArea>
    </format>
    <format dxfId="49">
      <pivotArea grandRow="1" grandCol="1" outline="0" collapsedLevelsAreSubtotals="1" fieldPosition="0"/>
    </format>
    <format dxfId="48">
      <pivotArea field="3" grandCol="1" collapsedLevelsAreSubtotals="1" axis="axisRow" fieldPosition="0">
        <references count="1">
          <reference field="3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2FB51C-EB6C-43E0-BFA0-214C093BFD23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1:F24" firstHeaderRow="1" firstDataRow="2" firstDataCol="1"/>
  <pivotFields count="13">
    <pivotField dataField="1" numFmtId="185" showAll="0"/>
    <pivotField axis="axisCol" showAll="0">
      <items count="6">
        <item x="4"/>
        <item x="2"/>
        <item x="1"/>
        <item x="3"/>
        <item x="0"/>
        <item t="default"/>
      </items>
    </pivotField>
    <pivotField showAll="0"/>
    <pivotField axis="axisRow" showAll="0" defaultSubtotal="0">
      <items count="39"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20"/>
        <item x="11"/>
        <item x="12"/>
        <item x="13"/>
        <item x="14"/>
        <item x="15"/>
        <item x="16"/>
        <item x="17"/>
        <item x="18"/>
        <item x="19"/>
        <item x="21"/>
        <item m="1" x="35"/>
        <item m="1" x="34"/>
        <item m="1" x="30"/>
        <item m="1" x="25"/>
        <item m="1" x="23"/>
        <item m="1" x="24"/>
        <item m="1" x="31"/>
        <item m="1" x="38"/>
        <item m="1" x="37"/>
        <item m="1" x="22"/>
        <item m="1" x="33"/>
        <item m="1" x="36"/>
        <item m="1" x="29"/>
        <item m="1" x="27"/>
        <item m="1" x="32"/>
        <item m="1" x="26"/>
      </items>
    </pivotField>
    <pivotField showAll="0"/>
    <pivotField showAll="0"/>
    <pivotField numFmtId="2" showAll="0"/>
    <pivotField numFmtId="2" showAll="0"/>
    <pivotField showAll="0"/>
    <pivotField showAll="0"/>
    <pivotField showAll="0"/>
    <pivotField showAll="0"/>
    <pivotField showAll="0"/>
  </pivotFields>
  <rowFields count="1">
    <field x="3"/>
  </rowFields>
  <rowItems count="2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1"/>
  </colFields>
  <colItems count="5">
    <i>
      <x/>
    </i>
    <i>
      <x v="1"/>
    </i>
    <i>
      <x v="2"/>
    </i>
    <i>
      <x v="3"/>
    </i>
    <i>
      <x v="4"/>
    </i>
  </colItems>
  <dataFields count="1">
    <dataField name="Min of Start Time" fld="0" subtotal="min" baseField="3" baseItem="14" numFmtId="193"/>
  </dataFields>
  <formats count="20">
    <format dxfId="21">
      <pivotArea field="1" grandRow="1" outline="0" collapsedLevelsAreSubtotals="1" axis="axisCol" fieldPosition="0">
        <references count="1">
          <reference field="1" count="1" selected="0">
            <x v="1"/>
          </reference>
        </references>
      </pivotArea>
    </format>
    <format dxfId="20">
      <pivotArea field="1" grandRow="1" outline="0" collapsedLevelsAreSubtotals="1" axis="axisCol" fieldPosition="0">
        <references count="1">
          <reference field="1" count="1" selected="0">
            <x v="0"/>
          </reference>
        </references>
      </pivotArea>
    </format>
    <format dxfId="19">
      <pivotArea field="1" grandRow="1" outline="0" collapsedLevelsAreSubtotals="1" axis="axisCol" fieldPosition="0">
        <references count="1">
          <reference field="1" count="1" selected="0">
            <x v="2"/>
          </reference>
        </references>
      </pivotArea>
    </format>
    <format dxfId="18">
      <pivotArea field="1" grandRow="1" outline="0" collapsedLevelsAreSubtotals="1" axis="axisCol" fieldPosition="0">
        <references count="1">
          <reference field="1" count="1" selected="0">
            <x v="3"/>
          </reference>
        </references>
      </pivotArea>
    </format>
    <format dxfId="17">
      <pivotArea field="1" grandRow="1" outline="0" collapsedLevelsAreSubtotals="1" axis="axisCol" fieldPosition="0">
        <references count="1">
          <reference field="1" count="1" selected="0">
            <x v="4"/>
          </reference>
        </references>
      </pivotArea>
    </format>
    <format dxfId="16">
      <pivotArea grandRow="1" grandCol="1"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field="1" type="button" dataOnly="0" labelOnly="1" outline="0" axis="axisCol" fieldPosition="0"/>
    </format>
    <format dxfId="12">
      <pivotArea type="topRight" dataOnly="0" labelOnly="1" outline="0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grandCol="1" outline="0" fieldPosition="0"/>
    </format>
    <format dxfId="9">
      <pivotArea field="1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fieldPosition="0">
        <references count="1">
          <reference field="1" count="0"/>
        </references>
      </pivotArea>
    </format>
    <format dxfId="6">
      <pivotArea dataOnly="0" labelOnly="1" grandCol="1" outline="0" fieldPosition="0"/>
    </format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  <format dxfId="3">
      <pivotArea collapsedLevelsAreSubtotals="1" fieldPosition="0">
        <references count="2">
          <reference field="1" count="2" selected="0">
            <x v="0"/>
            <x v="1"/>
          </reference>
          <reference field="3" count="1">
            <x v="11"/>
          </reference>
        </references>
      </pivotArea>
    </format>
    <format dxfId="2">
      <pivotArea collapsedLevelsAreSubtotals="1" fieldPosition="0">
        <references count="2">
          <reference field="1" count="2" selected="0">
            <x v="0"/>
            <x v="1"/>
          </reference>
          <reference field="3" count="1">
            <x v="1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DF4FD-3B1E-4A19-AE73-489F7DE89DA8}" name="LookaheadTable" displayName="LookaheadTable" ref="B2:P1296" totalsRowShown="0" tableBorderDxfId="129">
  <autoFilter ref="B2:P1296" xr:uid="{89043888-7A38-4585-A974-4BE2B47AF6BD}"/>
  <tableColumns count="15">
    <tableColumn id="1" xr3:uid="{B0B7C17C-C46F-4230-B424-DC1AD7494961}" name="Start Time" dataDxfId="128">
      <calculatedColumnFormula>IF(J2&gt;0,B2+J2/24,B2+I2/24)</calculatedColumnFormula>
    </tableColumn>
    <tableColumn id="2" xr3:uid="{5AC4AC94-7519-4E2D-9444-45C8D39EAAE3}" name="Well Name" dataDxfId="127"/>
    <tableColumn id="3" xr3:uid="{745D91D3-904F-4B1E-98D5-5977448C3B7B}" name="Phase Code" dataDxfId="126"/>
    <tableColumn id="4" xr3:uid="{53C3B1E1-59EA-4755-8EF4-3F5026414F3F}" name="Phase" dataDxfId="125" dataCellStyle="Normal_All deepwater DtL time comparison"/>
    <tableColumn id="5" xr3:uid="{4ED830B1-5D9A-4D49-A247-29A093840978}" name="GK WELL OPERATIONS LOOKAHEAD" dataDxfId="124"/>
    <tableColumn id="6" xr3:uid="{8AAE703D-01C3-45C0-9D91-7AAD6A922DA4}" name="Auxiliary RT_x000a_Offline" dataDxfId="123"/>
    <tableColumn id="7" xr3:uid="{C82E5801-8014-4E30-ACB1-A8F5B8083222}" name="DWOP" dataDxfId="122"/>
    <tableColumn id="8" xr3:uid="{F1068438-D647-4E0A-A0FA-337EC1E1A4E8}" name="DSV plan" dataDxfId="121"/>
    <tableColumn id="9" xr3:uid="{2B8105FA-DE42-4357-92D2-73AD3D43E4D1}" name="Actual _x000a_Time" dataDxfId="120"/>
    <tableColumn id="10" xr3:uid="{EC9E702C-2E49-49DA-9B6B-B86F4A877133}" name="Start depth" dataDxfId="119"/>
    <tableColumn id="11" xr3:uid="{22706AD3-935C-4857-AE1B-F27C6870B10A}" name="End Depth" dataDxfId="118"/>
    <tableColumn id="12" xr3:uid="{307007BA-C61F-48FE-B82A-13D01D2292AD}" name="KPI TQ" dataDxfId="117"/>
    <tableColumn id="13" xr3:uid="{6484C0C8-DF0A-4C89-ADB3-D919684B3D4B}" name="Remarks/ Aux Floor Activity" dataDxfId="116" dataCellStyle="Normal_All deepwater DtL time comparison"/>
    <tableColumn id="14" xr3:uid="{F295ACA3-81F7-45E9-9ED6-276F2C76F1B5}" name="Phase Code2" dataDxfId="115" dataCellStyle="Normal_All deepwater DtL time comparison"/>
    <tableColumn id="15" xr3:uid="{2BE2FA18-7538-4DC7-82F4-A3477DB41DC0}" name="Operations Code" dataDxfId="1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1F7206-7BFD-4EB3-97EC-8417FDA75E45}" name="Table1" displayName="Table1" ref="A1:M7" totalsRowShown="0">
  <autoFilter ref="A1:M7" xr:uid="{79650B1D-0A78-4AF9-A0B9-D85FA0CA82DE}"/>
  <tableColumns count="13">
    <tableColumn id="1" xr3:uid="{32CB3A22-F750-4B1F-828D-D49F31DD1676}" name="Start Time" dataDxfId="47"/>
    <tableColumn id="2" xr3:uid="{2944D84A-FF79-4ED1-B3FA-CC97C45AA418}" name="Well Name"/>
    <tableColumn id="3" xr3:uid="{35FB04A5-D35B-4A8C-81DA-1BD6DDB9043C}" name="Phase Code"/>
    <tableColumn id="4" xr3:uid="{CF118F07-4752-45FE-B269-92EF0982B612}" name="Phase"/>
    <tableColumn id="5" xr3:uid="{DBEFC19F-EAC4-4A7E-BABF-CBB14B842046}" name="GK WELL OPERATIONS LOOKAHEAD"/>
    <tableColumn id="6" xr3:uid="{F2D35D62-AB75-4160-82DD-9E44AB9CCFCE}" name="Auxiliary RT_x000a_Offline"/>
    <tableColumn id="7" xr3:uid="{2DB06CA3-4406-4E72-96F6-BF54B809F543}" name="DWOP"/>
    <tableColumn id="8" xr3:uid="{C203572A-AD0D-46DB-A2E8-DE29167916C0}" name="DSV plan"/>
    <tableColumn id="9" xr3:uid="{8351133B-1EAA-4BDB-8B16-CC3ABE25A3AF}" name="Actual _x000a_Time"/>
    <tableColumn id="10" xr3:uid="{A6C281D0-F177-45C5-BB7A-02D2C03BF6A8}" name="Start depth"/>
    <tableColumn id="11" xr3:uid="{0E59CE3D-BB6C-44DF-A65B-13F866B5D8F2}" name="End Depth"/>
    <tableColumn id="12" xr3:uid="{51960173-01E7-4782-9D2F-09D9690534F6}" name="KPI TQ"/>
    <tableColumn id="13" xr3:uid="{2384F7A4-BBF3-4B82-B5B4-92FE819E416E}" name="Remarks/ Aux Floor Activ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36" dT="2021-11-22T00:40:38.03" personId="{89693CF7-1887-4BDF-B49A-502F1F933B9B}" id="{267A750A-0FA5-4DB1-951D-796D2BF18439}">
    <text>Add skid to R-CSG phase</text>
  </threadedComment>
  <threadedComment ref="P81" dT="2021-11-22T00:40:38.03" personId="{89693CF7-1887-4BDF-B49A-502F1F933B9B}" id="{3566BC65-C7D0-4EC6-BEA2-53B1DA0444EC}">
    <text>Add skid to R-CSG phase</text>
  </threadedComment>
  <threadedComment ref="P113" dT="2021-11-22T00:40:38.03" personId="{89693CF7-1887-4BDF-B49A-502F1F933B9B}" id="{DB40D221-5A3E-442C-A386-9A16E7292E19}">
    <text>Add skid to R-CSG phase</text>
  </threadedComment>
  <threadedComment ref="P132" dT="2021-11-22T00:40:38.03" personId="{89693CF7-1887-4BDF-B49A-502F1F933B9B}" id="{D3BFD673-3623-4BAE-B839-6B8EDDF09542}">
    <text>Add skid to R-CSG phase</text>
  </threadedComment>
  <threadedComment ref="P185" dT="2021-11-22T01:37:48.88" personId="{89693CF7-1887-4BDF-B49A-502F1F933B9B}" id="{58BAD9D3-6B04-41E0-9148-DB0DE3D156AB}">
    <text>Add MPDSIR code into D phase</text>
  </threadedComment>
  <threadedComment ref="P185" dT="2021-11-22T01:38:07.52" personId="{89693CF7-1887-4BDF-B49A-502F1F933B9B}" id="{96C75614-E8A7-40A6-956C-AECB7231F7FB}" parentId="{58BAD9D3-6B04-41E0-9148-DB0DE3D156AB}">
    <text>Conventional drilling as base plan. MPD as contingency. D Phase does not have MPDSIR ops code. 
MPDSIR - Install/retrieve bearing assembly or seal sleeve</text>
  </threadedComment>
  <threadedComment ref="P261" dT="2021-11-22T01:38:35.32" personId="{89693CF7-1887-4BDF-B49A-502F1F933B9B}" id="{1F672C97-B8CA-41C2-BC40-CFFD4044FFE1}">
    <text>Add SHOE ops code into WBCU</text>
  </threadedComment>
  <threadedComment ref="P268" dT="2021-11-22T01:38:53.63" personId="{89693CF7-1887-4BDF-B49A-502F1F933B9B}" id="{0652A527-A675-4AD0-B245-42CADCF315E8}">
    <text>Add MPDSIR to WBCU phase</text>
  </threadedComment>
  <threadedComment ref="P284" dT="2021-11-22T00:47:16.29" personId="{89693CF7-1887-4BDF-B49A-502F1F933B9B}" id="{796A96B1-2322-451A-BCDD-473C4CE5FA36}">
    <text>Add ops code for Tubing Head Spool Installation</text>
  </threadedComment>
  <threadedComment ref="P284" dT="2021-11-22T01:39:55.29" personId="{89693CF7-1887-4BDF-B49A-502F1F933B9B}" id="{9B740FA3-38B3-41FB-86D8-09EBF9B59C40}" parentId="{796A96B1-2322-451A-BCDD-473C4CE5FA36}">
    <text>Add THSI to WHE phase</text>
  </threadedComment>
  <threadedComment ref="P295" dT="2021-11-22T06:52:48.39" personId="{89693CF7-1887-4BDF-B49A-502F1F933B9B}" id="{76BF0126-E2E4-4977-B9E2-994DC99C970B}">
    <text>Running tool retrieval</text>
  </threadedComment>
  <threadedComment ref="P341" dT="2021-11-22T00:49:20.76" personId="{89693CF7-1887-4BDF-B49A-502F1F933B9B}" id="{132B67AD-A659-40C3-B7A5-1019CEB810FD}">
    <text>MUFH - Make up flow head 
add code for this op</text>
  </threadedComment>
  <threadedComment ref="P346" dT="2021-11-22T00:49:31.42" personId="{89693CF7-1887-4BDF-B49A-502F1F933B9B}" id="{6EE83555-E885-4156-9E74-0B2A938B7F6D}">
    <text>BREAKER code is not in COM-LOW
BREAKER - Pump breaker treatment</text>
  </threadedComment>
  <threadedComment ref="P353" dT="2021-11-22T00:49:47.10" personId="{89693CF7-1887-4BDF-B49A-502F1F933B9B}" id="{D4984B1E-3E13-4FAF-999A-445F99E39123}">
    <text>No flowcheck code in COM-LOW. 
FLCH - Flowcheck</text>
  </threadedComment>
  <threadedComment ref="P390" dT="2021-11-22T00:50:47.67" personId="{89693CF7-1887-4BDF-B49A-502F1F933B9B}" id="{2770070F-8C4E-4B4D-88BF-6475D9EA6CAC}">
    <text xml:space="preserve">no unlatch THRA code - to Add </text>
  </threadedComment>
  <threadedComment ref="P390" dT="2021-11-22T02:34:35.09" personId="{89693CF7-1887-4BDF-B49A-502F1F933B9B}" id="{BC31DE1C-85CF-430A-8A20-DC3C5DCC25F2}" parentId="{2770070F-8C4E-4B4D-88BF-6475D9EA6CAC}">
    <text>Add THRA code</text>
  </threadedComment>
  <threadedComment ref="P392" dT="2021-11-22T00:50:57.22" personId="{89693CF7-1887-4BDF-B49A-502F1F933B9B}" id="{F0D7B497-C720-480B-9B9B-6A073FC9578B}">
    <text>Add new Lay down ops code</text>
  </threadedComment>
  <threadedComment ref="P392" dT="2021-11-22T02:35:17.89" personId="{89693CF7-1887-4BDF-B49A-502F1F933B9B}" id="{C96A2335-5765-4F32-8630-33821F99CE84}" parentId="{F0D7B497-C720-480B-9B9B-6A073FC9578B}">
    <text>LDFH - Lay down flow head</text>
  </threadedComment>
  <threadedComment ref="P418" dT="2021-11-22T00:51:54.25" personId="{89693CF7-1887-4BDF-B49A-502F1F933B9B}" id="{4F43B45F-7688-4999-868F-FA9FC47B381D}">
    <text>Running tool retrieval code to be added in</text>
  </threadedComment>
  <threadedComment ref="P418" dT="2021-11-22T02:36:24.47" personId="{89693CF7-1887-4BDF-B49A-502F1F933B9B}" id="{A42368C5-5E4F-4032-9F29-6B2CB2D8861E}" parentId="{4F43B45F-7688-4999-868F-FA9FC47B381D}">
    <text>RTR - Running tool retrieval</text>
  </threadedComment>
  <threadedComment ref="P441" dT="2021-11-22T00:51:54.25" personId="{89693CF7-1887-4BDF-B49A-502F1F933B9B}" id="{F43E3AC8-02A7-4D12-BA16-04924A075F7F}">
    <text>Running tool retrieval code to be added in</text>
  </threadedComment>
  <threadedComment ref="P441" dT="2021-11-22T02:36:24.47" personId="{89693CF7-1887-4BDF-B49A-502F1F933B9B}" id="{316E44E0-6E3D-4E0F-BFBD-D36DDD5DB4A9}" parentId="{F43E3AC8-02A7-4D12-BA16-04924A075F7F}">
    <text>RTR - Running tool retrieval</text>
  </threadedComment>
  <threadedComment ref="P452" dT="2021-11-22T01:37:24.85" personId="{89693CF7-1887-4BDF-B49A-502F1F933B9B}" id="{E4A3A029-F440-4661-8903-D88ADC3AC849}">
    <text>Add SKID code</text>
  </threadedComment>
  <threadedComment ref="P532" dT="2021-11-22T01:38:35.32" personId="{89693CF7-1887-4BDF-B49A-502F1F933B9B}" id="{6AA7CED1-B41E-4700-8D46-55BDA9F384B3}">
    <text>Add SHOE ops code into WBCU</text>
  </threadedComment>
  <threadedComment ref="P539" dT="2021-11-22T01:38:53.63" personId="{89693CF7-1887-4BDF-B49A-502F1F933B9B}" id="{17AAA287-4A72-462B-B933-14B60DE8EB67}">
    <text>Add MPDSIR to WBCU phase</text>
  </threadedComment>
  <threadedComment ref="P556" dT="2021-11-22T00:47:16.29" personId="{89693CF7-1887-4BDF-B49A-502F1F933B9B}" id="{04E27A37-2CD8-4CDD-9234-9E8259156403}">
    <text>Add ops code for Tubing Head Spool Installation</text>
  </threadedComment>
  <threadedComment ref="P556" dT="2021-11-22T01:39:55.29" personId="{89693CF7-1887-4BDF-B49A-502F1F933B9B}" id="{52036552-384A-4088-A0D4-C078FA4FDC4E}" parentId="{04E27A37-2CD8-4CDD-9234-9E8259156403}">
    <text>Add THSI to WHE phase</text>
  </threadedComment>
  <threadedComment ref="P567" dT="2021-11-22T06:52:48.39" personId="{89693CF7-1887-4BDF-B49A-502F1F933B9B}" id="{56523182-E6FF-4050-AC2B-A335C25A2E92}">
    <text>Running tool retrieval</text>
  </threadedComment>
  <threadedComment ref="P639" dT="2021-11-24T00:45:22.37" personId="{89693CF7-1887-4BDF-B49A-502F1F933B9B}" id="{93A50C1E-1471-4019-9899-C4DE78B6F586}">
    <text>Add new FLTR ops code</text>
  </threadedComment>
  <threadedComment ref="P680" dT="2021-11-22T00:50:47.67" personId="{89693CF7-1887-4BDF-B49A-502F1F933B9B}" id="{E9AB0122-C6C1-4867-839E-8E2B8BC56C36}">
    <text xml:space="preserve">no unlatch THRA code - to Add </text>
  </threadedComment>
  <threadedComment ref="P680" dT="2021-11-22T02:34:35.09" personId="{89693CF7-1887-4BDF-B49A-502F1F933B9B}" id="{97338788-052D-498A-AA58-A80A7F53953A}" parentId="{E9AB0122-C6C1-4867-839E-8E2B8BC56C36}">
    <text>Add THRA code</text>
  </threadedComment>
  <threadedComment ref="P682" dT="2021-11-22T00:50:57.22" personId="{89693CF7-1887-4BDF-B49A-502F1F933B9B}" id="{8CA1B7E3-D7D0-4987-8485-1D62DF8526C7}">
    <text>Add new Lay down ops code</text>
  </threadedComment>
  <threadedComment ref="P682" dT="2021-11-22T02:35:17.89" personId="{89693CF7-1887-4BDF-B49A-502F1F933B9B}" id="{11BBD02F-6A34-4D60-A74A-927782C87561}" parentId="{8CA1B7E3-D7D0-4987-8485-1D62DF8526C7}">
    <text>LDFH - Lay down flow head</text>
  </threadedComment>
  <threadedComment ref="P708" dT="2021-11-22T00:51:54.25" personId="{89693CF7-1887-4BDF-B49A-502F1F933B9B}" id="{4D694A89-7866-4F24-AA5E-A1ACE8923E1D}">
    <text>Running tool retrieval code to be added in</text>
  </threadedComment>
  <threadedComment ref="P708" dT="2021-11-22T02:36:24.47" personId="{89693CF7-1887-4BDF-B49A-502F1F933B9B}" id="{287638C2-32E4-4B12-8DC0-0FB8AF48525E}" parentId="{4D694A89-7866-4F24-AA5E-A1ACE8923E1D}">
    <text>RTR - Running tool retrieval</text>
  </threadedComment>
  <threadedComment ref="P719" dT="2021-11-22T00:40:38.03" personId="{89693CF7-1887-4BDF-B49A-502F1F933B9B}" id="{3740DD43-FAB7-4998-BDAB-F0A4B45C4D50}">
    <text>Add skid to BOP-SSR-MPD phase</text>
  </threadedComment>
  <threadedComment ref="P733" dT="2021-11-22T01:37:06.66" personId="{89693CF7-1887-4BDF-B49A-502F1F933B9B}" id="{BF6322D8-042B-4691-8E1E-DD213774346F}">
    <text>Add RU code</text>
  </threadedComment>
  <threadedComment ref="P741" dT="2021-11-22T01:37:24.85" personId="{89693CF7-1887-4BDF-B49A-502F1F933B9B}" id="{E5E5AAC2-7A30-46BE-AB77-22D407F43C10}">
    <text>Add SKID code</text>
  </threadedComment>
  <threadedComment ref="P749" dT="2021-11-22T01:37:48.88" personId="{89693CF7-1887-4BDF-B49A-502F1F933B9B}" id="{F48D2E18-BA5F-43DC-8B41-1FCC10F5C33B}">
    <text>Add MPDSIR code into D phase</text>
  </threadedComment>
  <threadedComment ref="P749" dT="2021-11-22T01:38:07.52" personId="{89693CF7-1887-4BDF-B49A-502F1F933B9B}" id="{FAA4B6D0-686E-4EB7-98FD-12E735C83268}" parentId="{F48D2E18-BA5F-43DC-8B41-1FCC10F5C33B}">
    <text>Conventional drilling as base plan. MPD as contingency. D Phase does not have MPDSIR ops code. 
MPDSIR - Install/retrieve bearing assembly or seal sleeve</text>
  </threadedComment>
  <threadedComment ref="P827" dT="2021-11-22T01:38:35.32" personId="{89693CF7-1887-4BDF-B49A-502F1F933B9B}" id="{431DD7C7-6B51-4A2E-8DA4-C0489B80165F}">
    <text>Add SHOE ops code into WBCU</text>
  </threadedComment>
  <threadedComment ref="P834" dT="2021-11-22T01:38:53.63" personId="{89693CF7-1887-4BDF-B49A-502F1F933B9B}" id="{F87D77B4-4385-4F4E-9A77-52EAD0299265}">
    <text>Add MPDSIR to WBCU phase</text>
  </threadedComment>
  <threadedComment ref="P843" dT="2021-11-22T01:39:07.88" personId="{89693CF7-1887-4BDF-B49A-502F1F933B9B}" id="{2A33684C-136C-4D06-AED9-C942AE17D1B7}">
    <text>Add RD to LOGCH phase</text>
  </threadedComment>
  <threadedComment ref="P852" dT="2021-11-22T01:39:24.48" personId="{89693CF7-1887-4BDF-B49A-502F1F933B9B}" id="{04834624-005C-436D-B309-6E1CE0D710CD}">
    <text>Add DIVJET to PCKR phase</text>
  </threadedComment>
  <threadedComment ref="P855" dT="2021-11-22T00:47:38.98" personId="{89693CF7-1887-4BDF-B49A-502F1F933B9B}" id="{02697890-14A5-411E-B643-C65A8B2E0583}">
    <text>Include BOP ops code into WHE phase</text>
  </threadedComment>
  <threadedComment ref="P862" dT="2021-11-22T00:47:16.29" personId="{89693CF7-1887-4BDF-B49A-502F1F933B9B}" id="{A1F5053E-4E44-465D-8AB1-A6C335DA426C}">
    <text>Add ops code for Tubing Head Spool Installation</text>
  </threadedComment>
  <threadedComment ref="P862" dT="2021-11-22T01:39:55.29" personId="{89693CF7-1887-4BDF-B49A-502F1F933B9B}" id="{E31E4BF9-B8D8-41FB-B9BD-A6503253821A}" parentId="{A1F5053E-4E44-465D-8AB1-A6C335DA426C}">
    <text>Add THSI to WHE phase</text>
  </threadedComment>
  <threadedComment ref="P874" dT="2021-11-22T01:37:48.88" personId="{89693CF7-1887-4BDF-B49A-502F1F933B9B}" id="{3F923C48-6AFE-4152-8AE7-99B5FF227BB3}">
    <text>Add MPDSIR code into D phase</text>
  </threadedComment>
  <threadedComment ref="P874" dT="2021-11-22T01:38:07.52" personId="{89693CF7-1887-4BDF-B49A-502F1F933B9B}" id="{0A8B65DD-C01A-4353-8F63-C0B951969D97}" parentId="{3F923C48-6AFE-4152-8AE7-99B5FF227BB3}">
    <text>Conventional drilling as base plan. MPD as contingency. D Phase does not have MPDSIR ops code. 
MPDSIR - Install/retrieve bearing assembly or seal sleeve</text>
  </threadedComment>
  <threadedComment ref="P953" dT="2021-11-22T01:38:35.32" personId="{89693CF7-1887-4BDF-B49A-502F1F933B9B}" id="{FE3A166B-2B72-4E60-8B57-E6CBD697029E}">
    <text>Add SHOE ops code into WBCU</text>
  </threadedComment>
  <threadedComment ref="P960" dT="2021-11-22T01:38:53.63" personId="{89693CF7-1887-4BDF-B49A-502F1F933B9B}" id="{91E4D8EF-79CB-4915-9F55-67A8A20E2C63}">
    <text>Add MPDSIR to WBCU phase</text>
  </threadedComment>
  <threadedComment ref="P968" dT="2021-11-22T01:39:07.88" personId="{89693CF7-1887-4BDF-B49A-502F1F933B9B}" id="{FDA86D9D-169D-4DA3-B15E-D49F90B62CAC}">
    <text>Add RD to LOGCH phase</text>
  </threadedComment>
  <threadedComment ref="P977" dT="2021-11-22T01:39:24.48" personId="{89693CF7-1887-4BDF-B49A-502F1F933B9B}" id="{EC0E00C7-07EE-47A3-AAC7-9390D1628677}">
    <text>Add DIVJET to PCKR phase</text>
  </threadedComment>
  <threadedComment ref="P979" dT="2021-11-22T00:47:38.98" personId="{89693CF7-1887-4BDF-B49A-502F1F933B9B}" id="{7BCC24EB-88B8-4300-82E0-A9A909161FBF}">
    <text>Include BOP ops code into WHE phase</text>
  </threadedComment>
  <threadedComment ref="P986" dT="2021-11-22T00:47:16.29" personId="{89693CF7-1887-4BDF-B49A-502F1F933B9B}" id="{CC11B299-9D40-4A80-8077-4FB36F405D5D}">
    <text>Add ops code for Tubing Head Spool Installation</text>
  </threadedComment>
  <threadedComment ref="P986" dT="2021-11-22T01:39:55.29" personId="{89693CF7-1887-4BDF-B49A-502F1F933B9B}" id="{5B15F606-E799-4C1C-AF93-C1A700B2032A}" parentId="{CC11B299-9D40-4A80-8077-4FB36F405D5D}">
    <text>Add THSI to WHE phase</text>
  </threadedComment>
  <threadedComment ref="P997" dT="2021-11-22T06:52:48.39" personId="{89693CF7-1887-4BDF-B49A-502F1F933B9B}" id="{35B531BD-4CB7-4867-94B6-0BAF19430107}">
    <text>Running tool retrieval</text>
  </threadedComment>
  <threadedComment ref="P1046" dT="2021-11-22T00:49:20.76" personId="{89693CF7-1887-4BDF-B49A-502F1F933B9B}" id="{4B9A014C-6507-4832-AE3E-60F86086B477}">
    <text>MUFH - Make up flow head 
add code for this op</text>
  </threadedComment>
  <threadedComment ref="P1051" dT="2021-11-22T00:49:31.42" personId="{89693CF7-1887-4BDF-B49A-502F1F933B9B}" id="{69E1EFCA-49EA-4ED0-AEDC-98F0C75E86E4}">
    <text>BREAKER code is not in COM-LOW
BREAKER - Pump breaker treatment</text>
  </threadedComment>
  <threadedComment ref="P1059" dT="2021-11-22T00:49:47.10" personId="{89693CF7-1887-4BDF-B49A-502F1F933B9B}" id="{B4B70B3A-FB6B-476D-B320-F46C5A03E579}">
    <text>No flowcheck code in COM-LOW. 
FLCH - Flowcheck</text>
  </threadedComment>
  <threadedComment ref="P1096" dT="2021-11-22T00:50:47.67" personId="{89693CF7-1887-4BDF-B49A-502F1F933B9B}" id="{5114C2E2-8050-443B-8790-01A4D44E5E65}">
    <text xml:space="preserve">no unlatch THRA code - to Add </text>
  </threadedComment>
  <threadedComment ref="P1096" dT="2021-11-22T02:34:35.09" personId="{89693CF7-1887-4BDF-B49A-502F1F933B9B}" id="{50F6AAFB-2285-467A-B4DA-F7580BA3176C}" parentId="{5114C2E2-8050-443B-8790-01A4D44E5E65}">
    <text>Add THRA code</text>
  </threadedComment>
  <threadedComment ref="P1098" dT="2021-11-22T00:50:57.22" personId="{89693CF7-1887-4BDF-B49A-502F1F933B9B}" id="{A159FDFF-2AA2-4817-857E-02F1E7CCD422}">
    <text>Add new Lay down ops code</text>
  </threadedComment>
  <threadedComment ref="P1098" dT="2021-11-22T02:35:17.89" personId="{89693CF7-1887-4BDF-B49A-502F1F933B9B}" id="{F1184932-D935-4263-8485-9F27EB8F4CA5}" parentId="{A159FDFF-2AA2-4817-857E-02F1E7CCD422}">
    <text>LDFH - Lay down flow head</text>
  </threadedComment>
  <threadedComment ref="P1118" dT="2021-11-22T00:51:54.25" personId="{89693CF7-1887-4BDF-B49A-502F1F933B9B}" id="{B8BB3267-0FFB-474A-9CEF-15F3B3C80FA5}">
    <text>Running tool retrieval code to be added in</text>
  </threadedComment>
  <threadedComment ref="P1118" dT="2021-11-22T02:36:24.47" personId="{89693CF7-1887-4BDF-B49A-502F1F933B9B}" id="{3AEE99C8-99D5-4853-B0DF-B06CE4163263}" parentId="{B8BB3267-0FFB-474A-9CEF-15F3B3C80FA5}">
    <text>RTR - Running tool retrieval</text>
  </threadedComment>
  <threadedComment ref="P1183" dT="2021-11-22T00:49:20.76" personId="{89693CF7-1887-4BDF-B49A-502F1F933B9B}" id="{EF9C89AF-2532-49ED-8D0A-E4FE1953837B}">
    <text>MUFH - Make up flow head 
add code for this op</text>
  </threadedComment>
  <threadedComment ref="P1188" dT="2021-11-22T00:49:31.42" personId="{89693CF7-1887-4BDF-B49A-502F1F933B9B}" id="{439E017F-B443-421C-9C5F-D4D8F35786E0}">
    <text>BREAKER code is not in COM-LOW
BREAKER - Pump breaker treatment</text>
  </threadedComment>
  <threadedComment ref="P1196" dT="2021-11-22T00:49:47.10" personId="{89693CF7-1887-4BDF-B49A-502F1F933B9B}" id="{FDD5243F-6848-4908-95BF-0CD1894689BB}">
    <text>No flowcheck code in COM-LOW. 
FLCH - Flowcheck</text>
  </threadedComment>
  <threadedComment ref="P1217" dT="2021-11-22T02:34:42.11" personId="{89693CF7-1887-4BDF-B49A-502F1F933B9B}" id="{5EDE1115-CD44-425C-B06C-293C87048B44}">
    <text>Add THRA code</text>
  </threadedComment>
  <threadedComment ref="P1223" dT="2021-11-22T00:51:08.67" personId="{89693CF7-1887-4BDF-B49A-502F1F933B9B}" id="{770DF14F-8C56-488E-9DE6-F7BD29C47BA9}">
    <text>MUFH ops code to be added in</text>
  </threadedComment>
  <threadedComment ref="P1236" dT="2021-11-22T00:50:47.67" personId="{89693CF7-1887-4BDF-B49A-502F1F933B9B}" id="{2B085E5B-37A7-4B11-9E40-38B3B83DB764}">
    <text xml:space="preserve">no unlatch THRA code - to Add </text>
  </threadedComment>
  <threadedComment ref="P1236" dT="2021-11-22T02:34:35.09" personId="{89693CF7-1887-4BDF-B49A-502F1F933B9B}" id="{74148E1B-01B4-4D26-AD07-68A52840EBCF}" parentId="{2B085E5B-37A7-4B11-9E40-38B3B83DB764}">
    <text>Add THRA code</text>
  </threadedComment>
  <threadedComment ref="P1238" dT="2021-11-22T00:50:57.22" personId="{89693CF7-1887-4BDF-B49A-502F1F933B9B}" id="{129F56C4-B94C-4A09-BCFA-06995326B771}">
    <text>Add new Lay down ops code</text>
  </threadedComment>
  <threadedComment ref="P1238" dT="2021-11-22T02:35:17.89" personId="{89693CF7-1887-4BDF-B49A-502F1F933B9B}" id="{9193E77F-55A7-4AB2-AA54-F9C4941350BB}" parentId="{129F56C4-B94C-4A09-BCFA-06995326B771}">
    <text>LDFH - Lay down flow head</text>
  </threadedComment>
  <threadedComment ref="P1246" dT="2021-11-22T00:52:36.63" personId="{89693CF7-1887-4BDF-B49A-502F1F933B9B}" id="{964A9DFC-8324-48FE-A29B-480F454A35A1}">
    <text>no RU ops code for BOP-SSP-MPD phase</text>
  </threadedComment>
  <threadedComment ref="P1271" dT="2021-11-22T00:51:54.25" personId="{89693CF7-1887-4BDF-B49A-502F1F933B9B}" id="{90A403BF-6335-4098-BCAF-67F735CE49E7}">
    <text>Running tool retrieval code to be added in</text>
  </threadedComment>
  <threadedComment ref="P1271" dT="2021-11-22T02:36:24.47" personId="{89693CF7-1887-4BDF-B49A-502F1F933B9B}" id="{9A68E1C4-A8E7-44BC-A397-7426CA5C647D}" parentId="{90A403BF-6335-4098-BCAF-67F735CE49E7}">
    <text>RTR - Running tool retrieval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72" dT="2021-12-15T02:51:22.99" personId="{3DB08EEE-4468-41FF-BD48-768967FB9D9F}" id="{171264E6-DE2B-4426-A234-5DF35EBC6862}">
    <text>1x Senior Data Analyst
1x Advanced Gas Engineer</text>
  </threadedComment>
  <threadedComment ref="D72" dT="2021-12-15T02:51:22.99" personId="{3DB08EEE-4468-41FF-BD48-768967FB9D9F}" id="{FE83C987-FA61-4B59-9477-00144D5C156B}">
    <text>1x Senior Data Analyst
1x Advanced Gas Engineer</text>
  </threadedComment>
  <threadedComment ref="G72" dT="2021-12-15T02:51:22.99" personId="{3DB08EEE-4468-41FF-BD48-768967FB9D9F}" id="{7FA7484F-4D0F-4534-AB9B-4E24B5FBC12D}">
    <text>1x Senior Data Analyst
1x Advanced Gas Engineer</text>
  </threadedComment>
  <threadedComment ref="A73" dT="2021-12-15T02:53:10.18" personId="{3DB08EEE-4468-41FF-BD48-768967FB9D9F}" id="{DF61473D-5D82-439C-BE0A-8D21FFA1FE35}">
    <text xml:space="preserve">2 x installation supervisors 
1 x electrical supervisor 
1 x Rope Access Supervisor L3 
2 x Rope Access cable Puller </text>
  </threadedComment>
  <threadedComment ref="D73" dT="2021-12-15T02:53:10.18" personId="{3DB08EEE-4468-41FF-BD48-768967FB9D9F}" id="{D25F5A72-4E2B-4A70-91D8-4DF89C1965C3}">
    <text xml:space="preserve">2 x installation supervisors 
1 x electrical supervisor 
1 x Rope Access Supervisor L3 
2 x Rope Access cable Puller </text>
  </threadedComment>
  <threadedComment ref="G73" dT="2021-12-15T02:53:10.18" personId="{3DB08EEE-4468-41FF-BD48-768967FB9D9F}" id="{CF927063-0A6A-4ED2-82D6-BE60C237F2FF}">
    <text xml:space="preserve">2 x installation supervisors 
1 x electrical supervisor 
1 x Rope Access Supervisor L3 
2 x Rope Access cable Puller </text>
  </threadedComment>
  <threadedComment ref="J73" dT="2021-12-14T03:45:13.53" personId="{3DB08EEE-4468-41FF-BD48-768967FB9D9F}" id="{5CB73F84-F0BB-4435-91C4-EB9F0FA3CFE7}">
    <text>Fuad</text>
  </threadedComment>
  <threadedComment ref="AE73" dT="2022-01-10T02:54:02.78" personId="{8117A093-C745-4D80-A0AB-52A18566A046}" id="{232CAB35-9040-4A9A-A484-CEF60B2842BC}">
    <text>3 MWD + 1 IT</text>
  </threadedComment>
  <threadedComment ref="AE73" dT="2022-01-14T01:00:19.15" personId="{89693CF7-1887-4BDF-B49A-502F1F933B9B}" id="{9816BFAC-D339-4C9A-886A-0547FA2B3F58}" parentId="{232CAB35-9040-4A9A-A484-CEF60B2842BC}">
    <text>2 MWD +1 IT</text>
  </threadedComment>
  <threadedComment ref="EZ73" dT="2022-03-15T15:20:47.53" personId="{BDE2CB9B-D647-4F92-8E3A-28132669F0BF}" id="{7A126541-4D9A-49C7-AD2F-91B09B00830D}">
    <text>Amus OUT</text>
  </threadedComment>
  <threadedComment ref="GE73" dT="2022-03-16T16:40:14.73" personId="{BDE2CB9B-D647-4F92-8E3A-28132669F0BF}" id="{C37A3F92-43AB-4575-AB8D-47B7A67CC1FF}">
    <text>Adam and Kingi IN</text>
  </threadedComment>
  <threadedComment ref="GG73" dT="2022-03-16T16:40:28.86" personId="{BDE2CB9B-D647-4F92-8E3A-28132669F0BF}" id="{38363B3B-D40B-4573-A6AF-4DB5D1D75544}">
    <text>Paul and Pathmaraj OUT</text>
  </threadedComment>
  <threadedComment ref="GZ73" dT="2022-03-12T12:38:12.28" personId="{BDE2CB9B-D647-4F92-8E3A-28132669F0BF}" id="{2B0589A2-11DF-4EA3-822B-B3F055A7FBA4}">
    <text>Alex IN</text>
  </threadedComment>
  <threadedComment ref="HB73" dT="2022-03-12T12:38:26.10" personId="{BDE2CB9B-D647-4F92-8E3A-28132669F0BF}" id="{44B6193A-A4E7-4BA3-B83E-8C19D31478FF}">
    <text>Aizat &amp; Paul OUT</text>
  </threadedComment>
  <threadedComment ref="HI73" dT="2022-03-14T02:00:36.58" personId="{BDE2CB9B-D647-4F92-8E3A-28132669F0BF}" id="{E5D6C91C-514C-4279-BE2B-04913381F4CB}">
    <text>Split 2-2-2 on diff dates (subject to chopper availability)</text>
  </threadedComment>
  <threadedComment ref="HN73" dT="2022-03-19T00:35:28.95" personId="{BDE2CB9B-D647-4F92-8E3A-28132669F0BF}" id="{ADCDFF8C-AE4C-4865-8D8E-6C156D51122F}">
    <text>Sharon</text>
  </threadedComment>
  <threadedComment ref="J74" dT="2021-11-17T09:07:13.47" personId="{3DB08EEE-4468-41FF-BD48-768967FB9D9F}" id="{D364F2CE-21FE-434B-A713-5531363DB76B}">
    <text xml:space="preserve">Mag </text>
  </threadedComment>
  <threadedComment ref="EX74" dT="2022-03-15T15:20:39.68" personId="{BDE2CB9B-D647-4F92-8E3A-28132669F0BF}" id="{1521F4E7-51C1-42A5-9E44-B0C4DF122ED5}">
    <text>Lim Kar Keng IN</text>
  </threadedComment>
  <threadedComment ref="EZ74" dT="2022-03-15T15:21:41.03" personId="{BDE2CB9B-D647-4F92-8E3A-28132669F0BF}" id="{0EA79E6F-AEF0-448D-BDEA-C9BBADD2D3C8}">
    <text>Zul OUT</text>
  </threadedComment>
  <threadedComment ref="GA74" dT="2022-03-14T01:20:34.29" personId="{BDE2CB9B-D647-4F92-8E3A-28132669F0BF}" id="{26E51C87-13FA-4EF3-9347-B2FAA4FAB7C9}">
    <text>Eden OUT</text>
  </threadedComment>
  <threadedComment ref="GH74" dT="2022-03-18T09:24:39.91" personId="{BDE2CB9B-D647-4F92-8E3A-28132669F0BF}" id="{2A099E08-D7C1-41E3-924F-B6D73E048400}">
    <text>Mohd Rashidi</text>
  </threadedComment>
  <threadedComment ref="GQ74" dT="2022-03-12T12:38:58.69" personId="{BDE2CB9B-D647-4F92-8E3A-28132669F0BF}" id="{22729B66-8891-485A-A448-CD750557E90F}">
    <text>Shattia &amp; Jess IN</text>
  </threadedComment>
  <threadedComment ref="GS74" dT="2022-03-12T12:39:24.68" personId="{BDE2CB9B-D647-4F92-8E3A-28132669F0BF}" id="{F2AB7CC6-6E4F-433B-9B39-8288B19C8A5B}">
    <text>Josh &amp; Ekho OUT</text>
  </threadedComment>
  <threadedComment ref="GT74" dT="2022-03-14T23:53:40.65" personId="{BDE2CB9B-D647-4F92-8E3A-28132669F0BF}" id="{0AC1F3D1-A927-43AD-A6D4-2854A1BFBEE5}">
    <text>Gani IN</text>
  </threadedComment>
  <threadedComment ref="GV74" dT="2022-03-13T11:16:00.38" personId="{BDE2CB9B-D647-4F92-8E3A-28132669F0BF}" id="{DA9F5FC1-54A7-4B68-80DA-DF697FF77469}">
    <text>Suhaimi OUT</text>
  </threadedComment>
  <threadedComment ref="HO74" dT="2022-03-14T02:00:36.58" personId="{BDE2CB9B-D647-4F92-8E3A-28132669F0BF}" id="{0FBD6EA7-4119-42E9-BC8D-012BD485B7CD}">
    <text>Split 2-2-2 on diff dates (subject to chopper availability)</text>
  </threadedComment>
  <threadedComment ref="HV74" dT="2022-03-15T06:15:29.68" personId="{BDE2CB9B-D647-4F92-8E3A-28132669F0BF}" id="{5119D013-A596-42DF-8EAA-EDC8C4FF432D}">
    <text>Check with Balvinder on his availability to do helideck inspection</text>
  </threadedComment>
  <threadedComment ref="J75" dT="2021-11-17T09:07:21.59" personId="{3DB08EEE-4468-41FF-BD48-768967FB9D9F}" id="{2336D9D7-A434-421A-9560-2355745404B3}">
    <text>Sharon</text>
  </threadedComment>
  <threadedComment ref="EX75" dT="2022-03-13T11:13:24.00" personId="{BDE2CB9B-D647-4F92-8E3A-28132669F0BF}" id="{E81FC5E2-FCE2-4125-B001-45BF54689DC5}">
    <text>Stave &amp; Romie IN</text>
  </threadedComment>
  <threadedComment ref="EZ75" dT="2022-03-13T11:13:04.91" personId="{BDE2CB9B-D647-4F92-8E3A-28132669F0BF}" id="{37F16973-7EDB-4C62-9235-0B606594424B}">
    <text>Fuaz &amp; Jakan OUT</text>
  </threadedComment>
  <threadedComment ref="FJ75" dT="2022-03-15T15:24:53.65" personId="{BDE2CB9B-D647-4F92-8E3A-28132669F0BF}" id="{F161D4F8-5BBE-4BE8-A108-1BE17AA4D83B}">
    <text>Leng Chang</text>
  </threadedComment>
  <threadedComment ref="FL75" dT="2022-03-15T15:25:12.45" personId="{BDE2CB9B-D647-4F92-8E3A-28132669F0BF}" id="{EEB2AB94-D7BF-47B2-9977-3177AC4DFFC1}">
    <text>Rahmat OUT</text>
  </threadedComment>
  <threadedComment ref="FM75" dT="2022-03-15T15:25:33.80" personId="{BDE2CB9B-D647-4F92-8E3A-28132669F0BF}" id="{390350AB-6A79-4886-A1B0-FBA7DC35C16A}">
    <text>Jennifer IN</text>
  </threadedComment>
  <threadedComment ref="FO75" dT="2022-03-15T15:26:37.54" personId="{BDE2CB9B-D647-4F92-8E3A-28132669F0BF}" id="{0B54683F-B5A0-4A5A-B11C-58E0C67B2389}">
    <text>Nu'aim OUT</text>
  </threadedComment>
  <threadedComment ref="FS75" dT="2022-03-14T00:58:08.88" personId="{BDE2CB9B-D647-4F92-8E3A-28132669F0BF}" id="{3B583FDA-5D6C-4AAC-9C62-FB59C3887D12}">
    <text>Norman IN</text>
  </threadedComment>
  <threadedComment ref="FY75" dT="2022-03-14T02:17:38.26" personId="{BDE2CB9B-D647-4F92-8E3A-28132669F0BF}" id="{29CED97F-2B31-465B-A4A4-7664192A606D}">
    <text>Ronny IN</text>
  </threadedComment>
  <threadedComment ref="GA75" dT="2022-03-14T02:17:45.73" personId="{BDE2CB9B-D647-4F92-8E3A-28132669F0BF}" id="{659C1AC6-7D2C-41AA-ADBD-20547951FB63}">
    <text>Jumat OUT</text>
  </threadedComment>
  <threadedComment ref="GE75" dT="2022-03-14T01:52:43.25" personId="{BDE2CB9B-D647-4F92-8E3A-28132669F0BF}" id="{CB289F78-CF67-43EF-9F50-0A52D2BDEB67}">
    <text>Nash IN</text>
  </threadedComment>
  <threadedComment ref="GG75" dT="2022-03-14T01:52:49.61" personId="{BDE2CB9B-D647-4F92-8E3A-28132669F0BF}" id="{5001BAF5-67F2-4331-8A9A-E56F89E773F0}">
    <text>Faiz OUT</text>
  </threadedComment>
  <threadedComment ref="GQ75" dT="2022-03-14T23:53:40.65" personId="{BDE2CB9B-D647-4F92-8E3A-28132669F0BF}" id="{88145BD2-DF25-4611-B3C5-0FC74FB1E81E}">
    <text>Hisham IN</text>
  </threadedComment>
  <threadedComment ref="GS75" dT="2022-03-13T11:16:00.38" personId="{BDE2CB9B-D647-4F92-8E3A-28132669F0BF}" id="{8C62CE4B-E5C5-4C90-AD99-5C60BEB997F4}">
    <text>Stave OUT</text>
  </threadedComment>
  <threadedComment ref="HU75" dT="2022-03-14T23:54:44.88" personId="{BDE2CB9B-D647-4F92-8E3A-28132669F0BF}" id="{52A795F0-5C40-4866-A1D4-20208BC3EC2F}">
    <text>Morris IN</text>
  </threadedComment>
  <threadedComment ref="HW75" dT="2022-03-14T23:54:52.59" personId="{BDE2CB9B-D647-4F92-8E3A-28132669F0BF}" id="{3E4E9903-5422-47F0-8426-34A02CB849AA}">
    <text>Jettery OUT</text>
  </threadedComment>
  <threadedComment ref="J76" dT="2021-11-24T06:12:52.43" personId="{3DB08EEE-4468-41FF-BD48-768967FB9D9F}" id="{9DB0FA1D-348F-4A4A-9FC3-497E70C79F58}">
    <text>Kuben</text>
  </threadedComment>
  <threadedComment ref="EX76" dT="2022-03-15T15:20:29.96" personId="{BDE2CB9B-D647-4F92-8E3A-28132669F0BF}" id="{80490A84-6107-4053-8C10-6772EED80D1E}">
    <text>Amy and Anwar IN</text>
  </threadedComment>
  <threadedComment ref="FM76" dT="2022-03-13T11:14:15.25" personId="{BDE2CB9B-D647-4F92-8E3A-28132669F0BF}" id="{B1C023CE-35D6-4DAF-A718-FDF8C7676D07}">
    <text>Jettery &amp; Alister IN</text>
  </threadedComment>
  <threadedComment ref="FR76" dT="2022-03-14T23:51:07.26" personId="{BDE2CB9B-D647-4F92-8E3A-28132669F0BF}" id="{E691A765-DA12-4E21-BD84-1708E4907B4B}">
    <text>Hisham &amp; Gani OUT</text>
  </threadedComment>
  <threadedComment ref="FV76" dT="2022-03-19T00:19:03.44" personId="{BDE2CB9B-D647-4F92-8E3A-28132669F0BF}" id="{DEB6320A-5A68-4004-8544-D8EA660314C5}">
    <text>Noramin</text>
  </threadedComment>
  <threadedComment ref="GG76" dT="2022-03-13T11:15:08.01" personId="{BDE2CB9B-D647-4F92-8E3A-28132669F0BF}" id="{968FB86F-CA3C-49B6-9CD5-D50EA83919BA}">
    <text>Moris OUT</text>
  </threadedComment>
  <threadedComment ref="GZ76" dT="2022-03-19T02:04:55.46" personId="{BDE2CB9B-D647-4F92-8E3A-28132669F0BF}" id="{10CD0674-5FFF-437E-A52D-8F269F834EB9}">
    <text>Afiq</text>
  </threadedComment>
  <threadedComment ref="HB76" dT="2022-03-19T02:05:02.53" personId="{BDE2CB9B-D647-4F92-8E3A-28132669F0BF}" id="{EF93F6C8-E4AE-425C-8434-0FA5ED266B39}">
    <text>Kai</text>
  </threadedComment>
  <threadedComment ref="EX77" dT="2022-03-15T15:20:58.45" personId="{BDE2CB9B-D647-4F92-8E3A-28132669F0BF}" id="{09A923B7-8E5F-46D0-AEC3-BEDF1AE48575}">
    <text>Malaysia IN</text>
  </threadedComment>
  <threadedComment ref="FM77" dT="2022-03-15T15:24:53.65" personId="{BDE2CB9B-D647-4F92-8E3A-28132669F0BF}" id="{2FBA505E-F6B0-422F-9266-FB7AEACF8341}">
    <text>Jamil</text>
  </threadedComment>
  <threadedComment ref="FO77" dT="2022-03-15T15:25:12.45" personId="{BDE2CB9B-D647-4F92-8E3A-28132669F0BF}" id="{7A8CAAB9-0184-42E1-A7E7-18CB98B5521C}">
    <text>Heroyld OUT</text>
  </threadedComment>
  <threadedComment ref="FP77" dT="2022-03-15T01:11:06.00" personId="{BDE2CB9B-D647-4F92-8E3A-28132669F0BF}" id="{C6B2FF87-97D2-45CC-8036-265F385FFCBE}">
    <text>Felbert &amp; Rayner IN</text>
  </threadedComment>
  <threadedComment ref="FR77" dT="2022-03-15T01:10:50.60" personId="{BDE2CB9B-D647-4F92-8E3A-28132669F0BF}" id="{89FB066B-C670-48CF-98A9-16A023C5FFA0}">
    <text>Benny &amp; Alex OUT</text>
  </threadedComment>
  <threadedComment ref="FV77" dT="2022-03-18T09:24:24.14" personId="{BDE2CB9B-D647-4F92-8E3A-28132669F0BF}" id="{E0D2F21F-F583-4B75-84C4-DA790A3717FB}">
    <text>Fahrudin, Tananun, Abu Samah</text>
  </threadedComment>
  <threadedComment ref="GT77" dT="2022-03-14T02:00:36.58" personId="{BDE2CB9B-D647-4F92-8E3A-28132669F0BF}" id="{DAE434CB-8D4A-4B33-8874-79BE08CBC119}">
    <text>Split 2-2-2 on diff dates, if possible (subject to chopper availability)</text>
  </threadedComment>
  <threadedComment ref="HU77" dT="2022-03-19T05:10:26.44" personId="{BDE2CB9B-D647-4F92-8E3A-28132669F0BF}" id="{2B058555-463C-487F-9BFF-8224BC41A54E}">
    <text>Amzari IN</text>
  </threadedComment>
  <threadedComment ref="HW77" dT="2022-03-19T05:10:31.19" personId="{BDE2CB9B-D647-4F92-8E3A-28132669F0BF}" id="{F66AD8E0-7EE7-4803-A280-5BE736B0FEF7}">
    <text>Zul OUT</text>
  </threadedComment>
  <threadedComment ref="EZ78" dT="2022-03-14T00:49:01.78" personId="{BDE2CB9B-D647-4F92-8E3A-28132669F0BF}" id="{899B8253-76DA-4DC4-BA2C-FD183F3AC3BF}">
    <text>Wan OUT</text>
  </threadedComment>
  <threadedComment ref="FR78" dT="2022-03-18T02:25:51.33" personId="{BDE2CB9B-D647-4F92-8E3A-28132669F0BF}" id="{67196CF5-0B50-4EB4-98EF-B356344A7F33}">
    <text>Yahya</text>
  </threadedComment>
  <threadedComment ref="FY78" dT="2022-03-14T23:52:35.11" personId="{BDE2CB9B-D647-4F92-8E3A-28132669F0BF}" id="{2A1BA7B9-59E9-4F69-B627-46E368EA00C4}">
    <text>Fuaz IN</text>
  </threadedComment>
  <threadedComment ref="GA78" dT="2022-03-14T23:52:26.07" personId="{BDE2CB9B-D647-4F92-8E3A-28132669F0BF}" id="{255BAAE4-3A32-4830-A1FB-BBC19F011017}">
    <text>Morris OUT</text>
  </threadedComment>
  <threadedComment ref="GK78" dT="2022-03-18T02:25:37.11" personId="{BDE2CB9B-D647-4F92-8E3A-28132669F0BF}" id="{E3E96FD7-DB94-4DD1-B38C-D612BA14091B}">
    <text>Sergey</text>
  </threadedComment>
  <threadedComment ref="AS79" dT="2022-01-10T02:54:51.15" personId="{8117A093-C745-4D80-A0AB-52A18566A046}" id="{96149B72-374E-413C-B5D1-1ECEA018683F}">
    <text>1 MWD + 1 IT</text>
  </threadedComment>
  <threadedComment ref="BW79" dT="2022-01-10T02:54:51.15" personId="{8117A093-C745-4D80-A0AB-52A18566A046}" id="{A6DF4FB9-C53F-4156-9371-AC7E9E2C0461}">
    <text>1 MWD + 1 IT</text>
  </threadedComment>
  <threadedComment ref="FS79" dT="2022-03-14T01:21:33.76" personId="{BDE2CB9B-D647-4F92-8E3A-28132669F0BF}" id="{072AC1C3-7ACF-438B-BF1C-36699D97F64B}">
    <text>Yuhanis</text>
  </threadedComment>
  <threadedComment ref="FV79" dT="2022-03-19T00:19:09.97" personId="{BDE2CB9B-D647-4F92-8E3A-28132669F0BF}" id="{DBDFE703-0D8B-4C39-82D0-665B4EE1BC6E}">
    <text>Saravan</text>
  </threadedComment>
  <threadedComment ref="FY79" dT="2022-03-15T15:21:18.54" personId="{BDE2CB9B-D647-4F92-8E3A-28132669F0BF}" id="{B52B9E21-0952-4537-A79E-23D3A3BDFCB9}">
    <text>Mazwan IN</text>
  </threadedComment>
  <threadedComment ref="GU79" dT="2022-03-17T05:00:17.71" personId="{BDE2CB9B-D647-4F92-8E3A-28132669F0BF}" id="{F1C90CDF-4066-4B2A-90BB-799E20FBFD4F}">
    <text>Check his/her demob dates when he/she comes onboard</text>
  </threadedComment>
  <threadedComment ref="FS80" dT="2022-03-14T00:57:16.20" personId="{BDE2CB9B-D647-4F92-8E3A-28132669F0BF}" id="{179F3775-192A-40AB-9AFF-DCD65B4F18F8}">
    <text>Zaman IN</text>
  </threadedComment>
  <threadedComment ref="FU80" dT="2022-03-14T00:57:26.54" personId="{BDE2CB9B-D647-4F92-8E3A-28132669F0BF}" id="{7BA4C7CB-5A2A-499B-9B8D-1E7AA9C33945}">
    <text>Afiq OUT</text>
  </threadedComment>
  <threadedComment ref="FY80" dT="2022-03-14T01:21:33.76" personId="{BDE2CB9B-D647-4F92-8E3A-28132669F0BF}" id="{C8C8C3DE-DF54-4CE7-934B-90BCC9073A73}">
    <text>Raymond</text>
  </threadedComment>
  <threadedComment ref="GV80" dT="2022-03-18T02:25:31.28" personId="{BDE2CB9B-D647-4F92-8E3A-28132669F0BF}" id="{8ACB9A4D-8E95-4C42-A434-BA9A08337470}">
    <text>Kerry</text>
  </threadedComment>
  <threadedComment ref="FS81" dT="2022-03-14T00:57:35.17" personId="{BDE2CB9B-D647-4F92-8E3A-28132669F0BF}" id="{3EE42158-D494-4B98-947E-031FE7019DB0}">
    <text>Zul IN</text>
  </threadedComment>
  <threadedComment ref="FU81" dT="2022-03-14T00:57:50.71" personId="{BDE2CB9B-D647-4F92-8E3A-28132669F0BF}" id="{6D35934C-7B54-4ED5-BF87-EF3D474355DD}">
    <text>Amzari OUT</text>
  </threadedComment>
  <threadedComment ref="FY81" dT="2022-03-19T00:18:47.98" personId="{BDE2CB9B-D647-4F92-8E3A-28132669F0BF}" id="{504AA76C-7584-4FB5-9846-4B6DEBF6E626}">
    <text>Shahrum</text>
  </threadedComment>
  <threadedComment ref="AS82" dT="2022-01-30T07:35:27.42" personId="{BDE2CB9B-D647-4F92-8E3A-28132669F0BF}" id="{5FAC98C8-C2C7-49FB-BC4D-ADF1F9EC00EE}">
    <text>50 pax Maersk + 50 pax 3Cmetal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Relationship Id="rId4" Type="http://schemas.microsoft.com/office/2017/10/relationships/threadedComment" Target="../threadedComments/threadedComment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50"/>
  <sheetViews>
    <sheetView zoomScale="85" zoomScaleNormal="85" zoomScaleSheetLayoutView="80" workbookViewId="0">
      <pane ySplit="2" topLeftCell="A3" activePane="bottomLeft" state="frozen"/>
      <selection activeCell="C246" sqref="C246"/>
      <selection pane="bottomLeft" activeCell="E248" sqref="E248"/>
    </sheetView>
  </sheetViews>
  <sheetFormatPr defaultColWidth="9.140625" defaultRowHeight="14.25" outlineLevelRow="1"/>
  <cols>
    <col min="1" max="1" width="53.5703125" style="34" customWidth="1"/>
    <col min="2" max="3" width="16.5703125" style="34" customWidth="1"/>
    <col min="4" max="4" width="18.5703125" style="34" customWidth="1"/>
    <col min="5" max="6" width="13" style="34" customWidth="1"/>
    <col min="7" max="7" width="2.5703125" style="34" customWidth="1"/>
    <col min="8" max="8" width="47.42578125" style="34" customWidth="1"/>
    <col min="9" max="9" width="14.42578125" style="34" customWidth="1"/>
    <col min="10" max="11" width="9.140625" style="34" customWidth="1"/>
    <col min="12" max="16384" width="9.140625" style="34"/>
  </cols>
  <sheetData>
    <row r="1" spans="1:9" ht="28.5" customHeight="1">
      <c r="A1" s="422">
        <v>43388.877372685187</v>
      </c>
      <c r="B1" s="948"/>
      <c r="C1" s="949"/>
      <c r="D1" s="57"/>
      <c r="H1" s="52" t="s">
        <v>0</v>
      </c>
      <c r="I1" s="49">
        <v>0.15</v>
      </c>
    </row>
    <row r="2" spans="1:9" ht="25.5">
      <c r="A2" s="68" t="s">
        <v>1</v>
      </c>
      <c r="B2" s="32">
        <v>43388.878240740742</v>
      </c>
      <c r="C2" s="42" t="s">
        <v>2</v>
      </c>
      <c r="D2" s="69" t="s">
        <v>3</v>
      </c>
      <c r="G2" s="35"/>
      <c r="H2" s="52" t="s">
        <v>4</v>
      </c>
      <c r="I2" s="50">
        <v>0.1</v>
      </c>
    </row>
    <row r="3" spans="1:9">
      <c r="A3" s="12" t="s">
        <v>5</v>
      </c>
      <c r="B3" s="2">
        <f>SUM(B4:B5)/24</f>
        <v>0.33333333333333331</v>
      </c>
      <c r="C3" s="2">
        <f>SUM(C4:C5)/24</f>
        <v>0.39215686274509803</v>
      </c>
      <c r="D3" s="2"/>
      <c r="G3" s="35"/>
      <c r="H3" s="52" t="s">
        <v>6</v>
      </c>
      <c r="I3" s="51">
        <v>0.87</v>
      </c>
    </row>
    <row r="4" spans="1:9" ht="49.5" hidden="1" customHeight="1" outlineLevel="1">
      <c r="A4" s="21" t="s">
        <v>7</v>
      </c>
      <c r="B4" s="23">
        <v>8</v>
      </c>
      <c r="C4" s="23">
        <f>B4+((B4*$I$1)/(1-$I$1))</f>
        <v>9.4117647058823533</v>
      </c>
      <c r="D4" s="3"/>
      <c r="G4" s="35"/>
    </row>
    <row r="5" spans="1:9" hidden="1" outlineLevel="1">
      <c r="A5" s="21" t="s">
        <v>8</v>
      </c>
      <c r="B5" s="23">
        <v>0</v>
      </c>
      <c r="C5" s="23">
        <f>B5+((B5*$I$1)/(1-$I$1))</f>
        <v>0</v>
      </c>
      <c r="D5" s="21"/>
      <c r="G5" s="35"/>
    </row>
    <row r="6" spans="1:9" collapsed="1">
      <c r="A6" s="13" t="s">
        <v>9</v>
      </c>
      <c r="B6" s="20">
        <f>SUM(B7:B17)/24</f>
        <v>1.0347222222222221</v>
      </c>
      <c r="C6" s="20">
        <f>SUM(C7:C17)/24</f>
        <v>1.2173202614379084</v>
      </c>
      <c r="D6" s="2"/>
      <c r="G6" s="35"/>
    </row>
    <row r="7" spans="1:9" hidden="1" outlineLevel="1">
      <c r="A7" s="21" t="s">
        <v>10</v>
      </c>
      <c r="B7" s="22">
        <v>0.5</v>
      </c>
      <c r="C7" s="22">
        <f>B7+((B7*$I$1)/(1-$I$1))</f>
        <v>0.58823529411764708</v>
      </c>
      <c r="D7" s="21"/>
    </row>
    <row r="8" spans="1:9" ht="25.5" hidden="1" outlineLevel="1">
      <c r="A8" s="21" t="s">
        <v>11</v>
      </c>
      <c r="B8" s="22">
        <v>9</v>
      </c>
      <c r="C8" s="22">
        <f>B8+((B8*$I$1)/(1-$I$1))</f>
        <v>10.588235294117647</v>
      </c>
      <c r="D8" s="3"/>
    </row>
    <row r="9" spans="1:9" hidden="1" outlineLevel="1">
      <c r="A9" s="21" t="s">
        <v>12</v>
      </c>
      <c r="B9" s="22">
        <v>6.5</v>
      </c>
      <c r="C9" s="22">
        <f>B9+((B9*$I$1)/(1-$I$1))</f>
        <v>7.6470588235294112</v>
      </c>
      <c r="D9" s="3"/>
    </row>
    <row r="10" spans="1:9" ht="41.25" hidden="1" customHeight="1" outlineLevel="1">
      <c r="A10" s="21" t="s">
        <v>13</v>
      </c>
      <c r="B10" s="22">
        <v>0</v>
      </c>
      <c r="C10" s="22">
        <f>B10+((B10*$I$1)/(1-$I$1))</f>
        <v>0</v>
      </c>
      <c r="D10" s="3"/>
    </row>
    <row r="11" spans="1:9" collapsed="1">
      <c r="A11" s="13" t="s">
        <v>14</v>
      </c>
      <c r="B11" s="20">
        <f>SUM(B18:B22)/24</f>
        <v>0.58333333333333337</v>
      </c>
      <c r="C11" s="20">
        <f>SUM(C18:C22)/24</f>
        <v>0.68627450980392168</v>
      </c>
      <c r="D11" s="2"/>
    </row>
    <row r="12" spans="1:9" ht="26.25" hidden="1" customHeight="1" outlineLevel="1">
      <c r="A12" s="21" t="s">
        <v>15</v>
      </c>
      <c r="B12" s="22">
        <v>1.5</v>
      </c>
      <c r="C12" s="22">
        <f t="shared" ref="C12:C17" si="0">B12+((B12*$I$1)/(1-$I$1))</f>
        <v>1.7647058823529411</v>
      </c>
      <c r="D12" s="3" t="s">
        <v>16</v>
      </c>
    </row>
    <row r="13" spans="1:9" ht="38.25" hidden="1" outlineLevel="1">
      <c r="A13" s="21" t="s">
        <v>17</v>
      </c>
      <c r="B13" s="22">
        <v>2.5</v>
      </c>
      <c r="C13" s="22">
        <f t="shared" si="0"/>
        <v>2.9411764705882355</v>
      </c>
      <c r="D13" s="3" t="s">
        <v>18</v>
      </c>
    </row>
    <row r="14" spans="1:9" ht="25.5" hidden="1" outlineLevel="1">
      <c r="A14" s="21" t="s">
        <v>19</v>
      </c>
      <c r="B14" s="22">
        <v>1</v>
      </c>
      <c r="C14" s="22">
        <f t="shared" si="0"/>
        <v>1.1764705882352942</v>
      </c>
      <c r="D14" s="3"/>
    </row>
    <row r="15" spans="1:9" ht="25.5" hidden="1" outlineLevel="1">
      <c r="A15" s="21" t="s">
        <v>20</v>
      </c>
      <c r="B15" s="22">
        <v>1</v>
      </c>
      <c r="C15" s="22">
        <f t="shared" si="0"/>
        <v>1.1764705882352942</v>
      </c>
      <c r="D15" s="3"/>
    </row>
    <row r="16" spans="1:9" hidden="1" outlineLevel="1">
      <c r="A16" s="21" t="s">
        <v>21</v>
      </c>
      <c r="B16" s="22">
        <v>1.75</v>
      </c>
      <c r="C16" s="22">
        <f t="shared" si="0"/>
        <v>2.0588235294117645</v>
      </c>
      <c r="D16" s="3"/>
    </row>
    <row r="17" spans="1:15" hidden="1" outlineLevel="1">
      <c r="A17" s="21" t="s">
        <v>22</v>
      </c>
      <c r="B17" s="22">
        <v>0.5</v>
      </c>
      <c r="C17" s="22">
        <f t="shared" si="0"/>
        <v>0.58823529411764708</v>
      </c>
      <c r="D17" s="3"/>
    </row>
    <row r="18" spans="1:15" ht="25.5" hidden="1" outlineLevel="1">
      <c r="A18" s="21" t="s">
        <v>23</v>
      </c>
      <c r="B18" s="22">
        <v>1</v>
      </c>
      <c r="C18" s="22">
        <f>B18+((B18*$I$1)/(1-$I$1))</f>
        <v>1.1764705882352942</v>
      </c>
      <c r="D18" s="21"/>
    </row>
    <row r="19" spans="1:15" ht="25.5" hidden="1" customHeight="1" outlineLevel="1">
      <c r="A19" s="21" t="s">
        <v>24</v>
      </c>
      <c r="B19" s="22">
        <v>5</v>
      </c>
      <c r="C19" s="22">
        <f>B19+((B19*$I$1)/(1-$I$1))</f>
        <v>5.882352941176471</v>
      </c>
      <c r="D19" s="3" t="s">
        <v>25</v>
      </c>
    </row>
    <row r="20" spans="1:15" hidden="1" outlineLevel="1">
      <c r="A20" s="21" t="s">
        <v>26</v>
      </c>
      <c r="B20" s="22">
        <v>1</v>
      </c>
      <c r="C20" s="22">
        <f>B20+((B20*$I$1)/(1-$I$1))</f>
        <v>1.1764705882352942</v>
      </c>
      <c r="D20" s="21"/>
    </row>
    <row r="21" spans="1:15" hidden="1" outlineLevel="1">
      <c r="A21" s="21" t="s">
        <v>27</v>
      </c>
      <c r="B21" s="22">
        <v>6</v>
      </c>
      <c r="C21" s="22">
        <f>B21+((B21*$I$1)/(1-$I$1))</f>
        <v>7.0588235294117645</v>
      </c>
      <c r="D21" s="21"/>
    </row>
    <row r="22" spans="1:15" hidden="1" outlineLevel="1">
      <c r="A22" s="21" t="s">
        <v>28</v>
      </c>
      <c r="B22" s="22">
        <v>1</v>
      </c>
      <c r="C22" s="22">
        <f>B22+((B22*$I$1)/(1-$I$1))</f>
        <v>1.1764705882352942</v>
      </c>
      <c r="D22" s="21"/>
    </row>
    <row r="23" spans="1:15" collapsed="1">
      <c r="A23" s="13" t="s">
        <v>29</v>
      </c>
      <c r="B23" s="20">
        <f>SUM(B25:B37)/24</f>
        <v>1.8381944444444445</v>
      </c>
      <c r="C23" s="20">
        <f>SUM(C25:C37)/24</f>
        <v>2.162581699346406</v>
      </c>
      <c r="D23" s="2"/>
      <c r="H23" s="34" t="s">
        <v>30</v>
      </c>
      <c r="M23" s="34" t="s">
        <v>31</v>
      </c>
      <c r="N23" s="78">
        <v>0.63800000000000001</v>
      </c>
      <c r="O23" s="34" t="s">
        <v>32</v>
      </c>
    </row>
    <row r="24" spans="1:15" hidden="1" outlineLevel="1">
      <c r="A24" s="21" t="s">
        <v>33</v>
      </c>
      <c r="B24" s="22">
        <v>2.5</v>
      </c>
      <c r="C24" s="22">
        <f>B24+((B24*$I$1)/(1-$I$1))</f>
        <v>2.9411764705882355</v>
      </c>
      <c r="D24" s="26"/>
    </row>
    <row r="25" spans="1:15" ht="42" hidden="1" customHeight="1" outlineLevel="1">
      <c r="A25" s="21" t="s">
        <v>34</v>
      </c>
      <c r="B25" s="22">
        <v>16</v>
      </c>
      <c r="C25" s="22">
        <f t="shared" ref="C25:C30" si="1">B25+((B25*$I$1)/(1-$I$1))</f>
        <v>18.823529411764707</v>
      </c>
      <c r="D25" s="3" t="s">
        <v>35</v>
      </c>
    </row>
    <row r="26" spans="1:15" hidden="1" outlineLevel="1">
      <c r="A26" s="21" t="s">
        <v>36</v>
      </c>
      <c r="B26" s="22">
        <v>4</v>
      </c>
      <c r="C26" s="22">
        <f t="shared" si="1"/>
        <v>4.7058823529411766</v>
      </c>
      <c r="D26" s="21"/>
    </row>
    <row r="27" spans="1:15" ht="25.5" hidden="1" outlineLevel="1">
      <c r="A27" s="21" t="s">
        <v>37</v>
      </c>
      <c r="B27" s="22">
        <v>4.3</v>
      </c>
      <c r="C27" s="22">
        <f t="shared" si="1"/>
        <v>5.0588235294117645</v>
      </c>
      <c r="D27" s="3" t="s">
        <v>38</v>
      </c>
    </row>
    <row r="28" spans="1:15" hidden="1" outlineLevel="1">
      <c r="A28" s="21" t="s">
        <v>39</v>
      </c>
      <c r="B28" s="22">
        <v>0.5</v>
      </c>
      <c r="C28" s="22">
        <f t="shared" si="1"/>
        <v>0.58823529411764708</v>
      </c>
      <c r="D28" s="21"/>
    </row>
    <row r="29" spans="1:15" hidden="1" outlineLevel="1">
      <c r="A29" s="21" t="s">
        <v>40</v>
      </c>
      <c r="B29" s="22">
        <v>0.5</v>
      </c>
      <c r="C29" s="22">
        <f t="shared" si="1"/>
        <v>0.58823529411764708</v>
      </c>
      <c r="D29" s="21"/>
    </row>
    <row r="30" spans="1:15" hidden="1" outlineLevel="1">
      <c r="A30" s="21" t="s">
        <v>41</v>
      </c>
      <c r="B30" s="22">
        <v>2</v>
      </c>
      <c r="C30" s="22">
        <f t="shared" si="1"/>
        <v>2.3529411764705883</v>
      </c>
      <c r="D30" s="21"/>
    </row>
    <row r="31" spans="1:15" collapsed="1">
      <c r="A31" s="13" t="s">
        <v>42</v>
      </c>
      <c r="B31" s="20">
        <f>SUM(B38:B49)/24</f>
        <v>1.2166666666666666</v>
      </c>
      <c r="C31" s="20">
        <f>SUM(C38:C49)/24</f>
        <v>1.4313725490196079</v>
      </c>
      <c r="D31" s="2"/>
      <c r="M31" s="34" t="s">
        <v>43</v>
      </c>
      <c r="N31" s="78">
        <v>0.67100000000000004</v>
      </c>
      <c r="O31" s="34" t="s">
        <v>32</v>
      </c>
    </row>
    <row r="32" spans="1:15" hidden="1" outlineLevel="1">
      <c r="A32" s="21" t="s">
        <v>44</v>
      </c>
      <c r="B32" s="22">
        <v>1</v>
      </c>
      <c r="C32" s="22">
        <f t="shared" ref="C32:C37" si="2">B32+((B32*$I$1)/(1-$I$1))</f>
        <v>1.1764705882352942</v>
      </c>
      <c r="D32" s="21"/>
    </row>
    <row r="33" spans="1:10" hidden="1" outlineLevel="1">
      <c r="A33" s="21" t="s">
        <v>45</v>
      </c>
      <c r="B33" s="22">
        <v>1</v>
      </c>
      <c r="C33" s="22">
        <f t="shared" si="2"/>
        <v>1.1764705882352942</v>
      </c>
      <c r="D33" s="21"/>
    </row>
    <row r="34" spans="1:10" ht="38.25" hidden="1" outlineLevel="1">
      <c r="A34" s="21" t="s">
        <v>46</v>
      </c>
      <c r="B34" s="22">
        <v>8</v>
      </c>
      <c r="C34" s="22">
        <f t="shared" si="2"/>
        <v>9.4117647058823533</v>
      </c>
      <c r="D34" s="3" t="s">
        <v>47</v>
      </c>
    </row>
    <row r="35" spans="1:10" hidden="1" outlineLevel="1">
      <c r="A35" s="21" t="s">
        <v>48</v>
      </c>
      <c r="B35" s="22">
        <v>1.5</v>
      </c>
      <c r="C35" s="22">
        <f t="shared" si="2"/>
        <v>1.7647058823529411</v>
      </c>
      <c r="D35" s="21"/>
    </row>
    <row r="36" spans="1:10" ht="38.25" hidden="1" outlineLevel="1">
      <c r="A36" s="21" t="s">
        <v>49</v>
      </c>
      <c r="B36" s="22">
        <v>3.1</v>
      </c>
      <c r="C36" s="22">
        <f t="shared" si="2"/>
        <v>3.6470588235294117</v>
      </c>
      <c r="D36" s="3" t="s">
        <v>50</v>
      </c>
      <c r="H36" s="34" t="s">
        <v>51</v>
      </c>
    </row>
    <row r="37" spans="1:10" ht="25.5" hidden="1" outlineLevel="1">
      <c r="A37" s="21" t="s">
        <v>52</v>
      </c>
      <c r="B37" s="22">
        <v>1</v>
      </c>
      <c r="C37" s="22">
        <f t="shared" si="2"/>
        <v>1.1764705882352942</v>
      </c>
      <c r="D37" s="21"/>
      <c r="H37" s="34" t="s">
        <v>53</v>
      </c>
    </row>
    <row r="38" spans="1:10" ht="25.5" hidden="1" outlineLevel="1">
      <c r="A38" s="21" t="s">
        <v>54</v>
      </c>
      <c r="B38" s="22">
        <v>1.5</v>
      </c>
      <c r="C38" s="22">
        <f t="shared" ref="C38:C49" si="3">B38+((B38*$I$1)/(1-$I$1))</f>
        <v>1.7647058823529411</v>
      </c>
      <c r="D38" s="3" t="s">
        <v>55</v>
      </c>
    </row>
    <row r="39" spans="1:10" ht="25.5" hidden="1" outlineLevel="1">
      <c r="A39" s="21" t="s">
        <v>56</v>
      </c>
      <c r="B39" s="22">
        <v>5</v>
      </c>
      <c r="C39" s="22">
        <f t="shared" si="3"/>
        <v>5.882352941176471</v>
      </c>
      <c r="D39" s="3" t="s">
        <v>38</v>
      </c>
    </row>
    <row r="40" spans="1:10" hidden="1" outlineLevel="1">
      <c r="A40" s="21" t="s">
        <v>57</v>
      </c>
      <c r="B40" s="22">
        <v>0.5</v>
      </c>
      <c r="C40" s="22">
        <f t="shared" si="3"/>
        <v>0.58823529411764708</v>
      </c>
      <c r="D40" s="21"/>
    </row>
    <row r="41" spans="1:10" ht="25.5" hidden="1" outlineLevel="1">
      <c r="A41" s="21" t="s">
        <v>58</v>
      </c>
      <c r="B41" s="22">
        <v>1.5</v>
      </c>
      <c r="C41" s="22">
        <f t="shared" si="3"/>
        <v>1.7647058823529411</v>
      </c>
      <c r="D41" s="21"/>
    </row>
    <row r="42" spans="1:10" ht="28.5" hidden="1" customHeight="1" outlineLevel="1">
      <c r="A42" s="21" t="s">
        <v>59</v>
      </c>
      <c r="B42" s="22">
        <v>1</v>
      </c>
      <c r="C42" s="22">
        <f t="shared" si="3"/>
        <v>1.1764705882352942</v>
      </c>
      <c r="D42" s="21"/>
    </row>
    <row r="43" spans="1:10" ht="38.25" hidden="1" customHeight="1" outlineLevel="1">
      <c r="A43" s="21" t="s">
        <v>60</v>
      </c>
      <c r="B43" s="22">
        <v>6</v>
      </c>
      <c r="C43" s="22">
        <f t="shared" si="3"/>
        <v>7.0588235294117645</v>
      </c>
      <c r="D43" s="21"/>
    </row>
    <row r="44" spans="1:10" ht="25.5" hidden="1" outlineLevel="1">
      <c r="A44" s="21" t="s">
        <v>61</v>
      </c>
      <c r="B44" s="22">
        <v>2</v>
      </c>
      <c r="C44" s="22">
        <f t="shared" si="3"/>
        <v>2.3529411764705883</v>
      </c>
      <c r="D44" s="21"/>
    </row>
    <row r="45" spans="1:10" ht="25.5" hidden="1" outlineLevel="1">
      <c r="A45" s="21" t="s">
        <v>62</v>
      </c>
      <c r="B45" s="22">
        <v>2.4500000000000002</v>
      </c>
      <c r="C45" s="22">
        <f t="shared" si="3"/>
        <v>2.882352941176471</v>
      </c>
      <c r="D45" s="3" t="s">
        <v>55</v>
      </c>
      <c r="I45" s="36"/>
      <c r="J45" s="37"/>
    </row>
    <row r="46" spans="1:10" hidden="1" outlineLevel="1">
      <c r="A46" s="21" t="s">
        <v>63</v>
      </c>
      <c r="B46" s="22">
        <v>0</v>
      </c>
      <c r="C46" s="22">
        <f t="shared" si="3"/>
        <v>0</v>
      </c>
      <c r="D46" s="3"/>
      <c r="I46" s="36"/>
      <c r="J46" s="37"/>
    </row>
    <row r="47" spans="1:10" ht="25.5" hidden="1" outlineLevel="1">
      <c r="A47" s="21" t="s">
        <v>64</v>
      </c>
      <c r="B47" s="22">
        <v>4.25</v>
      </c>
      <c r="C47" s="22">
        <f t="shared" si="3"/>
        <v>5</v>
      </c>
      <c r="D47" s="14" t="s">
        <v>65</v>
      </c>
      <c r="I47" s="36"/>
      <c r="J47" s="37"/>
    </row>
    <row r="48" spans="1:10" hidden="1" outlineLevel="1">
      <c r="A48" s="21" t="s">
        <v>66</v>
      </c>
      <c r="B48" s="22">
        <v>1</v>
      </c>
      <c r="C48" s="22">
        <f t="shared" si="3"/>
        <v>1.1764705882352942</v>
      </c>
      <c r="D48" s="3"/>
      <c r="I48" s="36"/>
      <c r="J48" s="37"/>
    </row>
    <row r="49" spans="1:10" ht="15.75" hidden="1" customHeight="1" outlineLevel="1">
      <c r="A49" s="21" t="s">
        <v>67</v>
      </c>
      <c r="B49" s="22">
        <v>4</v>
      </c>
      <c r="C49" s="22">
        <f t="shared" si="3"/>
        <v>4.7058823529411766</v>
      </c>
      <c r="D49" s="21"/>
      <c r="H49" s="53"/>
      <c r="I49" s="54"/>
      <c r="J49" s="55"/>
    </row>
    <row r="50" spans="1:10" s="75" customFormat="1" hidden="1" outlineLevel="1">
      <c r="A50" s="21" t="s">
        <v>68</v>
      </c>
      <c r="B50" s="22">
        <v>1</v>
      </c>
      <c r="C50" s="23">
        <f>B50+((B50*$I$1)/(1-$I$1))</f>
        <v>1.1764705882352942</v>
      </c>
      <c r="D50" s="27"/>
    </row>
    <row r="51" spans="1:10" s="75" customFormat="1" hidden="1" outlineLevel="1">
      <c r="A51" s="21" t="s">
        <v>69</v>
      </c>
      <c r="B51" s="22">
        <v>2</v>
      </c>
      <c r="C51" s="23">
        <f>B51+((B51*$I$1)/(1-$I$1))</f>
        <v>2.3529411764705883</v>
      </c>
      <c r="D51" s="27"/>
    </row>
    <row r="52" spans="1:10" collapsed="1">
      <c r="A52" s="13" t="s">
        <v>70</v>
      </c>
      <c r="B52" s="20">
        <f>SUM(B53:B77)/24</f>
        <v>3.0729166666666665</v>
      </c>
      <c r="C52" s="20">
        <f>SUM(C53:C77)/24</f>
        <v>3.6151960784313726</v>
      </c>
      <c r="D52" s="16"/>
    </row>
    <row r="53" spans="1:10" ht="25.5" hidden="1" outlineLevel="1">
      <c r="A53" s="21" t="s">
        <v>71</v>
      </c>
      <c r="B53" s="23">
        <v>4</v>
      </c>
      <c r="C53" s="23">
        <f t="shared" ref="C53:C77" si="4">B53+((B53*$I$1)/(1-$I$1))</f>
        <v>4.7058823529411766</v>
      </c>
      <c r="D53" s="21"/>
      <c r="H53" s="71"/>
      <c r="I53" s="54"/>
      <c r="J53" s="55"/>
    </row>
    <row r="54" spans="1:10" hidden="1" outlineLevel="1">
      <c r="A54" s="38" t="s">
        <v>72</v>
      </c>
      <c r="B54" s="23">
        <v>2</v>
      </c>
      <c r="C54" s="23">
        <f t="shared" si="4"/>
        <v>2.3529411764705883</v>
      </c>
      <c r="D54" s="21"/>
    </row>
    <row r="55" spans="1:10" hidden="1" outlineLevel="1">
      <c r="A55" s="38" t="s">
        <v>73</v>
      </c>
      <c r="B55" s="23">
        <v>2</v>
      </c>
      <c r="C55" s="23">
        <f t="shared" si="4"/>
        <v>2.3529411764705883</v>
      </c>
      <c r="D55" s="21"/>
    </row>
    <row r="56" spans="1:10" hidden="1" outlineLevel="1">
      <c r="A56" s="21" t="s">
        <v>74</v>
      </c>
      <c r="B56" s="23">
        <v>1</v>
      </c>
      <c r="C56" s="23">
        <f t="shared" si="4"/>
        <v>1.1764705882352942</v>
      </c>
      <c r="D56" s="21"/>
    </row>
    <row r="57" spans="1:10" hidden="1" outlineLevel="1">
      <c r="A57" s="21" t="s">
        <v>75</v>
      </c>
      <c r="B57" s="23">
        <v>2</v>
      </c>
      <c r="C57" s="23">
        <f t="shared" si="4"/>
        <v>2.3529411764705883</v>
      </c>
      <c r="D57" s="21"/>
    </row>
    <row r="58" spans="1:10" ht="51" hidden="1" outlineLevel="1">
      <c r="A58" s="21" t="s">
        <v>76</v>
      </c>
      <c r="B58" s="23">
        <v>19</v>
      </c>
      <c r="C58" s="23">
        <f t="shared" si="4"/>
        <v>22.352941176470587</v>
      </c>
      <c r="D58" s="3" t="s">
        <v>77</v>
      </c>
    </row>
    <row r="59" spans="1:10" hidden="1" outlineLevel="1">
      <c r="A59" s="21" t="s">
        <v>78</v>
      </c>
      <c r="B59" s="23">
        <v>1</v>
      </c>
      <c r="C59" s="23">
        <f t="shared" si="4"/>
        <v>1.1764705882352942</v>
      </c>
      <c r="D59" s="21"/>
    </row>
    <row r="60" spans="1:10" hidden="1" outlineLevel="1">
      <c r="A60" s="21" t="s">
        <v>79</v>
      </c>
      <c r="B60" s="23">
        <v>0.5</v>
      </c>
      <c r="C60" s="23">
        <f t="shared" si="4"/>
        <v>0.58823529411764708</v>
      </c>
      <c r="D60" s="21"/>
    </row>
    <row r="61" spans="1:10" hidden="1" outlineLevel="1">
      <c r="A61" s="21" t="s">
        <v>80</v>
      </c>
      <c r="B61" s="23">
        <v>2</v>
      </c>
      <c r="C61" s="23">
        <f t="shared" si="4"/>
        <v>2.3529411764705883</v>
      </c>
      <c r="D61" s="21"/>
    </row>
    <row r="62" spans="1:10" hidden="1" outlineLevel="1">
      <c r="A62" s="21" t="s">
        <v>81</v>
      </c>
      <c r="B62" s="23">
        <v>6</v>
      </c>
      <c r="C62" s="23">
        <f t="shared" si="4"/>
        <v>7.0588235294117645</v>
      </c>
      <c r="D62" s="21"/>
    </row>
    <row r="63" spans="1:10" hidden="1" outlineLevel="1">
      <c r="A63" s="21" t="s">
        <v>82</v>
      </c>
      <c r="B63" s="23">
        <v>4</v>
      </c>
      <c r="C63" s="23">
        <f t="shared" si="4"/>
        <v>4.7058823529411766</v>
      </c>
      <c r="D63" s="21"/>
    </row>
    <row r="64" spans="1:10" hidden="1" outlineLevel="1">
      <c r="A64" s="21" t="s">
        <v>83</v>
      </c>
      <c r="B64" s="9">
        <v>1</v>
      </c>
      <c r="C64" s="9">
        <f t="shared" si="4"/>
        <v>1.1764705882352942</v>
      </c>
      <c r="D64" s="21"/>
    </row>
    <row r="65" spans="1:14" hidden="1" outlineLevel="1">
      <c r="A65" s="21" t="s">
        <v>84</v>
      </c>
      <c r="B65" s="23">
        <v>0.5</v>
      </c>
      <c r="C65" s="23">
        <f t="shared" si="4"/>
        <v>0.58823529411764708</v>
      </c>
      <c r="D65" s="21"/>
    </row>
    <row r="66" spans="1:14" ht="25.5" hidden="1" outlineLevel="1">
      <c r="A66" s="21" t="s">
        <v>85</v>
      </c>
      <c r="B66" s="23">
        <v>1.5</v>
      </c>
      <c r="C66" s="23">
        <f t="shared" si="4"/>
        <v>1.7647058823529411</v>
      </c>
      <c r="D66" s="21"/>
    </row>
    <row r="67" spans="1:14" ht="25.5" hidden="1" outlineLevel="1">
      <c r="A67" s="21" t="s">
        <v>86</v>
      </c>
      <c r="B67" s="23">
        <v>2</v>
      </c>
      <c r="C67" s="23">
        <f t="shared" si="4"/>
        <v>2.3529411764705883</v>
      </c>
      <c r="D67" s="21"/>
    </row>
    <row r="68" spans="1:14" hidden="1" outlineLevel="1">
      <c r="A68" s="21" t="s">
        <v>87</v>
      </c>
      <c r="B68" s="23">
        <v>2</v>
      </c>
      <c r="C68" s="23">
        <f t="shared" si="4"/>
        <v>2.3529411764705883</v>
      </c>
      <c r="D68" s="21"/>
    </row>
    <row r="69" spans="1:14" ht="25.5" hidden="1" outlineLevel="1">
      <c r="A69" s="21" t="s">
        <v>88</v>
      </c>
      <c r="B69" s="23">
        <v>3</v>
      </c>
      <c r="C69" s="23">
        <f t="shared" si="4"/>
        <v>3.5294117647058822</v>
      </c>
      <c r="D69" s="21"/>
    </row>
    <row r="70" spans="1:14" ht="25.5" hidden="1" outlineLevel="1">
      <c r="A70" s="21" t="s">
        <v>89</v>
      </c>
      <c r="B70" s="23">
        <v>2</v>
      </c>
      <c r="C70" s="23">
        <f t="shared" si="4"/>
        <v>2.3529411764705883</v>
      </c>
      <c r="D70" s="21"/>
    </row>
    <row r="71" spans="1:14" hidden="1" outlineLevel="1">
      <c r="A71" s="21" t="s">
        <v>90</v>
      </c>
      <c r="B71" s="23">
        <v>2</v>
      </c>
      <c r="C71" s="23">
        <f t="shared" si="4"/>
        <v>2.3529411764705883</v>
      </c>
      <c r="D71" s="21"/>
    </row>
    <row r="72" spans="1:14" ht="25.5" hidden="1" outlineLevel="1">
      <c r="A72" s="21" t="s">
        <v>91</v>
      </c>
      <c r="B72" s="23">
        <v>3</v>
      </c>
      <c r="C72" s="23">
        <f t="shared" si="4"/>
        <v>3.5294117647058822</v>
      </c>
      <c r="D72" s="21"/>
    </row>
    <row r="73" spans="1:14" hidden="1" outlineLevel="1">
      <c r="A73" s="30" t="s">
        <v>92</v>
      </c>
      <c r="B73" s="9">
        <v>2.25</v>
      </c>
      <c r="C73" s="9">
        <f t="shared" si="4"/>
        <v>2.6470588235294117</v>
      </c>
      <c r="D73" s="30"/>
    </row>
    <row r="74" spans="1:14" hidden="1" outlineLevel="1">
      <c r="A74" s="30" t="s">
        <v>93</v>
      </c>
      <c r="B74" s="9">
        <v>1</v>
      </c>
      <c r="C74" s="9">
        <f t="shared" si="4"/>
        <v>1.1764705882352942</v>
      </c>
      <c r="D74" s="30"/>
    </row>
    <row r="75" spans="1:14" hidden="1" outlineLevel="1">
      <c r="A75" s="30" t="s">
        <v>94</v>
      </c>
      <c r="B75" s="9">
        <v>4</v>
      </c>
      <c r="C75" s="9">
        <f t="shared" si="4"/>
        <v>4.7058823529411766</v>
      </c>
      <c r="D75" s="30"/>
    </row>
    <row r="76" spans="1:14" hidden="1" outlineLevel="1">
      <c r="A76" s="30" t="s">
        <v>95</v>
      </c>
      <c r="B76" s="9">
        <v>3</v>
      </c>
      <c r="C76" s="9">
        <f t="shared" si="4"/>
        <v>3.5294117647058822</v>
      </c>
      <c r="D76" s="30"/>
    </row>
    <row r="77" spans="1:14" hidden="1" outlineLevel="1">
      <c r="A77" s="39" t="s">
        <v>96</v>
      </c>
      <c r="B77" s="23">
        <v>3</v>
      </c>
      <c r="C77" s="23">
        <f t="shared" si="4"/>
        <v>3.5294117647058822</v>
      </c>
      <c r="D77" s="21"/>
    </row>
    <row r="78" spans="1:14" collapsed="1">
      <c r="A78" s="13" t="s">
        <v>97</v>
      </c>
      <c r="B78" s="20">
        <f>SUM(B80:B103)/24</f>
        <v>4.2442708333333332</v>
      </c>
      <c r="C78" s="20">
        <f>SUM(C80:C103)/24</f>
        <v>4.9932598039215677</v>
      </c>
      <c r="D78" s="20"/>
      <c r="M78" s="34" t="s">
        <v>98</v>
      </c>
      <c r="N78" s="34">
        <v>0.1</v>
      </c>
    </row>
    <row r="79" spans="1:14" hidden="1" outlineLevel="1">
      <c r="A79" s="21" t="s">
        <v>99</v>
      </c>
      <c r="B79" s="22">
        <v>6</v>
      </c>
      <c r="C79" s="22">
        <f>B79+((B79*$I$1)/(1-$I$1))</f>
        <v>7.0588235294117645</v>
      </c>
      <c r="D79" s="3"/>
      <c r="I79" s="36"/>
      <c r="J79" s="37"/>
    </row>
    <row r="80" spans="1:14" hidden="1" outlineLevel="1">
      <c r="A80" s="21" t="s">
        <v>100</v>
      </c>
      <c r="B80" s="22">
        <v>1</v>
      </c>
      <c r="C80" s="22">
        <f t="shared" ref="C80:C93" si="5">B80+((B80*$I$1)/(1-$I$1))</f>
        <v>1.1764705882352942</v>
      </c>
      <c r="D80" s="26"/>
    </row>
    <row r="81" spans="1:14" ht="25.5" hidden="1" outlineLevel="1">
      <c r="A81" s="21" t="s">
        <v>101</v>
      </c>
      <c r="B81" s="22">
        <v>7</v>
      </c>
      <c r="C81" s="22">
        <f t="shared" si="5"/>
        <v>8.235294117647058</v>
      </c>
      <c r="D81" s="3" t="s">
        <v>102</v>
      </c>
    </row>
    <row r="82" spans="1:14" hidden="1" outlineLevel="1">
      <c r="A82" s="30" t="s">
        <v>103</v>
      </c>
      <c r="B82" s="22">
        <v>1</v>
      </c>
      <c r="C82" s="22">
        <f t="shared" si="5"/>
        <v>1.1764705882352942</v>
      </c>
      <c r="D82" s="3"/>
    </row>
    <row r="83" spans="1:14" hidden="1" outlineLevel="1">
      <c r="A83" s="21" t="s">
        <v>104</v>
      </c>
      <c r="B83" s="22">
        <v>0.5</v>
      </c>
      <c r="C83" s="22">
        <f t="shared" si="5"/>
        <v>0.58823529411764708</v>
      </c>
      <c r="D83" s="21"/>
    </row>
    <row r="84" spans="1:14" hidden="1" outlineLevel="1">
      <c r="A84" s="21" t="s">
        <v>105</v>
      </c>
      <c r="B84" s="22">
        <v>2</v>
      </c>
      <c r="C84" s="22">
        <f t="shared" si="5"/>
        <v>2.3529411764705883</v>
      </c>
      <c r="D84" s="21"/>
    </row>
    <row r="85" spans="1:14" ht="13.5" hidden="1" customHeight="1" outlineLevel="1">
      <c r="A85" s="21" t="s">
        <v>106</v>
      </c>
      <c r="B85" s="22">
        <v>5</v>
      </c>
      <c r="C85" s="22">
        <f>B85+((B85*$I$1)/(1-$I$1))</f>
        <v>5.882352941176471</v>
      </c>
      <c r="D85" s="17"/>
    </row>
    <row r="86" spans="1:14" hidden="1" outlineLevel="1">
      <c r="A86" s="21" t="s">
        <v>107</v>
      </c>
      <c r="B86" s="22">
        <v>2</v>
      </c>
      <c r="C86" s="22">
        <f t="shared" si="5"/>
        <v>2.3529411764705883</v>
      </c>
      <c r="D86" s="21"/>
    </row>
    <row r="87" spans="1:14" hidden="1" outlineLevel="1">
      <c r="A87" s="21" t="s">
        <v>108</v>
      </c>
      <c r="B87" s="22">
        <v>1</v>
      </c>
      <c r="C87" s="22">
        <f t="shared" si="5"/>
        <v>1.1764705882352942</v>
      </c>
      <c r="D87" s="21"/>
    </row>
    <row r="88" spans="1:14" hidden="1" outlineLevel="1">
      <c r="A88" s="30" t="s">
        <v>109</v>
      </c>
      <c r="B88" s="8">
        <v>2.5</v>
      </c>
      <c r="C88" s="8">
        <f t="shared" si="5"/>
        <v>2.9411764705882355</v>
      </c>
      <c r="D88" s="30"/>
    </row>
    <row r="89" spans="1:14" ht="51" hidden="1" outlineLevel="1">
      <c r="A89" s="21" t="s">
        <v>110</v>
      </c>
      <c r="B89" s="22">
        <v>24.25</v>
      </c>
      <c r="C89" s="22">
        <f t="shared" si="5"/>
        <v>28.529411764705884</v>
      </c>
      <c r="D89" s="3" t="s">
        <v>111</v>
      </c>
    </row>
    <row r="90" spans="1:14" hidden="1" outlineLevel="1">
      <c r="A90" s="21" t="s">
        <v>112</v>
      </c>
      <c r="B90" s="22">
        <v>3</v>
      </c>
      <c r="C90" s="22">
        <f t="shared" si="5"/>
        <v>3.5294117647058822</v>
      </c>
      <c r="D90" s="21"/>
    </row>
    <row r="91" spans="1:14" hidden="1" outlineLevel="1">
      <c r="A91" s="21" t="s">
        <v>113</v>
      </c>
      <c r="B91" s="22">
        <v>2.8</v>
      </c>
      <c r="C91" s="22">
        <f t="shared" si="5"/>
        <v>3.2941176470588234</v>
      </c>
      <c r="D91" s="21"/>
    </row>
    <row r="92" spans="1:14" hidden="1" outlineLevel="1">
      <c r="A92" s="21" t="s">
        <v>114</v>
      </c>
      <c r="B92" s="22">
        <v>0.5</v>
      </c>
      <c r="C92" s="22">
        <f t="shared" si="5"/>
        <v>0.58823529411764708</v>
      </c>
      <c r="D92" s="21"/>
    </row>
    <row r="93" spans="1:14" hidden="1" outlineLevel="1">
      <c r="A93" s="21" t="s">
        <v>115</v>
      </c>
      <c r="B93" s="22">
        <v>5.75</v>
      </c>
      <c r="C93" s="22">
        <f t="shared" si="5"/>
        <v>6.7647058823529411</v>
      </c>
      <c r="D93" s="21"/>
    </row>
    <row r="94" spans="1:14" hidden="1" outlineLevel="1">
      <c r="A94" s="21" t="s">
        <v>116</v>
      </c>
      <c r="B94" s="22">
        <v>8</v>
      </c>
      <c r="C94" s="23">
        <f>B94+((B94*$I$1)/(1-$I$1))</f>
        <v>9.4117647058823533</v>
      </c>
      <c r="D94" s="31"/>
    </row>
    <row r="95" spans="1:14" collapsed="1">
      <c r="A95" s="13" t="s">
        <v>117</v>
      </c>
      <c r="B95" s="20">
        <f>SUM(B96:B110)/24</f>
        <v>2.5125000000000002</v>
      </c>
      <c r="C95" s="20">
        <f>SUM(C96:C110)/24</f>
        <v>2.9558823529411771</v>
      </c>
      <c r="D95" s="20"/>
      <c r="M95" s="34" t="s">
        <v>118</v>
      </c>
      <c r="N95" s="34">
        <v>0.05</v>
      </c>
    </row>
    <row r="96" spans="1:14" hidden="1" outlineLevel="1">
      <c r="A96" s="21" t="s">
        <v>119</v>
      </c>
      <c r="B96" s="22">
        <v>2.5</v>
      </c>
      <c r="C96" s="22">
        <f t="shared" ref="C96:C110" si="6">B96+((B96*$I$1)/(1-$I$1))</f>
        <v>2.9411764705882355</v>
      </c>
      <c r="D96" s="21"/>
    </row>
    <row r="97" spans="1:10" hidden="1" outlineLevel="1">
      <c r="A97" s="21" t="s">
        <v>120</v>
      </c>
      <c r="B97" s="22">
        <v>2.5</v>
      </c>
      <c r="C97" s="22">
        <f>B97+((B97*$I$1)/(1-$I$1))</f>
        <v>2.9411764705882355</v>
      </c>
      <c r="D97" s="21"/>
    </row>
    <row r="98" spans="1:10" hidden="1" outlineLevel="1">
      <c r="A98" s="21" t="s">
        <v>121</v>
      </c>
      <c r="B98" s="22">
        <v>1</v>
      </c>
      <c r="C98" s="22">
        <f t="shared" si="6"/>
        <v>1.1764705882352942</v>
      </c>
      <c r="D98" s="21"/>
    </row>
    <row r="99" spans="1:10" ht="23.25" hidden="1" customHeight="1" outlineLevel="1">
      <c r="A99" s="21" t="s">
        <v>122</v>
      </c>
      <c r="B99" s="22">
        <v>16.850000000000001</v>
      </c>
      <c r="C99" s="22">
        <f t="shared" si="6"/>
        <v>19.823529411764707</v>
      </c>
      <c r="D99" s="3" t="s">
        <v>123</v>
      </c>
    </row>
    <row r="100" spans="1:10" hidden="1" outlineLevel="1">
      <c r="A100" s="21" t="s">
        <v>124</v>
      </c>
      <c r="B100" s="22">
        <v>1.5</v>
      </c>
      <c r="C100" s="22">
        <f t="shared" si="6"/>
        <v>1.7647058823529411</v>
      </c>
      <c r="D100" s="21"/>
    </row>
    <row r="101" spans="1:10" hidden="1" outlineLevel="1">
      <c r="A101" s="21" t="s">
        <v>125</v>
      </c>
      <c r="B101" s="22">
        <v>1.5</v>
      </c>
      <c r="C101" s="22">
        <f t="shared" si="6"/>
        <v>1.7647058823529411</v>
      </c>
      <c r="D101" s="21"/>
    </row>
    <row r="102" spans="1:10" ht="25.5" hidden="1" outlineLevel="1">
      <c r="A102" s="21" t="s">
        <v>126</v>
      </c>
      <c r="B102" s="22">
        <v>6.2</v>
      </c>
      <c r="C102" s="22">
        <f t="shared" si="6"/>
        <v>7.2941176470588234</v>
      </c>
      <c r="D102" s="3" t="s">
        <v>38</v>
      </c>
    </row>
    <row r="103" spans="1:10" hidden="1" outlineLevel="1">
      <c r="A103" s="21" t="s">
        <v>127</v>
      </c>
      <c r="B103" s="22">
        <v>1</v>
      </c>
      <c r="C103" s="22">
        <f>B103+((B103*$I$1)/(1-$I$1))</f>
        <v>1.1764705882352942</v>
      </c>
      <c r="D103" s="3"/>
      <c r="I103" s="36"/>
      <c r="J103" s="37"/>
    </row>
    <row r="104" spans="1:10" hidden="1" outlineLevel="1">
      <c r="A104" s="21" t="s">
        <v>128</v>
      </c>
      <c r="B104" s="22">
        <v>1.5</v>
      </c>
      <c r="C104" s="22">
        <f t="shared" si="6"/>
        <v>1.7647058823529411</v>
      </c>
      <c r="D104" s="21"/>
    </row>
    <row r="105" spans="1:10" hidden="1" outlineLevel="1">
      <c r="A105" s="21" t="s">
        <v>129</v>
      </c>
      <c r="B105" s="22">
        <v>1.5</v>
      </c>
      <c r="C105" s="22">
        <f t="shared" si="6"/>
        <v>1.7647058823529411</v>
      </c>
      <c r="D105" s="21"/>
    </row>
    <row r="106" spans="1:10" hidden="1" outlineLevel="1">
      <c r="A106" s="21" t="s">
        <v>130</v>
      </c>
      <c r="B106" s="22">
        <v>4</v>
      </c>
      <c r="C106" s="22">
        <f t="shared" si="6"/>
        <v>4.7058823529411766</v>
      </c>
      <c r="D106" s="21"/>
    </row>
    <row r="107" spans="1:10" s="47" customFormat="1" ht="25.5" hidden="1" outlineLevel="1">
      <c r="A107" s="30" t="s">
        <v>131</v>
      </c>
      <c r="B107" s="8">
        <v>3</v>
      </c>
      <c r="C107" s="8">
        <f t="shared" si="6"/>
        <v>3.5294117647058822</v>
      </c>
      <c r="D107" s="48" t="s">
        <v>132</v>
      </c>
    </row>
    <row r="108" spans="1:10" ht="25.5" hidden="1" outlineLevel="1">
      <c r="A108" s="21" t="s">
        <v>133</v>
      </c>
      <c r="B108" s="22">
        <v>3.75</v>
      </c>
      <c r="C108" s="22">
        <f t="shared" si="6"/>
        <v>4.4117647058823533</v>
      </c>
      <c r="D108" s="3" t="s">
        <v>102</v>
      </c>
    </row>
    <row r="109" spans="1:10" ht="25.5" hidden="1" outlineLevel="1">
      <c r="A109" s="21" t="s">
        <v>134</v>
      </c>
      <c r="B109" s="22">
        <v>12</v>
      </c>
      <c r="C109" s="23">
        <f t="shared" si="6"/>
        <v>14.117647058823529</v>
      </c>
      <c r="D109" s="31" t="s">
        <v>135</v>
      </c>
    </row>
    <row r="110" spans="1:10" hidden="1" outlineLevel="1">
      <c r="A110" s="21" t="s">
        <v>136</v>
      </c>
      <c r="B110" s="22">
        <v>1.5</v>
      </c>
      <c r="C110" s="23">
        <f t="shared" si="6"/>
        <v>1.7647058823529411</v>
      </c>
      <c r="D110" s="27"/>
    </row>
    <row r="111" spans="1:10" hidden="1" outlineLevel="1">
      <c r="A111" s="21" t="s">
        <v>137</v>
      </c>
      <c r="B111" s="22">
        <v>1</v>
      </c>
      <c r="C111" s="23">
        <f>B111+((B111*$I$1)/(1-$I$1))</f>
        <v>1.1764705882352942</v>
      </c>
      <c r="D111" s="27"/>
    </row>
    <row r="112" spans="1:10" collapsed="1">
      <c r="A112" s="13" t="s">
        <v>138</v>
      </c>
      <c r="B112" s="20">
        <f>SUM(B114:B129)/24</f>
        <v>3.65625</v>
      </c>
      <c r="C112" s="20">
        <f>SUM(C114:C129)/24</f>
        <v>4.3014705882352944</v>
      </c>
      <c r="D112" s="20"/>
    </row>
    <row r="113" spans="1:4" hidden="1" outlineLevel="1">
      <c r="A113" s="21" t="s">
        <v>139</v>
      </c>
      <c r="B113" s="22">
        <v>6</v>
      </c>
      <c r="C113" s="23">
        <f>B113+((B113*$I$1)/(1-$I$1))</f>
        <v>7.0588235294117645</v>
      </c>
      <c r="D113" s="27"/>
    </row>
    <row r="114" spans="1:4" hidden="1" outlineLevel="1">
      <c r="A114" s="21" t="s">
        <v>140</v>
      </c>
      <c r="B114" s="22">
        <v>1</v>
      </c>
      <c r="C114" s="22">
        <f t="shared" ref="C114:C128" si="7">B114+((B114*$I$1)/(1-$I$1))</f>
        <v>1.1764705882352942</v>
      </c>
      <c r="D114" s="26"/>
    </row>
    <row r="115" spans="1:4" ht="25.5" hidden="1" outlineLevel="1">
      <c r="A115" s="21" t="s">
        <v>101</v>
      </c>
      <c r="B115" s="22">
        <v>8</v>
      </c>
      <c r="C115" s="22">
        <f t="shared" si="7"/>
        <v>9.4117647058823533</v>
      </c>
      <c r="D115" s="3" t="s">
        <v>102</v>
      </c>
    </row>
    <row r="116" spans="1:4" hidden="1" outlineLevel="1">
      <c r="A116" s="21" t="s">
        <v>104</v>
      </c>
      <c r="B116" s="22">
        <v>0.5</v>
      </c>
      <c r="C116" s="22">
        <f t="shared" si="7"/>
        <v>0.58823529411764708</v>
      </c>
      <c r="D116" s="21"/>
    </row>
    <row r="117" spans="1:4" hidden="1" outlineLevel="1">
      <c r="A117" s="21" t="s">
        <v>105</v>
      </c>
      <c r="B117" s="22">
        <v>2</v>
      </c>
      <c r="C117" s="22">
        <f t="shared" si="7"/>
        <v>2.3529411764705883</v>
      </c>
      <c r="D117" s="21"/>
    </row>
    <row r="118" spans="1:4" hidden="1" outlineLevel="1">
      <c r="A118" s="21" t="s">
        <v>141</v>
      </c>
      <c r="B118" s="22">
        <v>4</v>
      </c>
      <c r="C118" s="22">
        <f t="shared" si="7"/>
        <v>4.7058823529411766</v>
      </c>
      <c r="D118" s="21"/>
    </row>
    <row r="119" spans="1:4" hidden="1" outlineLevel="1">
      <c r="A119" s="21" t="s">
        <v>142</v>
      </c>
      <c r="B119" s="22">
        <v>0.5</v>
      </c>
      <c r="C119" s="22">
        <f t="shared" si="7"/>
        <v>0.58823529411764708</v>
      </c>
      <c r="D119" s="21"/>
    </row>
    <row r="120" spans="1:4" hidden="1" outlineLevel="1">
      <c r="A120" s="21" t="s">
        <v>108</v>
      </c>
      <c r="B120" s="22">
        <v>1</v>
      </c>
      <c r="C120" s="22">
        <f t="shared" si="7"/>
        <v>1.1764705882352942</v>
      </c>
      <c r="D120" s="21"/>
    </row>
    <row r="121" spans="1:4" s="47" customFormat="1" hidden="1" outlineLevel="1">
      <c r="A121" s="30" t="s">
        <v>143</v>
      </c>
      <c r="B121" s="8">
        <v>2</v>
      </c>
      <c r="C121" s="8">
        <f t="shared" si="7"/>
        <v>2.3529411764705883</v>
      </c>
      <c r="D121" s="30"/>
    </row>
    <row r="122" spans="1:4" hidden="1" outlineLevel="1">
      <c r="A122" s="74" t="s">
        <v>144</v>
      </c>
      <c r="B122" s="8">
        <v>2</v>
      </c>
      <c r="C122" s="8">
        <f t="shared" si="7"/>
        <v>2.3529411764705883</v>
      </c>
      <c r="D122" s="30"/>
    </row>
    <row r="123" spans="1:4" hidden="1" outlineLevel="1">
      <c r="A123" s="30" t="s">
        <v>145</v>
      </c>
      <c r="B123" s="8">
        <v>1</v>
      </c>
      <c r="C123" s="8">
        <f t="shared" si="7"/>
        <v>1.1764705882352942</v>
      </c>
      <c r="D123" s="30"/>
    </row>
    <row r="124" spans="1:4" ht="76.5" hidden="1" outlineLevel="1">
      <c r="A124" s="21" t="s">
        <v>146</v>
      </c>
      <c r="B124" s="22">
        <v>40.25</v>
      </c>
      <c r="C124" s="22">
        <f t="shared" si="7"/>
        <v>47.352941176470587</v>
      </c>
      <c r="D124" s="3" t="s">
        <v>147</v>
      </c>
    </row>
    <row r="125" spans="1:4" hidden="1" outlineLevel="1">
      <c r="A125" s="21" t="s">
        <v>112</v>
      </c>
      <c r="B125" s="22">
        <v>4</v>
      </c>
      <c r="C125" s="22">
        <f t="shared" si="7"/>
        <v>4.7058823529411766</v>
      </c>
      <c r="D125" s="21"/>
    </row>
    <row r="126" spans="1:4" ht="25.5" hidden="1" outlineLevel="1">
      <c r="A126" s="21" t="s">
        <v>148</v>
      </c>
      <c r="B126" s="22">
        <v>4.5</v>
      </c>
      <c r="C126" s="22">
        <f t="shared" si="7"/>
        <v>5.2941176470588234</v>
      </c>
      <c r="D126" s="3" t="s">
        <v>38</v>
      </c>
    </row>
    <row r="127" spans="1:4" hidden="1" outlineLevel="1">
      <c r="A127" s="21" t="s">
        <v>149</v>
      </c>
      <c r="B127" s="22">
        <v>0.5</v>
      </c>
      <c r="C127" s="22">
        <f t="shared" si="7"/>
        <v>0.58823529411764708</v>
      </c>
      <c r="D127" s="21"/>
    </row>
    <row r="128" spans="1:4" ht="63.75" hidden="1" outlineLevel="1">
      <c r="A128" s="21" t="s">
        <v>150</v>
      </c>
      <c r="B128" s="22">
        <v>8.5</v>
      </c>
      <c r="C128" s="22">
        <f t="shared" si="7"/>
        <v>10</v>
      </c>
      <c r="D128" s="3" t="s">
        <v>151</v>
      </c>
    </row>
    <row r="129" spans="1:4" hidden="1" outlineLevel="1">
      <c r="A129" s="21" t="s">
        <v>152</v>
      </c>
      <c r="B129" s="23">
        <v>8</v>
      </c>
      <c r="C129" s="23">
        <f>B129+((B129*$I$1)/(1-$I$1))</f>
        <v>9.4117647058823533</v>
      </c>
      <c r="D129" s="27"/>
    </row>
    <row r="130" spans="1:4" collapsed="1">
      <c r="A130" s="43" t="s">
        <v>153</v>
      </c>
      <c r="B130" s="45">
        <f>SUM(B131:B144)/24</f>
        <v>2</v>
      </c>
      <c r="C130" s="45">
        <f>SUM(C131:C144)/24</f>
        <v>2.3529411764705883</v>
      </c>
      <c r="D130" s="45"/>
    </row>
    <row r="131" spans="1:4" hidden="1" outlineLevel="1">
      <c r="A131" s="39" t="s">
        <v>154</v>
      </c>
      <c r="B131" s="23">
        <v>3</v>
      </c>
      <c r="C131" s="23">
        <f t="shared" ref="C131:C144" si="8">B131+((B131*$I$1)/(1-$I$1))</f>
        <v>3.5294117647058822</v>
      </c>
      <c r="D131" s="27"/>
    </row>
    <row r="132" spans="1:4" hidden="1" outlineLevel="1">
      <c r="A132" s="39" t="s">
        <v>155</v>
      </c>
      <c r="B132" s="23">
        <v>2.5</v>
      </c>
      <c r="C132" s="23">
        <f t="shared" si="8"/>
        <v>2.9411764705882355</v>
      </c>
      <c r="D132" s="27"/>
    </row>
    <row r="133" spans="1:4" hidden="1" outlineLevel="1">
      <c r="A133" s="39" t="s">
        <v>156</v>
      </c>
      <c r="B133" s="23">
        <v>1</v>
      </c>
      <c r="C133" s="23">
        <f t="shared" si="8"/>
        <v>1.1764705882352942</v>
      </c>
      <c r="D133" s="27"/>
    </row>
    <row r="134" spans="1:4" hidden="1" outlineLevel="1">
      <c r="A134" s="39" t="s">
        <v>157</v>
      </c>
      <c r="B134" s="23">
        <v>2</v>
      </c>
      <c r="C134" s="23">
        <f t="shared" si="8"/>
        <v>2.3529411764705883</v>
      </c>
      <c r="D134" s="27"/>
    </row>
    <row r="135" spans="1:4" hidden="1" outlineLevel="1">
      <c r="A135" s="39" t="s">
        <v>158</v>
      </c>
      <c r="B135" s="23">
        <v>3</v>
      </c>
      <c r="C135" s="23">
        <f t="shared" si="8"/>
        <v>3.5294117647058822</v>
      </c>
      <c r="D135" s="27"/>
    </row>
    <row r="136" spans="1:4" hidden="1" outlineLevel="1">
      <c r="A136" s="39" t="s">
        <v>159</v>
      </c>
      <c r="B136" s="23">
        <v>6</v>
      </c>
      <c r="C136" s="23">
        <f t="shared" si="8"/>
        <v>7.0588235294117645</v>
      </c>
      <c r="D136" s="27"/>
    </row>
    <row r="137" spans="1:4" hidden="1" outlineLevel="1">
      <c r="A137" s="39" t="s">
        <v>160</v>
      </c>
      <c r="B137" s="23">
        <v>2.5</v>
      </c>
      <c r="C137" s="23">
        <f t="shared" si="8"/>
        <v>2.9411764705882355</v>
      </c>
      <c r="D137" s="27"/>
    </row>
    <row r="138" spans="1:4" hidden="1" outlineLevel="1">
      <c r="A138" s="39" t="s">
        <v>161</v>
      </c>
      <c r="B138" s="23">
        <v>3</v>
      </c>
      <c r="C138" s="23">
        <f t="shared" si="8"/>
        <v>3.5294117647058822</v>
      </c>
      <c r="D138" s="27"/>
    </row>
    <row r="139" spans="1:4" hidden="1" outlineLevel="1">
      <c r="A139" s="39" t="s">
        <v>162</v>
      </c>
      <c r="B139" s="23">
        <v>3</v>
      </c>
      <c r="C139" s="23">
        <f t="shared" si="8"/>
        <v>3.5294117647058822</v>
      </c>
      <c r="D139" s="27"/>
    </row>
    <row r="140" spans="1:4" hidden="1" outlineLevel="1">
      <c r="A140" s="39" t="s">
        <v>163</v>
      </c>
      <c r="B140" s="23">
        <v>2.5</v>
      </c>
      <c r="C140" s="23">
        <f t="shared" si="8"/>
        <v>2.9411764705882355</v>
      </c>
      <c r="D140" s="27"/>
    </row>
    <row r="141" spans="1:4" hidden="1" outlineLevel="1">
      <c r="A141" s="39" t="s">
        <v>164</v>
      </c>
      <c r="B141" s="23">
        <v>2</v>
      </c>
      <c r="C141" s="23">
        <f t="shared" si="8"/>
        <v>2.3529411764705883</v>
      </c>
      <c r="D141" s="27"/>
    </row>
    <row r="142" spans="1:4" hidden="1" outlineLevel="1">
      <c r="A142" s="39" t="s">
        <v>165</v>
      </c>
      <c r="B142" s="23">
        <v>12</v>
      </c>
      <c r="C142" s="23">
        <f t="shared" si="8"/>
        <v>14.117647058823529</v>
      </c>
      <c r="D142" s="27"/>
    </row>
    <row r="143" spans="1:4" hidden="1" outlineLevel="1">
      <c r="A143" s="39" t="s">
        <v>166</v>
      </c>
      <c r="B143" s="23">
        <v>2.5</v>
      </c>
      <c r="C143" s="23">
        <f t="shared" si="8"/>
        <v>2.9411764705882355</v>
      </c>
      <c r="D143" s="27"/>
    </row>
    <row r="144" spans="1:4" hidden="1" outlineLevel="1">
      <c r="A144" s="39" t="s">
        <v>167</v>
      </c>
      <c r="B144" s="23">
        <v>3</v>
      </c>
      <c r="C144" s="23">
        <f t="shared" si="8"/>
        <v>3.5294117647058822</v>
      </c>
      <c r="D144" s="27"/>
    </row>
    <row r="145" spans="1:4" collapsed="1">
      <c r="A145" s="13" t="s">
        <v>168</v>
      </c>
      <c r="B145" s="20">
        <f>SUM(B146:B162)/24</f>
        <v>2.8958333333333335</v>
      </c>
      <c r="C145" s="20">
        <f>SUM(C146:C162)/24</f>
        <v>3.40686274509804</v>
      </c>
      <c r="D145" s="20"/>
    </row>
    <row r="146" spans="1:4" hidden="1" outlineLevel="1">
      <c r="A146" s="21" t="s">
        <v>169</v>
      </c>
      <c r="B146" s="22">
        <v>2.5</v>
      </c>
      <c r="C146" s="22">
        <f t="shared" ref="C146:C162" si="9">B146+((B146*$I$1)/(1-$I$1))</f>
        <v>2.9411764705882355</v>
      </c>
      <c r="D146" s="21"/>
    </row>
    <row r="147" spans="1:4" hidden="1" outlineLevel="1">
      <c r="A147" s="21" t="s">
        <v>170</v>
      </c>
      <c r="B147" s="22">
        <v>1</v>
      </c>
      <c r="C147" s="22">
        <f t="shared" si="9"/>
        <v>1.1764705882352942</v>
      </c>
      <c r="D147" s="21"/>
    </row>
    <row r="148" spans="1:4" ht="28.5" hidden="1" customHeight="1" outlineLevel="1">
      <c r="A148" s="21" t="s">
        <v>171</v>
      </c>
      <c r="B148" s="22">
        <v>13.25</v>
      </c>
      <c r="C148" s="22">
        <f t="shared" si="9"/>
        <v>15.588235294117647</v>
      </c>
      <c r="D148" s="3" t="s">
        <v>172</v>
      </c>
    </row>
    <row r="149" spans="1:4" hidden="1" outlineLevel="1">
      <c r="A149" s="21" t="s">
        <v>173</v>
      </c>
      <c r="B149" s="22">
        <v>1.5</v>
      </c>
      <c r="C149" s="22">
        <f t="shared" si="9"/>
        <v>1.7647058823529411</v>
      </c>
      <c r="D149" s="21"/>
    </row>
    <row r="150" spans="1:4" hidden="1" outlineLevel="1">
      <c r="A150" s="21" t="s">
        <v>125</v>
      </c>
      <c r="B150" s="22">
        <v>1.5</v>
      </c>
      <c r="C150" s="22">
        <f t="shared" si="9"/>
        <v>1.7647058823529411</v>
      </c>
      <c r="D150" s="21"/>
    </row>
    <row r="151" spans="1:4" ht="25.5" hidden="1" outlineLevel="1">
      <c r="A151" s="21" t="s">
        <v>126</v>
      </c>
      <c r="B151" s="22">
        <v>13.25</v>
      </c>
      <c r="C151" s="22">
        <f t="shared" si="9"/>
        <v>15.588235294117647</v>
      </c>
      <c r="D151" s="3" t="s">
        <v>38</v>
      </c>
    </row>
    <row r="152" spans="1:4" hidden="1" outlineLevel="1">
      <c r="A152" s="21" t="s">
        <v>128</v>
      </c>
      <c r="B152" s="22">
        <v>1.5</v>
      </c>
      <c r="C152" s="22">
        <f t="shared" si="9"/>
        <v>1.7647058823529411</v>
      </c>
      <c r="D152" s="21"/>
    </row>
    <row r="153" spans="1:4" hidden="1" outlineLevel="1">
      <c r="A153" s="21" t="s">
        <v>129</v>
      </c>
      <c r="B153" s="22">
        <v>1.5</v>
      </c>
      <c r="C153" s="22">
        <f t="shared" si="9"/>
        <v>1.7647058823529411</v>
      </c>
      <c r="D153" s="21"/>
    </row>
    <row r="154" spans="1:4" hidden="1" outlineLevel="1">
      <c r="A154" s="21" t="s">
        <v>130</v>
      </c>
      <c r="B154" s="22">
        <v>3</v>
      </c>
      <c r="C154" s="22">
        <f t="shared" si="9"/>
        <v>3.5294117647058822</v>
      </c>
      <c r="D154" s="21"/>
    </row>
    <row r="155" spans="1:4" s="47" customFormat="1" ht="25.5" hidden="1" outlineLevel="1">
      <c r="A155" s="30" t="s">
        <v>131</v>
      </c>
      <c r="B155" s="8">
        <v>3</v>
      </c>
      <c r="C155" s="8">
        <f t="shared" si="9"/>
        <v>3.5294117647058822</v>
      </c>
      <c r="D155" s="48" t="s">
        <v>132</v>
      </c>
    </row>
    <row r="156" spans="1:4" ht="25.5" hidden="1" outlineLevel="1">
      <c r="A156" s="21" t="s">
        <v>133</v>
      </c>
      <c r="B156" s="22">
        <v>8</v>
      </c>
      <c r="C156" s="22">
        <f t="shared" si="9"/>
        <v>9.4117647058823533</v>
      </c>
      <c r="D156" s="3" t="s">
        <v>102</v>
      </c>
    </row>
    <row r="157" spans="1:4" hidden="1" outlineLevel="1">
      <c r="A157" s="21" t="s">
        <v>174</v>
      </c>
      <c r="B157" s="22">
        <v>1</v>
      </c>
      <c r="C157" s="23">
        <f t="shared" si="9"/>
        <v>1.1764705882352942</v>
      </c>
      <c r="D157" s="31"/>
    </row>
    <row r="158" spans="1:4" ht="25.5" hidden="1" outlineLevel="1">
      <c r="A158" s="21" t="s">
        <v>134</v>
      </c>
      <c r="B158" s="22">
        <v>12</v>
      </c>
      <c r="C158" s="23">
        <f t="shared" si="9"/>
        <v>14.117647058823529</v>
      </c>
      <c r="D158" s="31" t="s">
        <v>135</v>
      </c>
    </row>
    <row r="159" spans="1:4" hidden="1" outlineLevel="1">
      <c r="A159" s="21" t="s">
        <v>175</v>
      </c>
      <c r="B159" s="22">
        <v>2</v>
      </c>
      <c r="C159" s="23">
        <f t="shared" si="9"/>
        <v>2.3529411764705883</v>
      </c>
      <c r="D159" s="27"/>
    </row>
    <row r="160" spans="1:4" hidden="1" outlineLevel="1">
      <c r="A160" s="21" t="s">
        <v>69</v>
      </c>
      <c r="B160" s="22">
        <v>2</v>
      </c>
      <c r="C160" s="23">
        <f t="shared" si="9"/>
        <v>2.3529411764705883</v>
      </c>
      <c r="D160" s="27"/>
    </row>
    <row r="161" spans="1:4" hidden="1" outlineLevel="1">
      <c r="A161" s="21" t="s">
        <v>136</v>
      </c>
      <c r="B161" s="22">
        <v>1.5</v>
      </c>
      <c r="C161" s="23">
        <f t="shared" si="9"/>
        <v>1.7647058823529411</v>
      </c>
      <c r="D161" s="27"/>
    </row>
    <row r="162" spans="1:4" hidden="1" outlineLevel="1">
      <c r="A162" s="21" t="s">
        <v>176</v>
      </c>
      <c r="B162" s="23">
        <v>1</v>
      </c>
      <c r="C162" s="23">
        <f t="shared" si="9"/>
        <v>1.1764705882352942</v>
      </c>
      <c r="D162" s="27"/>
    </row>
    <row r="163" spans="1:4" collapsed="1">
      <c r="A163" s="13" t="s">
        <v>177</v>
      </c>
      <c r="B163" s="20">
        <f>SUM(B165:B180)/24</f>
        <v>4.4291666666666663</v>
      </c>
      <c r="C163" s="20">
        <f>SUM(C165:C180)/24</f>
        <v>5.2107843137254903</v>
      </c>
      <c r="D163" s="20"/>
    </row>
    <row r="164" spans="1:4" hidden="1" outlineLevel="1">
      <c r="A164" s="21" t="s">
        <v>178</v>
      </c>
      <c r="B164" s="22">
        <v>6</v>
      </c>
      <c r="C164" s="23">
        <f>B164+((B164*$I$1)/(1-$I$1))</f>
        <v>7.0588235294117645</v>
      </c>
      <c r="D164" s="27"/>
    </row>
    <row r="165" spans="1:4" hidden="1" outlineLevel="1">
      <c r="A165" s="21" t="s">
        <v>179</v>
      </c>
      <c r="B165" s="22">
        <v>1</v>
      </c>
      <c r="C165" s="22">
        <f t="shared" ref="C165:C180" si="10">B165+((B165*$I$1)/(1-$I$1))</f>
        <v>1.1764705882352942</v>
      </c>
      <c r="D165" s="26"/>
    </row>
    <row r="166" spans="1:4" ht="25.5" hidden="1" outlineLevel="1">
      <c r="A166" s="21" t="s">
        <v>101</v>
      </c>
      <c r="B166" s="22">
        <v>10.7</v>
      </c>
      <c r="C166" s="22">
        <f t="shared" si="10"/>
        <v>12.588235294117647</v>
      </c>
      <c r="D166" s="3" t="s">
        <v>102</v>
      </c>
    </row>
    <row r="167" spans="1:4" hidden="1" outlineLevel="1">
      <c r="A167" s="21" t="s">
        <v>104</v>
      </c>
      <c r="B167" s="22">
        <v>0.5</v>
      </c>
      <c r="C167" s="22">
        <f t="shared" si="10"/>
        <v>0.58823529411764708</v>
      </c>
      <c r="D167" s="21"/>
    </row>
    <row r="168" spans="1:4" hidden="1" outlineLevel="1">
      <c r="A168" s="21" t="s">
        <v>105</v>
      </c>
      <c r="B168" s="22">
        <v>2</v>
      </c>
      <c r="C168" s="22">
        <f t="shared" si="10"/>
        <v>2.3529411764705883</v>
      </c>
      <c r="D168" s="21"/>
    </row>
    <row r="169" spans="1:4" hidden="1" outlineLevel="1">
      <c r="A169" s="21" t="s">
        <v>141</v>
      </c>
      <c r="B169" s="22">
        <v>4</v>
      </c>
      <c r="C169" s="22">
        <f t="shared" si="10"/>
        <v>4.7058823529411766</v>
      </c>
      <c r="D169" s="21"/>
    </row>
    <row r="170" spans="1:4" hidden="1" outlineLevel="1">
      <c r="A170" s="21" t="s">
        <v>142</v>
      </c>
      <c r="B170" s="22">
        <v>0.5</v>
      </c>
      <c r="C170" s="22">
        <f t="shared" si="10"/>
        <v>0.58823529411764708</v>
      </c>
      <c r="D170" s="21"/>
    </row>
    <row r="171" spans="1:4" hidden="1" outlineLevel="1">
      <c r="A171" s="21" t="s">
        <v>108</v>
      </c>
      <c r="B171" s="22">
        <v>1</v>
      </c>
      <c r="C171" s="22">
        <f t="shared" si="10"/>
        <v>1.1764705882352942</v>
      </c>
      <c r="D171" s="21"/>
    </row>
    <row r="172" spans="1:4" s="47" customFormat="1" hidden="1" outlineLevel="1">
      <c r="A172" s="30" t="s">
        <v>143</v>
      </c>
      <c r="B172" s="8">
        <v>2</v>
      </c>
      <c r="C172" s="8">
        <f t="shared" si="10"/>
        <v>2.3529411764705883</v>
      </c>
      <c r="D172" s="30"/>
    </row>
    <row r="173" spans="1:4" hidden="1" outlineLevel="1">
      <c r="A173" s="74" t="s">
        <v>180</v>
      </c>
      <c r="B173" s="8">
        <v>2</v>
      </c>
      <c r="C173" s="8">
        <f t="shared" si="10"/>
        <v>2.3529411764705883</v>
      </c>
      <c r="D173" s="30"/>
    </row>
    <row r="174" spans="1:4" hidden="1" outlineLevel="1">
      <c r="A174" s="30" t="s">
        <v>145</v>
      </c>
      <c r="B174" s="8">
        <v>2</v>
      </c>
      <c r="C174" s="8">
        <f t="shared" si="10"/>
        <v>2.3529411764705883</v>
      </c>
      <c r="D174" s="30"/>
    </row>
    <row r="175" spans="1:4" ht="165.75" hidden="1" outlineLevel="1">
      <c r="A175" s="21" t="s">
        <v>181</v>
      </c>
      <c r="B175" s="22">
        <v>53.6</v>
      </c>
      <c r="C175" s="22">
        <f t="shared" si="10"/>
        <v>63.058823529411768</v>
      </c>
      <c r="D175" s="3" t="s">
        <v>182</v>
      </c>
    </row>
    <row r="176" spans="1:4" hidden="1" outlineLevel="1">
      <c r="A176" s="21" t="s">
        <v>112</v>
      </c>
      <c r="B176" s="22">
        <v>6</v>
      </c>
      <c r="C176" s="22">
        <f t="shared" si="10"/>
        <v>7.0588235294117645</v>
      </c>
      <c r="D176" s="21"/>
    </row>
    <row r="177" spans="1:4" ht="25.5" hidden="1" outlineLevel="1">
      <c r="A177" s="21" t="s">
        <v>183</v>
      </c>
      <c r="B177" s="22">
        <v>3.5</v>
      </c>
      <c r="C177" s="22">
        <f t="shared" si="10"/>
        <v>4.117647058823529</v>
      </c>
      <c r="D177" s="3" t="s">
        <v>38</v>
      </c>
    </row>
    <row r="178" spans="1:4" hidden="1" outlineLevel="1">
      <c r="A178" s="21" t="s">
        <v>184</v>
      </c>
      <c r="B178" s="22">
        <v>0.5</v>
      </c>
      <c r="C178" s="22">
        <f t="shared" si="10"/>
        <v>0.58823529411764708</v>
      </c>
      <c r="D178" s="21"/>
    </row>
    <row r="179" spans="1:4" hidden="1" outlineLevel="1">
      <c r="A179" s="21" t="s">
        <v>185</v>
      </c>
      <c r="B179" s="22">
        <v>11</v>
      </c>
      <c r="C179" s="22">
        <f t="shared" si="10"/>
        <v>12.941176470588236</v>
      </c>
      <c r="D179" s="3"/>
    </row>
    <row r="180" spans="1:4" hidden="1" outlineLevel="1">
      <c r="A180" s="21" t="s">
        <v>186</v>
      </c>
      <c r="B180" s="23">
        <v>6</v>
      </c>
      <c r="C180" s="23">
        <f t="shared" si="10"/>
        <v>7.0588235294117645</v>
      </c>
      <c r="D180" s="27"/>
    </row>
    <row r="181" spans="1:4" collapsed="1">
      <c r="A181" s="43" t="s">
        <v>187</v>
      </c>
      <c r="B181" s="45">
        <f>SUM(B182:B200)/24</f>
        <v>4.75</v>
      </c>
      <c r="C181" s="45">
        <f>SUM(C182:C200)/24</f>
        <v>5.5882352941176476</v>
      </c>
      <c r="D181" s="45"/>
    </row>
    <row r="182" spans="1:4" hidden="1" outlineLevel="1">
      <c r="A182" s="39" t="s">
        <v>154</v>
      </c>
      <c r="B182" s="23">
        <v>3</v>
      </c>
      <c r="C182" s="23">
        <f t="shared" ref="C182:C200" si="11">B182+((B182*$I$1)/(1-$I$1))</f>
        <v>3.5294117647058822</v>
      </c>
      <c r="D182" s="27"/>
    </row>
    <row r="183" spans="1:4" hidden="1" outlineLevel="1">
      <c r="A183" s="39" t="s">
        <v>155</v>
      </c>
      <c r="B183" s="23">
        <v>3</v>
      </c>
      <c r="C183" s="23">
        <f t="shared" si="11"/>
        <v>3.5294117647058822</v>
      </c>
      <c r="D183" s="27"/>
    </row>
    <row r="184" spans="1:4" hidden="1" outlineLevel="1">
      <c r="A184" s="39" t="s">
        <v>156</v>
      </c>
      <c r="B184" s="23">
        <v>1.5</v>
      </c>
      <c r="C184" s="23">
        <f t="shared" si="11"/>
        <v>1.7647058823529411</v>
      </c>
      <c r="D184" s="27"/>
    </row>
    <row r="185" spans="1:4" hidden="1" outlineLevel="1">
      <c r="A185" s="39" t="s">
        <v>157</v>
      </c>
      <c r="B185" s="23">
        <v>1.5</v>
      </c>
      <c r="C185" s="23">
        <f t="shared" si="11"/>
        <v>1.7647058823529411</v>
      </c>
      <c r="D185" s="27"/>
    </row>
    <row r="186" spans="1:4" hidden="1" outlineLevel="1">
      <c r="A186" s="39" t="s">
        <v>158</v>
      </c>
      <c r="B186" s="23">
        <v>9</v>
      </c>
      <c r="C186" s="23">
        <f t="shared" si="11"/>
        <v>10.588235294117647</v>
      </c>
      <c r="D186" s="27"/>
    </row>
    <row r="187" spans="1:4" hidden="1" outlineLevel="1">
      <c r="A187" s="39" t="s">
        <v>159</v>
      </c>
      <c r="B187" s="23">
        <v>12</v>
      </c>
      <c r="C187" s="23">
        <f t="shared" si="11"/>
        <v>14.117647058823529</v>
      </c>
      <c r="D187" s="27"/>
    </row>
    <row r="188" spans="1:4" hidden="1" outlineLevel="1">
      <c r="A188" s="39" t="s">
        <v>160</v>
      </c>
      <c r="B188" s="23">
        <v>4.5</v>
      </c>
      <c r="C188" s="23">
        <f t="shared" si="11"/>
        <v>5.2941176470588234</v>
      </c>
      <c r="D188" s="27"/>
    </row>
    <row r="189" spans="1:4" hidden="1" outlineLevel="1">
      <c r="A189" s="39" t="s">
        <v>161</v>
      </c>
      <c r="B189" s="23">
        <v>3</v>
      </c>
      <c r="C189" s="23">
        <f t="shared" si="11"/>
        <v>3.5294117647058822</v>
      </c>
      <c r="D189" s="27"/>
    </row>
    <row r="190" spans="1:4" hidden="1" outlineLevel="1">
      <c r="A190" s="39" t="s">
        <v>162</v>
      </c>
      <c r="B190" s="23">
        <v>3</v>
      </c>
      <c r="C190" s="23">
        <f t="shared" si="11"/>
        <v>3.5294117647058822</v>
      </c>
      <c r="D190" s="27"/>
    </row>
    <row r="191" spans="1:4" hidden="1" outlineLevel="1">
      <c r="A191" s="39" t="s">
        <v>163</v>
      </c>
      <c r="B191" s="23">
        <v>3</v>
      </c>
      <c r="C191" s="23">
        <f t="shared" si="11"/>
        <v>3.5294117647058822</v>
      </c>
      <c r="D191" s="27"/>
    </row>
    <row r="192" spans="1:4" hidden="1" outlineLevel="1">
      <c r="A192" s="39" t="s">
        <v>164</v>
      </c>
      <c r="B192" s="23">
        <v>1.5</v>
      </c>
      <c r="C192" s="23">
        <f t="shared" si="11"/>
        <v>1.7647058823529411</v>
      </c>
      <c r="D192" s="27"/>
    </row>
    <row r="193" spans="1:4" hidden="1" outlineLevel="1">
      <c r="A193" s="39" t="s">
        <v>165</v>
      </c>
      <c r="B193" s="23">
        <v>24</v>
      </c>
      <c r="C193" s="23">
        <f t="shared" si="11"/>
        <v>28.235294117647058</v>
      </c>
      <c r="D193" s="27"/>
    </row>
    <row r="194" spans="1:4" hidden="1" outlineLevel="1">
      <c r="A194" s="39" t="s">
        <v>166</v>
      </c>
      <c r="B194" s="23">
        <v>4.5</v>
      </c>
      <c r="C194" s="23">
        <f t="shared" si="11"/>
        <v>5.2941176470588234</v>
      </c>
      <c r="D194" s="27"/>
    </row>
    <row r="195" spans="1:4" hidden="1" outlineLevel="1">
      <c r="A195" s="39" t="s">
        <v>167</v>
      </c>
      <c r="B195" s="23">
        <v>3</v>
      </c>
      <c r="C195" s="23">
        <f t="shared" si="11"/>
        <v>3.5294117647058822</v>
      </c>
      <c r="D195" s="27"/>
    </row>
    <row r="196" spans="1:4" hidden="1" outlineLevel="1">
      <c r="A196" s="21" t="s">
        <v>188</v>
      </c>
      <c r="B196" s="23">
        <v>3</v>
      </c>
      <c r="C196" s="23">
        <f t="shared" si="11"/>
        <v>3.5294117647058822</v>
      </c>
      <c r="D196" s="27"/>
    </row>
    <row r="197" spans="1:4" hidden="1" outlineLevel="1">
      <c r="A197" s="21" t="s">
        <v>189</v>
      </c>
      <c r="B197" s="23">
        <v>3</v>
      </c>
      <c r="C197" s="23">
        <f t="shared" si="11"/>
        <v>3.5294117647058822</v>
      </c>
      <c r="D197" s="27"/>
    </row>
    <row r="198" spans="1:4" hidden="1" outlineLevel="1">
      <c r="A198" s="21" t="s">
        <v>190</v>
      </c>
      <c r="B198" s="23">
        <v>24</v>
      </c>
      <c r="C198" s="23">
        <f t="shared" si="11"/>
        <v>28.235294117647058</v>
      </c>
      <c r="D198" s="27"/>
    </row>
    <row r="199" spans="1:4" hidden="1" outlineLevel="1">
      <c r="A199" s="21" t="s">
        <v>191</v>
      </c>
      <c r="B199" s="23">
        <v>4.5</v>
      </c>
      <c r="C199" s="23">
        <f t="shared" si="11"/>
        <v>5.2941176470588234</v>
      </c>
      <c r="D199" s="27"/>
    </row>
    <row r="200" spans="1:4" hidden="1" outlineLevel="1">
      <c r="A200" s="21" t="s">
        <v>192</v>
      </c>
      <c r="B200" s="23">
        <v>3</v>
      </c>
      <c r="C200" s="23">
        <f t="shared" si="11"/>
        <v>3.5294117647058822</v>
      </c>
      <c r="D200" s="27"/>
    </row>
    <row r="201" spans="1:4" ht="33.75" customHeight="1" collapsed="1">
      <c r="A201" s="29" t="s">
        <v>193</v>
      </c>
      <c r="B201" s="20">
        <f>SUM(B202:B232)/24</f>
        <v>3.2520833333333332</v>
      </c>
      <c r="C201" s="20">
        <f>SUM(C202:C232)/24</f>
        <v>3.8259803921568634</v>
      </c>
      <c r="D201" s="20"/>
    </row>
    <row r="202" spans="1:4" hidden="1" outlineLevel="1">
      <c r="A202" s="21" t="s">
        <v>194</v>
      </c>
      <c r="B202" s="23">
        <v>1</v>
      </c>
      <c r="C202" s="23">
        <f t="shared" ref="C202:C232" si="12">B202+((B202*$I$1)/(1-$I$1))</f>
        <v>1.1764705882352942</v>
      </c>
      <c r="D202" s="21"/>
    </row>
    <row r="203" spans="1:4" ht="25.5" hidden="1" outlineLevel="1">
      <c r="A203" s="21" t="s">
        <v>195</v>
      </c>
      <c r="B203" s="23">
        <v>5.2</v>
      </c>
      <c r="C203" s="23">
        <f t="shared" si="12"/>
        <v>6.1176470588235299</v>
      </c>
      <c r="D203" s="3" t="s">
        <v>38</v>
      </c>
    </row>
    <row r="204" spans="1:4" ht="25.5" hidden="1" outlineLevel="1">
      <c r="A204" s="21" t="s">
        <v>196</v>
      </c>
      <c r="B204" s="23">
        <v>0.5</v>
      </c>
      <c r="C204" s="23">
        <f t="shared" si="12"/>
        <v>0.58823529411764708</v>
      </c>
      <c r="D204" s="21"/>
    </row>
    <row r="205" spans="1:4" ht="25.5" hidden="1" outlineLevel="1">
      <c r="A205" s="21" t="s">
        <v>197</v>
      </c>
      <c r="B205" s="23">
        <v>1.85</v>
      </c>
      <c r="C205" s="23">
        <f t="shared" si="12"/>
        <v>2.1764705882352944</v>
      </c>
      <c r="D205" s="3" t="s">
        <v>38</v>
      </c>
    </row>
    <row r="206" spans="1:4" ht="25.5" hidden="1" outlineLevel="1">
      <c r="A206" s="21" t="s">
        <v>198</v>
      </c>
      <c r="B206" s="23">
        <v>0.5</v>
      </c>
      <c r="C206" s="23">
        <f t="shared" si="12"/>
        <v>0.58823529411764708</v>
      </c>
      <c r="D206" s="3"/>
    </row>
    <row r="207" spans="1:4" ht="25.5" hidden="1" outlineLevel="1">
      <c r="A207" s="21" t="s">
        <v>199</v>
      </c>
      <c r="B207" s="23">
        <v>11.5</v>
      </c>
      <c r="C207" s="23">
        <f t="shared" si="12"/>
        <v>13.529411764705882</v>
      </c>
      <c r="D207" s="3" t="s">
        <v>65</v>
      </c>
    </row>
    <row r="208" spans="1:4" hidden="1" outlineLevel="1">
      <c r="A208" s="21" t="s">
        <v>200</v>
      </c>
      <c r="B208" s="9">
        <v>2</v>
      </c>
      <c r="C208" s="9">
        <f t="shared" si="12"/>
        <v>2.3529411764705883</v>
      </c>
      <c r="D208" s="3"/>
    </row>
    <row r="209" spans="1:4" hidden="1" outlineLevel="1">
      <c r="A209" s="21" t="s">
        <v>201</v>
      </c>
      <c r="B209" s="9">
        <v>2</v>
      </c>
      <c r="C209" s="9">
        <f t="shared" si="12"/>
        <v>2.3529411764705883</v>
      </c>
      <c r="D209" s="3"/>
    </row>
    <row r="210" spans="1:4" hidden="1" outlineLevel="1">
      <c r="A210" s="21" t="s">
        <v>202</v>
      </c>
      <c r="B210" s="9">
        <v>0.5</v>
      </c>
      <c r="C210" s="9">
        <f t="shared" si="12"/>
        <v>0.58823529411764708</v>
      </c>
      <c r="D210" s="3"/>
    </row>
    <row r="211" spans="1:4" hidden="1" outlineLevel="1">
      <c r="A211" s="21" t="s">
        <v>203</v>
      </c>
      <c r="B211" s="9">
        <v>2</v>
      </c>
      <c r="C211" s="9">
        <f t="shared" si="12"/>
        <v>2.3529411764705883</v>
      </c>
      <c r="D211" s="3" t="s">
        <v>204</v>
      </c>
    </row>
    <row r="212" spans="1:4" ht="39.75" hidden="1" customHeight="1" outlineLevel="1">
      <c r="A212" s="21" t="s">
        <v>205</v>
      </c>
      <c r="B212" s="9">
        <v>12</v>
      </c>
      <c r="C212" s="9">
        <f t="shared" si="12"/>
        <v>14.117647058823529</v>
      </c>
      <c r="D212" s="3" t="s">
        <v>206</v>
      </c>
    </row>
    <row r="213" spans="1:4" ht="25.5" hidden="1" outlineLevel="1">
      <c r="A213" s="21" t="s">
        <v>207</v>
      </c>
      <c r="B213" s="9">
        <v>0.5</v>
      </c>
      <c r="C213" s="9">
        <f t="shared" si="12"/>
        <v>0.58823529411764708</v>
      </c>
      <c r="D213" s="3"/>
    </row>
    <row r="214" spans="1:4" hidden="1" outlineLevel="1">
      <c r="A214" s="21" t="s">
        <v>208</v>
      </c>
      <c r="B214" s="9">
        <v>0.5</v>
      </c>
      <c r="C214" s="9">
        <f t="shared" si="12"/>
        <v>0.58823529411764708</v>
      </c>
      <c r="D214" s="3"/>
    </row>
    <row r="215" spans="1:4" ht="33.75" hidden="1" customHeight="1" outlineLevel="1">
      <c r="A215" s="21" t="s">
        <v>209</v>
      </c>
      <c r="B215" s="9">
        <v>1.5</v>
      </c>
      <c r="C215" s="9">
        <f t="shared" si="12"/>
        <v>1.7647058823529411</v>
      </c>
      <c r="D215" s="3"/>
    </row>
    <row r="216" spans="1:4" hidden="1" outlineLevel="1">
      <c r="A216" s="21" t="s">
        <v>210</v>
      </c>
      <c r="B216" s="9">
        <v>4</v>
      </c>
      <c r="C216" s="9">
        <f t="shared" si="12"/>
        <v>4.7058823529411766</v>
      </c>
      <c r="D216" s="3"/>
    </row>
    <row r="217" spans="1:4" hidden="1" outlineLevel="1">
      <c r="A217" s="21" t="s">
        <v>211</v>
      </c>
      <c r="B217" s="9">
        <v>0.5</v>
      </c>
      <c r="C217" s="9">
        <f t="shared" si="12"/>
        <v>0.58823529411764708</v>
      </c>
      <c r="D217" s="3"/>
    </row>
    <row r="218" spans="1:4" hidden="1" outlineLevel="1">
      <c r="A218" s="21" t="s">
        <v>212</v>
      </c>
      <c r="B218" s="9">
        <v>4</v>
      </c>
      <c r="C218" s="9">
        <f t="shared" si="12"/>
        <v>4.7058823529411766</v>
      </c>
      <c r="D218" s="3"/>
    </row>
    <row r="219" spans="1:4" ht="25.5" hidden="1" outlineLevel="1">
      <c r="A219" s="21" t="s">
        <v>213</v>
      </c>
      <c r="B219" s="9">
        <v>2</v>
      </c>
      <c r="C219" s="9">
        <f t="shared" si="12"/>
        <v>2.3529411764705883</v>
      </c>
      <c r="D219" s="3"/>
    </row>
    <row r="220" spans="1:4" ht="25.5" hidden="1" outlineLevel="1">
      <c r="A220" s="21" t="s">
        <v>214</v>
      </c>
      <c r="B220" s="9">
        <v>2</v>
      </c>
      <c r="C220" s="9">
        <f t="shared" si="12"/>
        <v>2.3529411764705883</v>
      </c>
      <c r="D220" s="3" t="s">
        <v>204</v>
      </c>
    </row>
    <row r="221" spans="1:4" hidden="1" outlineLevel="1">
      <c r="A221" s="21" t="s">
        <v>215</v>
      </c>
      <c r="B221" s="9">
        <v>8</v>
      </c>
      <c r="C221" s="9">
        <f t="shared" si="12"/>
        <v>9.4117647058823533</v>
      </c>
      <c r="D221" s="3"/>
    </row>
    <row r="222" spans="1:4" ht="25.5" hidden="1" outlineLevel="1">
      <c r="A222" s="21" t="s">
        <v>216</v>
      </c>
      <c r="B222" s="9">
        <v>0.5</v>
      </c>
      <c r="C222" s="9">
        <f t="shared" si="12"/>
        <v>0.58823529411764708</v>
      </c>
      <c r="D222" s="3"/>
    </row>
    <row r="223" spans="1:4" hidden="1" outlineLevel="1">
      <c r="A223" s="21" t="s">
        <v>208</v>
      </c>
      <c r="B223" s="9">
        <v>0.5</v>
      </c>
      <c r="C223" s="9">
        <f t="shared" si="12"/>
        <v>0.58823529411764708</v>
      </c>
      <c r="D223" s="3"/>
    </row>
    <row r="224" spans="1:4" hidden="1" outlineLevel="1">
      <c r="A224" s="21" t="s">
        <v>209</v>
      </c>
      <c r="B224" s="9">
        <v>1.5</v>
      </c>
      <c r="C224" s="9">
        <f t="shared" si="12"/>
        <v>1.7647058823529411</v>
      </c>
      <c r="D224" s="3"/>
    </row>
    <row r="225" spans="1:4" hidden="1" outlineLevel="1">
      <c r="A225" s="21" t="s">
        <v>211</v>
      </c>
      <c r="B225" s="9">
        <v>0.5</v>
      </c>
      <c r="C225" s="9">
        <f t="shared" si="12"/>
        <v>0.58823529411764708</v>
      </c>
      <c r="D225" s="3"/>
    </row>
    <row r="226" spans="1:4" hidden="1" outlineLevel="1">
      <c r="A226" s="21" t="s">
        <v>217</v>
      </c>
      <c r="B226" s="23">
        <v>3</v>
      </c>
      <c r="C226" s="23">
        <f t="shared" si="12"/>
        <v>3.5294117647058822</v>
      </c>
      <c r="D226" s="21"/>
    </row>
    <row r="227" spans="1:4" hidden="1" outlineLevel="1">
      <c r="A227" s="21" t="s">
        <v>218</v>
      </c>
      <c r="B227" s="23">
        <v>2</v>
      </c>
      <c r="C227" s="23">
        <f t="shared" si="12"/>
        <v>2.3529411764705883</v>
      </c>
      <c r="D227" s="21"/>
    </row>
    <row r="228" spans="1:4" hidden="1" outlineLevel="1">
      <c r="A228" s="21" t="s">
        <v>219</v>
      </c>
      <c r="B228" s="23">
        <v>2</v>
      </c>
      <c r="C228" s="23">
        <f t="shared" si="12"/>
        <v>2.3529411764705883</v>
      </c>
      <c r="D228" s="21"/>
    </row>
    <row r="229" spans="1:4" ht="25.5" hidden="1" outlineLevel="1">
      <c r="A229" s="21" t="s">
        <v>220</v>
      </c>
      <c r="B229" s="23">
        <v>4</v>
      </c>
      <c r="C229" s="23">
        <f t="shared" si="12"/>
        <v>4.7058823529411766</v>
      </c>
      <c r="D229" s="3" t="s">
        <v>102</v>
      </c>
    </row>
    <row r="230" spans="1:4" hidden="1" outlineLevel="1">
      <c r="A230" s="21" t="s">
        <v>221</v>
      </c>
      <c r="B230" s="23">
        <v>0.5</v>
      </c>
      <c r="C230" s="23">
        <f t="shared" si="12"/>
        <v>0.58823529411764708</v>
      </c>
      <c r="D230" s="3"/>
    </row>
    <row r="231" spans="1:4" hidden="1" outlineLevel="1">
      <c r="A231" s="21" t="s">
        <v>222</v>
      </c>
      <c r="B231" s="23">
        <v>0.5</v>
      </c>
      <c r="C231" s="23">
        <f t="shared" si="12"/>
        <v>0.58823529411764708</v>
      </c>
      <c r="D231" s="3"/>
    </row>
    <row r="232" spans="1:4" hidden="1" outlineLevel="1">
      <c r="A232" s="21" t="s">
        <v>223</v>
      </c>
      <c r="B232" s="23">
        <v>1</v>
      </c>
      <c r="C232" s="23">
        <f t="shared" si="12"/>
        <v>1.1764705882352942</v>
      </c>
      <c r="D232" s="21"/>
    </row>
    <row r="233" spans="1:4" collapsed="1">
      <c r="A233" s="29" t="s">
        <v>224</v>
      </c>
      <c r="B233" s="20">
        <f>SUM(B234:B241)/24</f>
        <v>2.1979166666666665</v>
      </c>
      <c r="C233" s="20">
        <f>SUM(C234:C241)/24</f>
        <v>2.5857843137254903</v>
      </c>
      <c r="D233" s="16"/>
    </row>
    <row r="234" spans="1:4" hidden="1" outlineLevel="1">
      <c r="A234" s="21" t="s">
        <v>225</v>
      </c>
      <c r="B234" s="23">
        <v>4</v>
      </c>
      <c r="C234" s="23">
        <f t="shared" ref="C234:C241" si="13">B234+((B234*$I$1)/(1-$I$1))</f>
        <v>4.7058823529411766</v>
      </c>
      <c r="D234" s="21"/>
    </row>
    <row r="235" spans="1:4" ht="32.25" hidden="1" customHeight="1" outlineLevel="1">
      <c r="A235" s="21" t="s">
        <v>226</v>
      </c>
      <c r="B235" s="23">
        <v>4</v>
      </c>
      <c r="C235" s="23">
        <f t="shared" si="13"/>
        <v>4.7058823529411766</v>
      </c>
      <c r="D235" s="21"/>
    </row>
    <row r="236" spans="1:4" hidden="1" outlineLevel="1">
      <c r="A236" s="21" t="s">
        <v>227</v>
      </c>
      <c r="B236" s="23">
        <v>2</v>
      </c>
      <c r="C236" s="23">
        <f t="shared" si="13"/>
        <v>2.3529411764705883</v>
      </c>
      <c r="D236" s="21"/>
    </row>
    <row r="237" spans="1:4" hidden="1" outlineLevel="1">
      <c r="A237" s="21" t="s">
        <v>228</v>
      </c>
      <c r="B237" s="23">
        <v>2</v>
      </c>
      <c r="C237" s="23">
        <f t="shared" si="13"/>
        <v>2.3529411764705883</v>
      </c>
      <c r="D237" s="21"/>
    </row>
    <row r="238" spans="1:4" ht="25.5" hidden="1" outlineLevel="1">
      <c r="A238" s="21" t="s">
        <v>229</v>
      </c>
      <c r="B238" s="23">
        <v>8</v>
      </c>
      <c r="C238" s="23">
        <f t="shared" si="13"/>
        <v>9.4117647058823533</v>
      </c>
      <c r="D238" s="21"/>
    </row>
    <row r="239" spans="1:4" hidden="1" outlineLevel="1">
      <c r="A239" s="21" t="s">
        <v>230</v>
      </c>
      <c r="B239" s="23">
        <v>26.25</v>
      </c>
      <c r="C239" s="23">
        <f t="shared" si="13"/>
        <v>30.882352941176471</v>
      </c>
      <c r="D239" s="21"/>
    </row>
    <row r="240" spans="1:4" hidden="1" outlineLevel="1">
      <c r="A240" s="21" t="s">
        <v>231</v>
      </c>
      <c r="B240" s="23">
        <v>4</v>
      </c>
      <c r="C240" s="23">
        <f t="shared" si="13"/>
        <v>4.7058823529411766</v>
      </c>
      <c r="D240" s="21"/>
    </row>
    <row r="241" spans="1:17" hidden="1" outlineLevel="1">
      <c r="A241" s="21" t="s">
        <v>232</v>
      </c>
      <c r="B241" s="23">
        <v>2.5</v>
      </c>
      <c r="C241" s="23">
        <f t="shared" si="13"/>
        <v>2.9411764705882355</v>
      </c>
      <c r="D241" s="21"/>
    </row>
    <row r="242" spans="1:17" collapsed="1">
      <c r="A242" s="12" t="s">
        <v>233</v>
      </c>
      <c r="B242" s="20">
        <f>SUM(B243:B244)/24</f>
        <v>0.58333333333333337</v>
      </c>
      <c r="C242" s="20">
        <f>SUM(C243:C244)/24</f>
        <v>0.68627450980392146</v>
      </c>
      <c r="D242" s="20"/>
    </row>
    <row r="243" spans="1:17" ht="38.25" hidden="1" outlineLevel="1">
      <c r="A243" s="21" t="s">
        <v>234</v>
      </c>
      <c r="B243" s="23">
        <v>6</v>
      </c>
      <c r="C243" s="23">
        <f>B243+((B243*$I$1)/(1-$I$1))</f>
        <v>7.0588235294117645</v>
      </c>
      <c r="D243" s="3" t="s">
        <v>235</v>
      </c>
    </row>
    <row r="244" spans="1:17" hidden="1" outlineLevel="1">
      <c r="A244" s="21" t="s">
        <v>236</v>
      </c>
      <c r="B244" s="23">
        <v>8</v>
      </c>
      <c r="C244" s="23">
        <f>B244+((B244*$I$1)/(1-$I$1))</f>
        <v>9.4117647058823533</v>
      </c>
      <c r="D244" s="21"/>
    </row>
    <row r="245" spans="1:17" ht="15" collapsed="1" thickBot="1">
      <c r="A245" s="47"/>
      <c r="B245" s="47"/>
      <c r="C245" s="47"/>
    </row>
    <row r="246" spans="1:17" ht="14.25" customHeight="1" thickBot="1">
      <c r="A246" s="47"/>
      <c r="B246" s="950" t="s">
        <v>237</v>
      </c>
      <c r="C246" s="951"/>
      <c r="D246" s="952"/>
      <c r="E246" s="953"/>
      <c r="H246" s="47"/>
      <c r="I246" s="82"/>
      <c r="J246" s="945" t="s">
        <v>238</v>
      </c>
      <c r="K246" s="946"/>
      <c r="L246" s="946"/>
      <c r="M246" s="947"/>
      <c r="N246" s="945" t="s">
        <v>239</v>
      </c>
      <c r="O246" s="946"/>
      <c r="P246" s="946"/>
      <c r="Q246" s="947"/>
    </row>
    <row r="247" spans="1:17" ht="72" thickBot="1">
      <c r="A247" s="47"/>
      <c r="B247" s="67" t="s">
        <v>240</v>
      </c>
      <c r="C247" s="76" t="s">
        <v>241</v>
      </c>
      <c r="D247" s="81"/>
      <c r="E247" s="35"/>
      <c r="H247" s="47"/>
      <c r="I247" s="92" t="s">
        <v>241</v>
      </c>
      <c r="J247" s="93" t="s">
        <v>242</v>
      </c>
      <c r="K247" s="94" t="s">
        <v>243</v>
      </c>
      <c r="L247" s="94" t="s">
        <v>118</v>
      </c>
      <c r="M247" s="95" t="s">
        <v>244</v>
      </c>
      <c r="N247" s="93" t="s">
        <v>245</v>
      </c>
      <c r="O247" s="94" t="s">
        <v>243</v>
      </c>
      <c r="P247" s="94" t="s">
        <v>118</v>
      </c>
      <c r="Q247" s="95" t="s">
        <v>246</v>
      </c>
    </row>
    <row r="248" spans="1:17" ht="27.75" customHeight="1">
      <c r="A248" s="41" t="s">
        <v>247</v>
      </c>
      <c r="B248" s="40">
        <f>B3+B6+B11+B23+B31+B52+B78+B95+B112+B130+B145+B163+B181+B201+B233+B242</f>
        <v>38.600520833333334</v>
      </c>
      <c r="C248" s="80">
        <f>C3+C6+C11+C23+C31+C52+C78+C95+C112+C130+C145+C163+C181+C201+C233+C242</f>
        <v>45.412377450980387</v>
      </c>
      <c r="D248" s="79"/>
      <c r="H248" s="99" t="s">
        <v>247</v>
      </c>
      <c r="I248" s="96">
        <f>C248</f>
        <v>45.412377450980387</v>
      </c>
      <c r="J248" s="89">
        <f>I248*$N$23</f>
        <v>28.973096813725487</v>
      </c>
      <c r="K248" s="90">
        <f>J248*$N$78</f>
        <v>2.897309681372549</v>
      </c>
      <c r="L248" s="90">
        <f>(J248+K248)*$N$95</f>
        <v>1.5935203247549019</v>
      </c>
      <c r="M248" s="91">
        <f>SUM(J248:L248)</f>
        <v>33.463926819852936</v>
      </c>
      <c r="N248" s="89">
        <f>I248*$N$31</f>
        <v>30.471705269607842</v>
      </c>
      <c r="O248" s="90">
        <f>N248*$N$78</f>
        <v>3.0471705269607843</v>
      </c>
      <c r="P248" s="90">
        <f>(N248+O248)*$N$95</f>
        <v>1.6759437898284315</v>
      </c>
      <c r="Q248" s="91">
        <f>SUM(N248:P248)</f>
        <v>35.19481958639706</v>
      </c>
    </row>
    <row r="249" spans="1:17" ht="27.75" customHeight="1">
      <c r="A249" s="41" t="s">
        <v>248</v>
      </c>
      <c r="B249" s="40">
        <f>B3+B6+B11+B23+B31+B52+B78+B95+B112+B130+B145+B163+B201+B233+B242</f>
        <v>33.850520833333334</v>
      </c>
      <c r="C249" s="80">
        <f>C3+C6+C11+C23+C31+C52+C78+C95+C112+C130+C145+C163+C201+C233+C242</f>
        <v>39.824142156862742</v>
      </c>
      <c r="D249" s="79"/>
      <c r="H249" s="100" t="s">
        <v>248</v>
      </c>
      <c r="I249" s="97">
        <f>C249</f>
        <v>39.824142156862742</v>
      </c>
      <c r="J249" s="84">
        <f>I249*$N$23</f>
        <v>25.407802696078431</v>
      </c>
      <c r="K249" s="83">
        <f>J249*$N$78</f>
        <v>2.5407802696078434</v>
      </c>
      <c r="L249" s="83">
        <f>(J249+K249)*$N$95</f>
        <v>1.3974291482843137</v>
      </c>
      <c r="M249" s="85">
        <f>SUM(J249:L249)</f>
        <v>29.346012113970588</v>
      </c>
      <c r="N249" s="84">
        <f>I249*$N$31</f>
        <v>26.7219993872549</v>
      </c>
      <c r="O249" s="83">
        <f>N249*$N$78</f>
        <v>2.6721999387254902</v>
      </c>
      <c r="P249" s="83">
        <f>(N249+O249)*$N$95</f>
        <v>1.4697099662990196</v>
      </c>
      <c r="Q249" s="85">
        <f>SUM(N249:P249)</f>
        <v>30.863909292279413</v>
      </c>
    </row>
    <row r="250" spans="1:17" ht="26.25" thickBot="1">
      <c r="A250" s="41" t="s">
        <v>249</v>
      </c>
      <c r="B250" s="40">
        <f>B249-B130</f>
        <v>31.850520833333334</v>
      </c>
      <c r="C250" s="80">
        <f>C249-C130</f>
        <v>37.471200980392155</v>
      </c>
      <c r="D250" s="79"/>
      <c r="H250" s="101" t="s">
        <v>249</v>
      </c>
      <c r="I250" s="98">
        <f>C250</f>
        <v>37.471200980392155</v>
      </c>
      <c r="J250" s="86">
        <f>I250*$N$23</f>
        <v>23.906626225490196</v>
      </c>
      <c r="K250" s="87">
        <f>J250*$N$78</f>
        <v>2.3906626225490197</v>
      </c>
      <c r="L250" s="87">
        <f>(J250+K250)*$N$95</f>
        <v>1.3148644424019609</v>
      </c>
      <c r="M250" s="88">
        <f>SUM(J250:L250)</f>
        <v>27.612153290441178</v>
      </c>
      <c r="N250" s="86">
        <f>I250*$N$31</f>
        <v>25.143175857843136</v>
      </c>
      <c r="O250" s="87">
        <f>N250*$N$78</f>
        <v>2.5143175857843136</v>
      </c>
      <c r="P250" s="87">
        <f>(N250+O250)*$N$95</f>
        <v>1.3828746721813727</v>
      </c>
      <c r="Q250" s="88">
        <f>SUM(N250:P250)</f>
        <v>29.040368115808825</v>
      </c>
    </row>
  </sheetData>
  <mergeCells count="5">
    <mergeCell ref="N246:Q246"/>
    <mergeCell ref="J246:M246"/>
    <mergeCell ref="B1:C1"/>
    <mergeCell ref="B246:C246"/>
    <mergeCell ref="D246:E246"/>
  </mergeCells>
  <pageMargins left="0.7" right="0.7" top="0.75" bottom="0.75" header="0.3" footer="0.3"/>
  <pageSetup paperSize="8" scale="80" fitToHeight="5" orientation="portrait" r:id="rId1"/>
  <rowBreaks count="3" manualBreakCount="3">
    <brk id="129" max="4" man="1"/>
    <brk id="162" max="4" man="1"/>
    <brk id="232" max="4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C39"/>
  <sheetViews>
    <sheetView workbookViewId="0">
      <selection activeCell="G10" sqref="G10"/>
    </sheetView>
  </sheetViews>
  <sheetFormatPr defaultColWidth="9.140625" defaultRowHeight="12.75"/>
  <cols>
    <col min="1" max="1" width="3.5703125" style="58" customWidth="1"/>
    <col min="2" max="2" width="42.5703125" style="58" customWidth="1"/>
    <col min="3" max="3" width="24.42578125" style="58" customWidth="1"/>
    <col min="4" max="16384" width="9.140625" style="58"/>
  </cols>
  <sheetData>
    <row r="2" spans="2:3">
      <c r="B2" s="954" t="s">
        <v>250</v>
      </c>
      <c r="C2" s="955"/>
    </row>
    <row r="3" spans="2:3" ht="25.5">
      <c r="B3" s="60" t="s">
        <v>251</v>
      </c>
      <c r="C3" s="61" t="s">
        <v>252</v>
      </c>
    </row>
    <row r="4" spans="2:3">
      <c r="B4" s="59" t="str">
        <f>'GEMILANG-1'!A3</f>
        <v>Rig Move</v>
      </c>
      <c r="C4" s="62">
        <f>'GEMILANG-1'!C3</f>
        <v>0.39215686274509803</v>
      </c>
    </row>
    <row r="5" spans="2:3">
      <c r="B5" s="59" t="str">
        <f>'GEMILANG-1'!A6</f>
        <v>Prepare to spud</v>
      </c>
      <c r="C5" s="62">
        <f>'GEMILANG-1'!C6</f>
        <v>1.2173202614379084</v>
      </c>
    </row>
    <row r="6" spans="2:3">
      <c r="B6" s="59" t="str">
        <f>'GEMILANG-1'!A11</f>
        <v>RIH &amp; Jet 36" Conductor</v>
      </c>
      <c r="C6" s="62">
        <f>'GEMILANG-1'!C11</f>
        <v>0.68627450980392168</v>
      </c>
    </row>
    <row r="7" spans="2:3">
      <c r="B7" s="59" t="str">
        <f>'GEMILANG-1'!A23</f>
        <v>Drill 24" Hole Section</v>
      </c>
      <c r="C7" s="62">
        <f>'GEMILANG-1'!C23</f>
        <v>2.162581699346406</v>
      </c>
    </row>
    <row r="8" spans="2:3">
      <c r="B8" s="59" t="str">
        <f>'GEMILANG-1'!A31</f>
        <v>Run &amp; Cement 20" Surface Casing</v>
      </c>
      <c r="C8" s="62">
        <f>'GEMILANG-1'!C31</f>
        <v>1.4313725490196079</v>
      </c>
    </row>
    <row r="9" spans="2:3">
      <c r="B9" s="59" t="str">
        <f>'GEMILANG-1'!A52</f>
        <v>Run &amp; land BOP/marine riser, test connector</v>
      </c>
      <c r="C9" s="62">
        <f>'GEMILANG-1'!C52</f>
        <v>3.6151960784313726</v>
      </c>
    </row>
    <row r="10" spans="2:3">
      <c r="B10" s="59" t="str">
        <f>'GEMILANG-1'!A78</f>
        <v>Drill 17-1/2" Hole Section</v>
      </c>
      <c r="C10" s="62">
        <f>'GEMILANG-1'!C78</f>
        <v>4.9932598039215677</v>
      </c>
    </row>
    <row r="11" spans="2:3">
      <c r="B11" s="59" t="str">
        <f>'GEMILANG-1'!A95</f>
        <v>Run &amp; cement 14" Casing</v>
      </c>
      <c r="C11" s="62">
        <f>'GEMILANG-1'!C95</f>
        <v>2.9558823529411771</v>
      </c>
    </row>
    <row r="12" spans="2:3">
      <c r="B12" s="59" t="str">
        <f>'GEMILANG-1'!A112</f>
        <v>Drill 12-1/4" Hole Section</v>
      </c>
      <c r="C12" s="62">
        <f>'GEMILANG-1'!C112</f>
        <v>4.3014705882352944</v>
      </c>
    </row>
    <row r="13" spans="2:3">
      <c r="B13" s="59" t="str">
        <f>'GEMILANG-1'!A145</f>
        <v>Run &amp; cement 9-5/8" Liner</v>
      </c>
      <c r="C13" s="62">
        <f>'GEMILANG-1'!C145</f>
        <v>3.40686274509804</v>
      </c>
    </row>
    <row r="14" spans="2:3">
      <c r="B14" s="59" t="str">
        <f>'GEMILANG-1'!A163</f>
        <v>Drill 8-1/2" Hole Section</v>
      </c>
      <c r="C14" s="62">
        <f>'GEMILANG-1'!C163</f>
        <v>5.2107843137254903</v>
      </c>
    </row>
    <row r="15" spans="2:3">
      <c r="B15" s="59" t="str">
        <f>'GEMILANG-1'!A201</f>
        <v>Plug &amp; Abandon (8-1/2" Hole Section - Success Case TD)</v>
      </c>
      <c r="C15" s="62">
        <f>'GEMILANG-1'!C201</f>
        <v>3.8259803921568634</v>
      </c>
    </row>
    <row r="16" spans="2:3">
      <c r="B16" s="59" t="str">
        <f>'GEMILANG-1'!A233</f>
        <v>Recover BOP</v>
      </c>
      <c r="C16" s="62">
        <f>'GEMILANG-1'!C233</f>
        <v>2.5857843137254903</v>
      </c>
    </row>
    <row r="17" spans="2:3" ht="13.5" thickBot="1">
      <c r="B17" s="63" t="str">
        <f>'GEMILANG-1'!A242</f>
        <v>Rig Move (500m Away from Well Centre)</v>
      </c>
      <c r="C17" s="64">
        <f>'GEMILANG-1'!C242</f>
        <v>0.68627450980392146</v>
      </c>
    </row>
    <row r="18" spans="2:3" ht="13.5" thickTop="1">
      <c r="B18" s="65" t="s">
        <v>253</v>
      </c>
      <c r="C18" s="66">
        <f>SUM(C4:C17)</f>
        <v>37.471200980392155</v>
      </c>
    </row>
    <row r="21" spans="2:3" ht="27.75" customHeight="1">
      <c r="B21" s="956" t="s">
        <v>254</v>
      </c>
      <c r="C21" s="957"/>
    </row>
    <row r="22" spans="2:3" ht="25.5">
      <c r="B22" s="60" t="s">
        <v>251</v>
      </c>
      <c r="C22" s="61" t="s">
        <v>252</v>
      </c>
    </row>
    <row r="23" spans="2:3">
      <c r="B23" s="59" t="str">
        <f>'GEMILANG-1'!A3</f>
        <v>Rig Move</v>
      </c>
      <c r="C23" s="62">
        <f>'GEMILANG-1'!C3</f>
        <v>0.39215686274509803</v>
      </c>
    </row>
    <row r="24" spans="2:3">
      <c r="B24" s="59" t="str">
        <f>'GEMILANG-1'!A6</f>
        <v>Prepare to spud</v>
      </c>
      <c r="C24" s="62">
        <f>'GEMILANG-1'!C6</f>
        <v>1.2173202614379084</v>
      </c>
    </row>
    <row r="25" spans="2:3">
      <c r="B25" s="59" t="str">
        <f>'GEMILANG-1'!A11</f>
        <v>RIH &amp; Jet 36" Conductor</v>
      </c>
      <c r="C25" s="62">
        <f>'GEMILANG-1'!C11</f>
        <v>0.68627450980392168</v>
      </c>
    </row>
    <row r="26" spans="2:3">
      <c r="B26" s="59" t="str">
        <f>'GEMILANG-1'!A23</f>
        <v>Drill 24" Hole Section</v>
      </c>
      <c r="C26" s="62">
        <f>'GEMILANG-1'!C23</f>
        <v>2.162581699346406</v>
      </c>
    </row>
    <row r="27" spans="2:3">
      <c r="B27" s="59" t="str">
        <f>'GEMILANG-1'!A31</f>
        <v>Run &amp; Cement 20" Surface Casing</v>
      </c>
      <c r="C27" s="62">
        <f>'GEMILANG-1'!C31</f>
        <v>1.4313725490196079</v>
      </c>
    </row>
    <row r="28" spans="2:3">
      <c r="B28" s="59" t="str">
        <f>'GEMILANG-1'!A52</f>
        <v>Run &amp; land BOP/marine riser, test connector</v>
      </c>
      <c r="C28" s="62">
        <f>'GEMILANG-1'!C52</f>
        <v>3.6151960784313726</v>
      </c>
    </row>
    <row r="29" spans="2:3">
      <c r="B29" s="59" t="str">
        <f>'GEMILANG-1'!A78</f>
        <v>Drill 17-1/2" Hole Section</v>
      </c>
      <c r="C29" s="62">
        <f>'GEMILANG-1'!C78</f>
        <v>4.9932598039215677</v>
      </c>
    </row>
    <row r="30" spans="2:3">
      <c r="B30" s="59" t="str">
        <f>'GEMILANG-1'!A95</f>
        <v>Run &amp; cement 14" Casing</v>
      </c>
      <c r="C30" s="62">
        <f>'GEMILANG-1'!C95</f>
        <v>2.9558823529411771</v>
      </c>
    </row>
    <row r="31" spans="2:3">
      <c r="B31" s="59" t="str">
        <f>'GEMILANG-1'!A112</f>
        <v>Drill 12-1/4" Hole Section</v>
      </c>
      <c r="C31" s="62">
        <f>'GEMILANG-1'!C112</f>
        <v>4.3014705882352944</v>
      </c>
    </row>
    <row r="32" spans="2:3">
      <c r="B32" s="77" t="str">
        <f>'GEMILANG-1'!A130</f>
        <v>12-1/4" Open Hole Logging (Dry Hole &amp; Success Case)</v>
      </c>
      <c r="C32" s="62">
        <f>'GEMILANG-1'!C130</f>
        <v>2.3529411764705883</v>
      </c>
    </row>
    <row r="33" spans="2:3">
      <c r="B33" s="59" t="str">
        <f>'GEMILANG-1'!A145</f>
        <v>Run &amp; cement 9-5/8" Liner</v>
      </c>
      <c r="C33" s="62">
        <f>'GEMILANG-1'!C145</f>
        <v>3.40686274509804</v>
      </c>
    </row>
    <row r="34" spans="2:3">
      <c r="B34" s="59" t="str">
        <f>'GEMILANG-1'!A163</f>
        <v>Drill 8-1/2" Hole Section</v>
      </c>
      <c r="C34" s="62">
        <f>'GEMILANG-1'!C163</f>
        <v>5.2107843137254903</v>
      </c>
    </row>
    <row r="35" spans="2:3">
      <c r="B35" s="77" t="str">
        <f>'GEMILANG-1'!A181</f>
        <v>8-1/2" Open Hole Logging (Success Case TD)</v>
      </c>
      <c r="C35" s="62">
        <f>'GEMILANG-1'!C181</f>
        <v>5.5882352941176476</v>
      </c>
    </row>
    <row r="36" spans="2:3">
      <c r="B36" s="59" t="str">
        <f>'GEMILANG-1'!A201</f>
        <v>Plug &amp; Abandon (8-1/2" Hole Section - Success Case TD)</v>
      </c>
      <c r="C36" s="62">
        <f>'GEMILANG-1'!C201</f>
        <v>3.8259803921568634</v>
      </c>
    </row>
    <row r="37" spans="2:3">
      <c r="B37" s="59" t="str">
        <f>'GEMILANG-1'!A233</f>
        <v>Recover BOP</v>
      </c>
      <c r="C37" s="62">
        <f>'GEMILANG-1'!C233</f>
        <v>2.5857843137254903</v>
      </c>
    </row>
    <row r="38" spans="2:3" ht="13.5" thickBot="1">
      <c r="B38" s="59" t="str">
        <f>'GEMILANG-1'!A242</f>
        <v>Rig Move (500m Away from Well Centre)</v>
      </c>
      <c r="C38" s="62">
        <f>'GEMILANG-1'!C242</f>
        <v>0.68627450980392146</v>
      </c>
    </row>
    <row r="39" spans="2:3" ht="13.5" thickTop="1">
      <c r="B39" s="65" t="s">
        <v>255</v>
      </c>
      <c r="C39" s="66">
        <f>SUM(C23:C38)</f>
        <v>45.412377450980387</v>
      </c>
    </row>
  </sheetData>
  <mergeCells count="2">
    <mergeCell ref="B2:C2"/>
    <mergeCell ref="B21:C2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58"/>
  <sheetViews>
    <sheetView zoomScale="85" zoomScaleNormal="85" zoomScaleSheetLayoutView="80" workbookViewId="0">
      <pane ySplit="2" topLeftCell="A3" activePane="bottomLeft" state="frozen"/>
      <selection activeCell="I34" sqref="I34"/>
      <selection pane="bottomLeft" activeCell="D83" sqref="D83"/>
    </sheetView>
  </sheetViews>
  <sheetFormatPr defaultColWidth="9.140625" defaultRowHeight="14.25" outlineLevelRow="1"/>
  <cols>
    <col min="1" max="1" width="53.5703125" style="34" customWidth="1"/>
    <col min="2" max="2" width="15" style="34" customWidth="1"/>
    <col min="3" max="4" width="16.5703125" style="34" customWidth="1"/>
    <col min="5" max="5" width="49.85546875" style="34" customWidth="1"/>
    <col min="6" max="6" width="4.85546875" style="34" customWidth="1"/>
    <col min="7" max="7" width="2.5703125" style="34" customWidth="1"/>
    <col min="8" max="8" width="43.42578125" style="34" customWidth="1"/>
    <col min="9" max="9" width="14.42578125" style="34" customWidth="1"/>
    <col min="10" max="11" width="9.140625" style="34" customWidth="1"/>
    <col min="12" max="16384" width="9.140625" style="34"/>
  </cols>
  <sheetData>
    <row r="1" spans="1:21" ht="25.5">
      <c r="A1" s="56"/>
      <c r="B1" s="70" t="s">
        <v>256</v>
      </c>
      <c r="C1" s="948" t="s">
        <v>257</v>
      </c>
      <c r="D1" s="949"/>
      <c r="E1" s="57"/>
      <c r="H1" s="52" t="s">
        <v>0</v>
      </c>
      <c r="I1" s="49">
        <v>0.15</v>
      </c>
      <c r="K1" s="34" t="s">
        <v>30</v>
      </c>
      <c r="P1" s="34" t="s">
        <v>31</v>
      </c>
      <c r="Q1" s="78">
        <v>0.63800000000000001</v>
      </c>
      <c r="R1" s="34" t="s">
        <v>32</v>
      </c>
      <c r="T1" s="34" t="s">
        <v>98</v>
      </c>
      <c r="U1" s="34">
        <v>0.1</v>
      </c>
    </row>
    <row r="2" spans="1:21" ht="25.5">
      <c r="A2" s="68" t="s">
        <v>1</v>
      </c>
      <c r="B2" s="33" t="s">
        <v>258</v>
      </c>
      <c r="C2" s="32" t="s">
        <v>240</v>
      </c>
      <c r="D2" s="42" t="s">
        <v>2</v>
      </c>
      <c r="E2" s="69" t="s">
        <v>3</v>
      </c>
      <c r="G2" s="35"/>
      <c r="H2" s="52" t="s">
        <v>4</v>
      </c>
      <c r="I2" s="50">
        <v>0.1</v>
      </c>
      <c r="P2" s="34" t="s">
        <v>43</v>
      </c>
      <c r="Q2" s="78">
        <v>0.67100000000000004</v>
      </c>
      <c r="R2" s="34" t="s">
        <v>32</v>
      </c>
      <c r="T2" s="34" t="s">
        <v>118</v>
      </c>
      <c r="U2" s="34">
        <v>0.05</v>
      </c>
    </row>
    <row r="3" spans="1:21">
      <c r="A3" s="12" t="s">
        <v>5</v>
      </c>
      <c r="B3" s="10">
        <f>SUM(B4:B5)/24</f>
        <v>0</v>
      </c>
      <c r="C3" s="2">
        <f>SUM(C4:C5)/24</f>
        <v>0.33333333333333331</v>
      </c>
      <c r="D3" s="2">
        <f>SUM(D4:D5)/24</f>
        <v>0.39215686274509803</v>
      </c>
      <c r="E3" s="2"/>
      <c r="G3" s="35"/>
      <c r="H3" s="52" t="s">
        <v>6</v>
      </c>
      <c r="I3" s="51">
        <v>0.87</v>
      </c>
    </row>
    <row r="4" spans="1:21" ht="49.5" hidden="1" customHeight="1" outlineLevel="1">
      <c r="A4" s="21" t="s">
        <v>7</v>
      </c>
      <c r="B4" s="4"/>
      <c r="C4" s="23">
        <v>8</v>
      </c>
      <c r="D4" s="23">
        <f>C4+((C4*$I$1)/(1-$I$1))</f>
        <v>9.4117647058823533</v>
      </c>
      <c r="E4" s="3"/>
      <c r="G4" s="35"/>
    </row>
    <row r="5" spans="1:21" hidden="1" outlineLevel="1">
      <c r="A5" s="21" t="s">
        <v>8</v>
      </c>
      <c r="B5" s="4"/>
      <c r="C5" s="23">
        <v>0</v>
      </c>
      <c r="D5" s="23">
        <f>C5+((C5*$I$1)/(1-$I$1))</f>
        <v>0</v>
      </c>
      <c r="E5" s="21"/>
      <c r="G5" s="35"/>
    </row>
    <row r="6" spans="1:21" collapsed="1">
      <c r="A6" s="13" t="s">
        <v>9</v>
      </c>
      <c r="B6" s="11">
        <f>SUM(B7:B17)/24</f>
        <v>0.44791666666666669</v>
      </c>
      <c r="C6" s="20">
        <f>SUM(C7:C17)/24</f>
        <v>0.5625</v>
      </c>
      <c r="D6" s="20">
        <f>SUM(D7:D17)/24</f>
        <v>0.66176470588235292</v>
      </c>
      <c r="E6" s="2"/>
      <c r="G6" s="35"/>
    </row>
    <row r="7" spans="1:21" hidden="1" outlineLevel="1">
      <c r="A7" s="21" t="s">
        <v>10</v>
      </c>
      <c r="B7" s="4"/>
      <c r="C7" s="22">
        <v>0.5</v>
      </c>
      <c r="D7" s="22">
        <f>C7+((C7*$I$1)/(1-$I$1))</f>
        <v>0.58823529411764708</v>
      </c>
      <c r="E7" s="21"/>
    </row>
    <row r="8" spans="1:21" ht="25.5" hidden="1" outlineLevel="1">
      <c r="A8" s="21" t="s">
        <v>11</v>
      </c>
      <c r="B8" s="25"/>
      <c r="C8" s="22">
        <v>8</v>
      </c>
      <c r="D8" s="22">
        <f t="shared" ref="D8:D17" si="0">C8+((C8*$I$1)/(1-$I$1))</f>
        <v>9.4117647058823533</v>
      </c>
      <c r="E8" s="3"/>
    </row>
    <row r="9" spans="1:21" hidden="1" outlineLevel="1">
      <c r="A9" s="21" t="s">
        <v>12</v>
      </c>
      <c r="B9" s="25"/>
      <c r="C9" s="22">
        <v>5</v>
      </c>
      <c r="D9" s="22">
        <f t="shared" si="0"/>
        <v>5.882352941176471</v>
      </c>
      <c r="E9" s="3"/>
    </row>
    <row r="10" spans="1:21" ht="41.25" hidden="1" customHeight="1" outlineLevel="1">
      <c r="A10" s="21" t="s">
        <v>13</v>
      </c>
      <c r="B10" s="25"/>
      <c r="C10" s="22">
        <v>0</v>
      </c>
      <c r="D10" s="22">
        <f t="shared" si="0"/>
        <v>0</v>
      </c>
      <c r="E10" s="3"/>
    </row>
    <row r="11" spans="1:21" hidden="1" outlineLevel="1">
      <c r="A11" s="26" t="s">
        <v>33</v>
      </c>
      <c r="B11" s="25">
        <v>2.5</v>
      </c>
      <c r="C11" s="24"/>
      <c r="D11" s="24">
        <f t="shared" si="0"/>
        <v>0</v>
      </c>
      <c r="E11" s="26"/>
    </row>
    <row r="12" spans="1:21" ht="26.25" hidden="1" customHeight="1" outlineLevel="1">
      <c r="A12" s="26" t="s">
        <v>15</v>
      </c>
      <c r="B12" s="25">
        <v>1.5</v>
      </c>
      <c r="C12" s="24"/>
      <c r="D12" s="24">
        <f t="shared" si="0"/>
        <v>0</v>
      </c>
      <c r="E12" s="26" t="s">
        <v>16</v>
      </c>
    </row>
    <row r="13" spans="1:21" hidden="1" outlineLevel="1">
      <c r="A13" s="26" t="s">
        <v>17</v>
      </c>
      <c r="B13" s="25">
        <v>2.5</v>
      </c>
      <c r="C13" s="24"/>
      <c r="D13" s="24">
        <f t="shared" si="0"/>
        <v>0</v>
      </c>
      <c r="E13" s="26" t="s">
        <v>18</v>
      </c>
    </row>
    <row r="14" spans="1:21" ht="25.5" hidden="1" outlineLevel="1">
      <c r="A14" s="26" t="s">
        <v>19</v>
      </c>
      <c r="B14" s="25">
        <v>1</v>
      </c>
      <c r="C14" s="24"/>
      <c r="D14" s="24">
        <f t="shared" si="0"/>
        <v>0</v>
      </c>
      <c r="E14" s="3"/>
    </row>
    <row r="15" spans="1:21" ht="25.5" hidden="1" outlineLevel="1">
      <c r="A15" s="26" t="s">
        <v>20</v>
      </c>
      <c r="B15" s="25">
        <v>1</v>
      </c>
      <c r="C15" s="24"/>
      <c r="D15" s="24">
        <f t="shared" si="0"/>
        <v>0</v>
      </c>
      <c r="E15" s="3"/>
    </row>
    <row r="16" spans="1:21" hidden="1" outlineLevel="1">
      <c r="A16" s="26" t="s">
        <v>21</v>
      </c>
      <c r="B16" s="25">
        <v>1.75</v>
      </c>
      <c r="C16" s="24"/>
      <c r="D16" s="24">
        <f t="shared" si="0"/>
        <v>0</v>
      </c>
      <c r="E16" s="3"/>
    </row>
    <row r="17" spans="1:15" hidden="1" outlineLevel="1">
      <c r="A17" s="26" t="s">
        <v>22</v>
      </c>
      <c r="B17" s="25">
        <v>0.5</v>
      </c>
      <c r="C17" s="24"/>
      <c r="D17" s="24">
        <f t="shared" si="0"/>
        <v>0</v>
      </c>
      <c r="E17" s="3"/>
    </row>
    <row r="18" spans="1:15" collapsed="1">
      <c r="A18" s="13" t="s">
        <v>14</v>
      </c>
      <c r="B18" s="11">
        <f>SUM(B19:B23)/24</f>
        <v>0</v>
      </c>
      <c r="C18" s="20">
        <f>SUM(C19:C23)/24</f>
        <v>0.58333333333333337</v>
      </c>
      <c r="D18" s="20">
        <f>SUM(D19:D23)/24</f>
        <v>0.68627450980392168</v>
      </c>
      <c r="E18" s="2"/>
    </row>
    <row r="19" spans="1:15" ht="25.5" hidden="1" outlineLevel="1">
      <c r="A19" s="21" t="s">
        <v>23</v>
      </c>
      <c r="B19" s="22"/>
      <c r="C19" s="22">
        <v>1</v>
      </c>
      <c r="D19" s="22">
        <f>C19+((C19*$I$1)/(1-$I$1))</f>
        <v>1.1764705882352942</v>
      </c>
      <c r="E19" s="21"/>
    </row>
    <row r="20" spans="1:15" ht="25.5" hidden="1" customHeight="1" outlineLevel="1">
      <c r="A20" s="21" t="s">
        <v>24</v>
      </c>
      <c r="B20" s="22"/>
      <c r="C20" s="22">
        <v>5</v>
      </c>
      <c r="D20" s="22">
        <f>C20+((C20*$I$1)/(1-$I$1))</f>
        <v>5.882352941176471</v>
      </c>
      <c r="E20" s="3" t="s">
        <v>25</v>
      </c>
    </row>
    <row r="21" spans="1:15" hidden="1" outlineLevel="1">
      <c r="A21" s="21" t="s">
        <v>26</v>
      </c>
      <c r="B21" s="22"/>
      <c r="C21" s="22">
        <v>1</v>
      </c>
      <c r="D21" s="22">
        <f>C21+((C21*$I$1)/(1-$I$1))</f>
        <v>1.1764705882352942</v>
      </c>
      <c r="E21" s="21"/>
    </row>
    <row r="22" spans="1:15" hidden="1" outlineLevel="1">
      <c r="A22" s="21" t="s">
        <v>27</v>
      </c>
      <c r="B22" s="22"/>
      <c r="C22" s="22">
        <v>6</v>
      </c>
      <c r="D22" s="22">
        <f>C22+((C22*$I$1)/(1-$I$1))</f>
        <v>7.0588235294117645</v>
      </c>
      <c r="E22" s="21"/>
    </row>
    <row r="23" spans="1:15" hidden="1" outlineLevel="1">
      <c r="A23" s="21" t="s">
        <v>28</v>
      </c>
      <c r="B23" s="22"/>
      <c r="C23" s="22">
        <v>1</v>
      </c>
      <c r="D23" s="22">
        <f>C23+((C23*$I$1)/(1-$I$1))</f>
        <v>1.1764705882352942</v>
      </c>
      <c r="E23" s="21"/>
    </row>
    <row r="24" spans="1:15" collapsed="1">
      <c r="A24" s="13" t="s">
        <v>29</v>
      </c>
      <c r="B24" s="11">
        <f>SUM(B25:B36)/24</f>
        <v>0.71458333333333324</v>
      </c>
      <c r="C24" s="20">
        <f>SUM(C25:C36)/24</f>
        <v>1.0273611111111112</v>
      </c>
      <c r="D24" s="20">
        <f>SUM(D25:D36)/24</f>
        <v>1.2086601307189544</v>
      </c>
      <c r="E24" s="2"/>
    </row>
    <row r="25" spans="1:15" ht="42" hidden="1" customHeight="1" outlineLevel="1">
      <c r="A25" s="21" t="s">
        <v>34</v>
      </c>
      <c r="B25" s="25"/>
      <c r="C25" s="22">
        <f>2316/150</f>
        <v>15.44</v>
      </c>
      <c r="D25" s="22">
        <f t="shared" ref="D25:D36" si="1">C25+((C25*$I$1)/(1-$I$1))</f>
        <v>18.164705882352941</v>
      </c>
      <c r="E25" s="3" t="s">
        <v>35</v>
      </c>
    </row>
    <row r="26" spans="1:15" ht="14.25" hidden="1" customHeight="1" outlineLevel="1">
      <c r="A26" s="21" t="s">
        <v>36</v>
      </c>
      <c r="B26" s="4"/>
      <c r="C26" s="22">
        <v>3</v>
      </c>
      <c r="D26" s="22">
        <f t="shared" si="1"/>
        <v>3.5294117647058822</v>
      </c>
      <c r="E26" s="21"/>
    </row>
    <row r="27" spans="1:15" ht="14.25" hidden="1" customHeight="1" outlineLevel="1">
      <c r="A27" s="21" t="s">
        <v>37</v>
      </c>
      <c r="B27" s="4"/>
      <c r="C27" s="22">
        <f>2316/720</f>
        <v>3.2166666666666668</v>
      </c>
      <c r="D27" s="22">
        <f t="shared" si="1"/>
        <v>3.784313725490196</v>
      </c>
      <c r="E27" s="3" t="s">
        <v>38</v>
      </c>
    </row>
    <row r="28" spans="1:15" ht="14.25" hidden="1" customHeight="1" outlineLevel="1">
      <c r="A28" s="21" t="s">
        <v>39</v>
      </c>
      <c r="B28" s="4"/>
      <c r="C28" s="22">
        <v>0.5</v>
      </c>
      <c r="D28" s="22">
        <f t="shared" si="1"/>
        <v>0.58823529411764708</v>
      </c>
      <c r="E28" s="21"/>
    </row>
    <row r="29" spans="1:15" ht="14.25" hidden="1" customHeight="1" outlineLevel="1">
      <c r="A29" s="21" t="s">
        <v>40</v>
      </c>
      <c r="B29" s="4"/>
      <c r="C29" s="22">
        <v>0.5</v>
      </c>
      <c r="D29" s="22">
        <f t="shared" si="1"/>
        <v>0.58823529411764708</v>
      </c>
      <c r="E29" s="21"/>
    </row>
    <row r="30" spans="1:15" ht="14.25" hidden="1" customHeight="1" outlineLevel="1">
      <c r="A30" s="21" t="s">
        <v>41</v>
      </c>
      <c r="B30" s="4"/>
      <c r="C30" s="22">
        <v>2</v>
      </c>
      <c r="D30" s="22">
        <f t="shared" si="1"/>
        <v>2.3529411764705883</v>
      </c>
      <c r="E30" s="21"/>
    </row>
    <row r="31" spans="1:15" ht="14.25" hidden="1" customHeight="1" outlineLevel="1">
      <c r="A31" s="26" t="s">
        <v>44</v>
      </c>
      <c r="B31" s="25">
        <v>1</v>
      </c>
      <c r="C31" s="22"/>
      <c r="D31" s="22">
        <f t="shared" si="1"/>
        <v>0</v>
      </c>
      <c r="E31" s="21"/>
    </row>
    <row r="32" spans="1:15" ht="14.25" hidden="1" customHeight="1" outlineLevel="1">
      <c r="A32" s="26" t="s">
        <v>45</v>
      </c>
      <c r="B32" s="25">
        <v>1</v>
      </c>
      <c r="C32" s="22"/>
      <c r="D32" s="22">
        <f t="shared" si="1"/>
        <v>0</v>
      </c>
      <c r="E32" s="21"/>
      <c r="M32" s="34" t="s">
        <v>43</v>
      </c>
      <c r="N32" s="78">
        <v>0.67100000000000004</v>
      </c>
      <c r="O32" s="34" t="s">
        <v>32</v>
      </c>
    </row>
    <row r="33" spans="1:10" ht="14.25" hidden="1" customHeight="1" outlineLevel="1">
      <c r="A33" s="26" t="s">
        <v>46</v>
      </c>
      <c r="B33" s="25">
        <v>10.4</v>
      </c>
      <c r="C33" s="22"/>
      <c r="D33" s="22">
        <f t="shared" si="1"/>
        <v>0</v>
      </c>
      <c r="E33" s="26" t="s">
        <v>47</v>
      </c>
    </row>
    <row r="34" spans="1:10" ht="14.25" hidden="1" customHeight="1" outlineLevel="1">
      <c r="A34" s="26" t="s">
        <v>48</v>
      </c>
      <c r="B34" s="25">
        <v>1.5</v>
      </c>
      <c r="C34" s="22"/>
      <c r="D34" s="22">
        <f t="shared" si="1"/>
        <v>0</v>
      </c>
      <c r="E34" s="21"/>
    </row>
    <row r="35" spans="1:10" ht="14.25" hidden="1" customHeight="1" outlineLevel="1">
      <c r="A35" s="26" t="s">
        <v>49</v>
      </c>
      <c r="B35" s="25">
        <v>2.25</v>
      </c>
      <c r="C35" s="22"/>
      <c r="D35" s="22">
        <f t="shared" si="1"/>
        <v>0</v>
      </c>
      <c r="E35" s="26" t="s">
        <v>50</v>
      </c>
    </row>
    <row r="36" spans="1:10" ht="25.5" hidden="1" customHeight="1" outlineLevel="1">
      <c r="A36" s="26" t="s">
        <v>52</v>
      </c>
      <c r="B36" s="25">
        <v>1</v>
      </c>
      <c r="C36" s="22"/>
      <c r="D36" s="22">
        <f t="shared" si="1"/>
        <v>0</v>
      </c>
      <c r="E36" s="21"/>
    </row>
    <row r="37" spans="1:10" collapsed="1">
      <c r="A37" s="13" t="s">
        <v>42</v>
      </c>
      <c r="B37" s="11">
        <f>SUM(B38:B51)/24</f>
        <v>0.45833333333333331</v>
      </c>
      <c r="C37" s="20">
        <f>SUM(C38:C51)/24</f>
        <v>0.94151234567901232</v>
      </c>
      <c r="D37" s="20">
        <f>SUM(D38:D51)/24</f>
        <v>1.1076615831517791</v>
      </c>
      <c r="E37" s="2"/>
    </row>
    <row r="38" spans="1:10" ht="25.5" hidden="1" customHeight="1" outlineLevel="1">
      <c r="A38" s="21" t="s">
        <v>54</v>
      </c>
      <c r="B38" s="4"/>
      <c r="C38" s="22">
        <v>1.5</v>
      </c>
      <c r="D38" s="22">
        <f t="shared" ref="D38:D51" si="2">C38+((C38*$I$1)/(1-$I$1))</f>
        <v>1.7647058823529411</v>
      </c>
      <c r="E38" s="3" t="s">
        <v>55</v>
      </c>
    </row>
    <row r="39" spans="1:10" ht="25.5" hidden="1" customHeight="1" outlineLevel="1">
      <c r="A39" s="21" t="s">
        <v>56</v>
      </c>
      <c r="B39" s="25"/>
      <c r="C39" s="22">
        <f>2556/720</f>
        <v>3.55</v>
      </c>
      <c r="D39" s="22">
        <f t="shared" si="2"/>
        <v>4.1764705882352935</v>
      </c>
      <c r="E39" s="3" t="s">
        <v>38</v>
      </c>
    </row>
    <row r="40" spans="1:10" ht="14.25" hidden="1" customHeight="1" outlineLevel="1">
      <c r="A40" s="21" t="s">
        <v>57</v>
      </c>
      <c r="B40" s="4"/>
      <c r="C40" s="22">
        <v>0.5</v>
      </c>
      <c r="D40" s="22">
        <f t="shared" si="2"/>
        <v>0.58823529411764708</v>
      </c>
      <c r="E40" s="21"/>
    </row>
    <row r="41" spans="1:10" ht="25.5" hidden="1" customHeight="1" outlineLevel="1">
      <c r="A41" s="21" t="s">
        <v>58</v>
      </c>
      <c r="B41" s="4"/>
      <c r="C41" s="22">
        <v>1.5</v>
      </c>
      <c r="D41" s="22">
        <f t="shared" si="2"/>
        <v>1.7647058823529411</v>
      </c>
      <c r="E41" s="21"/>
    </row>
    <row r="42" spans="1:10" ht="28.5" hidden="1" customHeight="1" outlineLevel="1">
      <c r="A42" s="21" t="s">
        <v>59</v>
      </c>
      <c r="B42" s="4"/>
      <c r="C42" s="22">
        <v>1</v>
      </c>
      <c r="D42" s="22">
        <f t="shared" si="2"/>
        <v>1.1764705882352942</v>
      </c>
      <c r="E42" s="21"/>
    </row>
    <row r="43" spans="1:10" ht="38.25" hidden="1" customHeight="1" outlineLevel="1">
      <c r="A43" s="21" t="s">
        <v>60</v>
      </c>
      <c r="B43" s="4"/>
      <c r="C43" s="22">
        <v>6</v>
      </c>
      <c r="D43" s="22">
        <f t="shared" si="2"/>
        <v>7.0588235294117645</v>
      </c>
      <c r="E43" s="21"/>
    </row>
    <row r="44" spans="1:10" ht="25.5" hidden="1" customHeight="1" outlineLevel="1">
      <c r="A44" s="21" t="s">
        <v>61</v>
      </c>
      <c r="B44" s="4"/>
      <c r="C44" s="22">
        <v>2</v>
      </c>
      <c r="D44" s="22">
        <f>C44+((C44*$I$1)/(1-$I$1))</f>
        <v>2.3529411764705883</v>
      </c>
      <c r="E44" s="21"/>
    </row>
    <row r="45" spans="1:10" ht="25.5" hidden="1" customHeight="1" outlineLevel="1">
      <c r="A45" s="21" t="s">
        <v>62</v>
      </c>
      <c r="B45" s="4"/>
      <c r="C45" s="22">
        <v>2.4500000000000002</v>
      </c>
      <c r="D45" s="22">
        <f t="shared" si="2"/>
        <v>2.882352941176471</v>
      </c>
      <c r="E45" s="3" t="s">
        <v>55</v>
      </c>
      <c r="I45" s="36"/>
      <c r="J45" s="37"/>
    </row>
    <row r="46" spans="1:10" ht="14.25" hidden="1" customHeight="1" outlineLevel="1">
      <c r="A46" s="21" t="s">
        <v>63</v>
      </c>
      <c r="B46" s="4"/>
      <c r="C46" s="22">
        <v>0</v>
      </c>
      <c r="D46" s="22">
        <f t="shared" si="2"/>
        <v>0</v>
      </c>
      <c r="E46" s="3"/>
      <c r="I46" s="36"/>
      <c r="J46" s="37"/>
    </row>
    <row r="47" spans="1:10" ht="14.25" hidden="1" customHeight="1" outlineLevel="1">
      <c r="A47" s="21" t="s">
        <v>64</v>
      </c>
      <c r="B47" s="4"/>
      <c r="C47" s="22">
        <f>3344/1080</f>
        <v>3.0962962962962961</v>
      </c>
      <c r="D47" s="22">
        <f t="shared" si="2"/>
        <v>3.6427015250544659</v>
      </c>
      <c r="E47" s="14" t="s">
        <v>65</v>
      </c>
      <c r="I47" s="36"/>
      <c r="J47" s="37"/>
    </row>
    <row r="48" spans="1:10" ht="14.25" hidden="1" customHeight="1" outlineLevel="1">
      <c r="A48" s="21" t="s">
        <v>66</v>
      </c>
      <c r="B48" s="4"/>
      <c r="C48" s="22">
        <v>1</v>
      </c>
      <c r="D48" s="22">
        <f t="shared" si="2"/>
        <v>1.1764705882352942</v>
      </c>
      <c r="E48" s="3"/>
      <c r="I48" s="36"/>
      <c r="J48" s="37"/>
    </row>
    <row r="49" spans="1:10" ht="14.25" hidden="1" customHeight="1" outlineLevel="1">
      <c r="A49" s="26" t="s">
        <v>127</v>
      </c>
      <c r="B49" s="25">
        <v>1</v>
      </c>
      <c r="C49" s="22"/>
      <c r="D49" s="22">
        <f t="shared" si="2"/>
        <v>0</v>
      </c>
      <c r="E49" s="3"/>
      <c r="I49" s="36"/>
      <c r="J49" s="37"/>
    </row>
    <row r="50" spans="1:10" ht="14.25" hidden="1" customHeight="1" outlineLevel="1">
      <c r="A50" s="26" t="s">
        <v>99</v>
      </c>
      <c r="B50" s="25">
        <v>6</v>
      </c>
      <c r="C50" s="22"/>
      <c r="D50" s="22">
        <f t="shared" si="2"/>
        <v>0</v>
      </c>
      <c r="E50" s="3"/>
      <c r="I50" s="36"/>
      <c r="J50" s="37"/>
    </row>
    <row r="51" spans="1:10" ht="15.75" hidden="1" customHeight="1" outlineLevel="1">
      <c r="A51" s="26" t="s">
        <v>67</v>
      </c>
      <c r="B51" s="25">
        <v>4</v>
      </c>
      <c r="C51" s="24"/>
      <c r="D51" s="24">
        <f t="shared" si="2"/>
        <v>0</v>
      </c>
      <c r="E51" s="21"/>
      <c r="H51" s="53"/>
      <c r="I51" s="54"/>
      <c r="J51" s="55"/>
    </row>
    <row r="52" spans="1:10" collapsed="1">
      <c r="A52" s="13" t="s">
        <v>70</v>
      </c>
      <c r="B52" s="11">
        <f>SUM(B53:B77)/24</f>
        <v>0</v>
      </c>
      <c r="C52" s="20">
        <f>SUM(C53:C77)/24</f>
        <v>2.8645833333333335</v>
      </c>
      <c r="D52" s="20">
        <f>SUM(D53:D77)/24</f>
        <v>3.3700980392156858</v>
      </c>
      <c r="E52" s="16"/>
    </row>
    <row r="53" spans="1:10" ht="25.5" hidden="1" customHeight="1" outlineLevel="1">
      <c r="A53" s="21" t="s">
        <v>71</v>
      </c>
      <c r="B53" s="4"/>
      <c r="C53" s="23">
        <v>3</v>
      </c>
      <c r="D53" s="23">
        <f t="shared" ref="D53:D77" si="3">C53+((C53*$I$1)/(1-$I$1))</f>
        <v>3.5294117647058822</v>
      </c>
      <c r="E53" s="21"/>
      <c r="H53" s="71"/>
      <c r="I53" s="54"/>
      <c r="J53" s="55"/>
    </row>
    <row r="54" spans="1:10" ht="14.25" hidden="1" customHeight="1" outlineLevel="1">
      <c r="A54" s="38" t="s">
        <v>72</v>
      </c>
      <c r="B54" s="4"/>
      <c r="C54" s="23">
        <v>2</v>
      </c>
      <c r="D54" s="23">
        <f t="shared" si="3"/>
        <v>2.3529411764705883</v>
      </c>
      <c r="E54" s="21"/>
    </row>
    <row r="55" spans="1:10" ht="14.25" hidden="1" customHeight="1" outlineLevel="1">
      <c r="A55" s="38" t="s">
        <v>73</v>
      </c>
      <c r="B55" s="4"/>
      <c r="C55" s="23">
        <v>2</v>
      </c>
      <c r="D55" s="23">
        <f t="shared" si="3"/>
        <v>2.3529411764705883</v>
      </c>
      <c r="E55" s="21"/>
    </row>
    <row r="56" spans="1:10" ht="14.25" hidden="1" customHeight="1" outlineLevel="1">
      <c r="A56" s="21" t="s">
        <v>74</v>
      </c>
      <c r="B56" s="4"/>
      <c r="C56" s="23">
        <v>1</v>
      </c>
      <c r="D56" s="23">
        <f t="shared" si="3"/>
        <v>1.1764705882352942</v>
      </c>
      <c r="E56" s="21"/>
    </row>
    <row r="57" spans="1:10" ht="14.25" hidden="1" customHeight="1" outlineLevel="1">
      <c r="A57" s="21" t="s">
        <v>75</v>
      </c>
      <c r="B57" s="4"/>
      <c r="C57" s="23">
        <v>2</v>
      </c>
      <c r="D57" s="23">
        <f t="shared" si="3"/>
        <v>2.3529411764705883</v>
      </c>
      <c r="E57" s="21"/>
    </row>
    <row r="58" spans="1:10" ht="14.25" hidden="1" customHeight="1" outlineLevel="1">
      <c r="A58" s="21" t="s">
        <v>76</v>
      </c>
      <c r="B58" s="4"/>
      <c r="C58" s="23">
        <v>19</v>
      </c>
      <c r="D58" s="23">
        <f t="shared" si="3"/>
        <v>22.352941176470587</v>
      </c>
      <c r="E58" s="3" t="s">
        <v>77</v>
      </c>
    </row>
    <row r="59" spans="1:10" ht="14.25" hidden="1" customHeight="1" outlineLevel="1">
      <c r="A59" s="21" t="s">
        <v>78</v>
      </c>
      <c r="B59" s="4"/>
      <c r="C59" s="23">
        <v>1</v>
      </c>
      <c r="D59" s="23">
        <f t="shared" si="3"/>
        <v>1.1764705882352942</v>
      </c>
      <c r="E59" s="21"/>
    </row>
    <row r="60" spans="1:10" ht="14.25" hidden="1" customHeight="1" outlineLevel="1">
      <c r="A60" s="21" t="s">
        <v>79</v>
      </c>
      <c r="B60" s="4"/>
      <c r="C60" s="23">
        <v>0.5</v>
      </c>
      <c r="D60" s="23">
        <f t="shared" si="3"/>
        <v>0.58823529411764708</v>
      </c>
      <c r="E60" s="21"/>
    </row>
    <row r="61" spans="1:10" ht="14.25" hidden="1" customHeight="1" outlineLevel="1">
      <c r="A61" s="21" t="s">
        <v>80</v>
      </c>
      <c r="B61" s="4"/>
      <c r="C61" s="23">
        <v>2</v>
      </c>
      <c r="D61" s="23">
        <f t="shared" si="3"/>
        <v>2.3529411764705883</v>
      </c>
      <c r="E61" s="21"/>
    </row>
    <row r="62" spans="1:10" ht="14.25" hidden="1" customHeight="1" outlineLevel="1">
      <c r="A62" s="21" t="s">
        <v>81</v>
      </c>
      <c r="B62" s="4"/>
      <c r="C62" s="23">
        <v>4</v>
      </c>
      <c r="D62" s="23">
        <f t="shared" si="3"/>
        <v>4.7058823529411766</v>
      </c>
      <c r="E62" s="21"/>
    </row>
    <row r="63" spans="1:10" ht="14.25" hidden="1" customHeight="1" outlineLevel="1">
      <c r="A63" s="21" t="s">
        <v>82</v>
      </c>
      <c r="B63" s="4"/>
      <c r="C63" s="23">
        <v>3</v>
      </c>
      <c r="D63" s="23">
        <f t="shared" si="3"/>
        <v>3.5294117647058822</v>
      </c>
      <c r="E63" s="21"/>
    </row>
    <row r="64" spans="1:10" ht="14.25" hidden="1" customHeight="1" outlineLevel="1">
      <c r="A64" s="21" t="s">
        <v>83</v>
      </c>
      <c r="B64" s="4"/>
      <c r="C64" s="9">
        <v>1</v>
      </c>
      <c r="D64" s="9">
        <f t="shared" si="3"/>
        <v>1.1764705882352942</v>
      </c>
      <c r="E64" s="21"/>
    </row>
    <row r="65" spans="1:5" ht="14.25" hidden="1" customHeight="1" outlineLevel="1">
      <c r="A65" s="21" t="s">
        <v>84</v>
      </c>
      <c r="B65" s="4"/>
      <c r="C65" s="23">
        <v>0.5</v>
      </c>
      <c r="D65" s="23">
        <f t="shared" si="3"/>
        <v>0.58823529411764708</v>
      </c>
      <c r="E65" s="21"/>
    </row>
    <row r="66" spans="1:5" ht="25.5" hidden="1" customHeight="1" outlineLevel="1">
      <c r="A66" s="21" t="s">
        <v>85</v>
      </c>
      <c r="B66" s="4"/>
      <c r="C66" s="23">
        <v>1.5</v>
      </c>
      <c r="D66" s="23">
        <f t="shared" si="3"/>
        <v>1.7647058823529411</v>
      </c>
      <c r="E66" s="21"/>
    </row>
    <row r="67" spans="1:5" ht="25.5" hidden="1" customHeight="1" outlineLevel="1">
      <c r="A67" s="21" t="s">
        <v>86</v>
      </c>
      <c r="B67" s="4"/>
      <c r="C67" s="23">
        <v>2</v>
      </c>
      <c r="D67" s="23">
        <f t="shared" si="3"/>
        <v>2.3529411764705883</v>
      </c>
      <c r="E67" s="21"/>
    </row>
    <row r="68" spans="1:5" ht="14.25" hidden="1" customHeight="1" outlineLevel="1">
      <c r="A68" s="21" t="s">
        <v>87</v>
      </c>
      <c r="B68" s="4"/>
      <c r="C68" s="23">
        <v>2</v>
      </c>
      <c r="D68" s="23">
        <f t="shared" si="3"/>
        <v>2.3529411764705883</v>
      </c>
      <c r="E68" s="21"/>
    </row>
    <row r="69" spans="1:5" ht="25.5" hidden="1" customHeight="1" outlineLevel="1">
      <c r="A69" s="21" t="s">
        <v>88</v>
      </c>
      <c r="B69" s="4"/>
      <c r="C69" s="23">
        <v>3</v>
      </c>
      <c r="D69" s="23">
        <f t="shared" si="3"/>
        <v>3.5294117647058822</v>
      </c>
      <c r="E69" s="21"/>
    </row>
    <row r="70" spans="1:5" ht="25.5" hidden="1" customHeight="1" outlineLevel="1">
      <c r="A70" s="21" t="s">
        <v>89</v>
      </c>
      <c r="B70" s="4"/>
      <c r="C70" s="23">
        <v>2</v>
      </c>
      <c r="D70" s="23">
        <f t="shared" si="3"/>
        <v>2.3529411764705883</v>
      </c>
      <c r="E70" s="21"/>
    </row>
    <row r="71" spans="1:5" ht="14.25" hidden="1" customHeight="1" outlineLevel="1">
      <c r="A71" s="21" t="s">
        <v>90</v>
      </c>
      <c r="B71" s="4"/>
      <c r="C71" s="23">
        <v>2</v>
      </c>
      <c r="D71" s="23">
        <f t="shared" si="3"/>
        <v>2.3529411764705883</v>
      </c>
      <c r="E71" s="21"/>
    </row>
    <row r="72" spans="1:5" ht="25.5" hidden="1" customHeight="1" outlineLevel="1">
      <c r="A72" s="21" t="s">
        <v>91</v>
      </c>
      <c r="B72" s="4"/>
      <c r="C72" s="23">
        <v>3</v>
      </c>
      <c r="D72" s="23">
        <f t="shared" si="3"/>
        <v>3.5294117647058822</v>
      </c>
      <c r="E72" s="21"/>
    </row>
    <row r="73" spans="1:5" ht="14.25" hidden="1" customHeight="1" outlineLevel="1">
      <c r="A73" s="30" t="s">
        <v>92</v>
      </c>
      <c r="B73" s="46"/>
      <c r="C73" s="9">
        <v>2.25</v>
      </c>
      <c r="D73" s="9">
        <f t="shared" si="3"/>
        <v>2.6470588235294117</v>
      </c>
      <c r="E73" s="30"/>
    </row>
    <row r="74" spans="1:5" ht="14.25" hidden="1" customHeight="1" outlineLevel="1">
      <c r="A74" s="30" t="s">
        <v>93</v>
      </c>
      <c r="B74" s="46"/>
      <c r="C74" s="9">
        <v>1</v>
      </c>
      <c r="D74" s="9">
        <f t="shared" si="3"/>
        <v>1.1764705882352942</v>
      </c>
      <c r="E74" s="30"/>
    </row>
    <row r="75" spans="1:5" ht="14.25" hidden="1" customHeight="1" outlineLevel="1">
      <c r="A75" s="30" t="s">
        <v>94</v>
      </c>
      <c r="B75" s="46"/>
      <c r="C75" s="9">
        <v>4</v>
      </c>
      <c r="D75" s="9">
        <f t="shared" si="3"/>
        <v>4.7058823529411766</v>
      </c>
      <c r="E75" s="30"/>
    </row>
    <row r="76" spans="1:5" ht="14.25" hidden="1" customHeight="1" outlineLevel="1">
      <c r="A76" s="30" t="s">
        <v>95</v>
      </c>
      <c r="B76" s="46"/>
      <c r="C76" s="9">
        <v>2</v>
      </c>
      <c r="D76" s="9">
        <f t="shared" si="3"/>
        <v>2.3529411764705883</v>
      </c>
      <c r="E76" s="30"/>
    </row>
    <row r="77" spans="1:5" ht="14.25" hidden="1" customHeight="1" outlineLevel="1">
      <c r="A77" s="39" t="s">
        <v>96</v>
      </c>
      <c r="B77" s="4"/>
      <c r="C77" s="23">
        <v>3</v>
      </c>
      <c r="D77" s="23">
        <f t="shared" si="3"/>
        <v>3.5294117647058822</v>
      </c>
      <c r="E77" s="21"/>
    </row>
    <row r="78" spans="1:5" collapsed="1">
      <c r="A78" s="13" t="s">
        <v>97</v>
      </c>
      <c r="B78" s="11">
        <f>SUM(B79:B95)/24</f>
        <v>0.125</v>
      </c>
      <c r="C78" s="20">
        <f>SUM(C79:C95)/24</f>
        <v>2.2583333333333333</v>
      </c>
      <c r="D78" s="20">
        <f>SUM(D79:D95)/24</f>
        <v>2.6568627450980391</v>
      </c>
      <c r="E78" s="20"/>
    </row>
    <row r="79" spans="1:5" ht="14.25" customHeight="1" outlineLevel="1">
      <c r="A79" s="21" t="s">
        <v>100</v>
      </c>
      <c r="B79" s="25"/>
      <c r="C79" s="22">
        <v>1</v>
      </c>
      <c r="D79" s="22">
        <f t="shared" ref="D79:D95" si="4">C79+((C79*$I$1)/(1-$I$1))</f>
        <v>1.1764705882352942</v>
      </c>
      <c r="E79" s="26"/>
    </row>
    <row r="80" spans="1:5" ht="14.25" customHeight="1" outlineLevel="1">
      <c r="A80" s="21" t="s">
        <v>101</v>
      </c>
      <c r="B80" s="25"/>
      <c r="C80" s="22">
        <v>7</v>
      </c>
      <c r="D80" s="22">
        <f t="shared" si="4"/>
        <v>8.235294117647058</v>
      </c>
      <c r="E80" s="3" t="s">
        <v>102</v>
      </c>
    </row>
    <row r="81" spans="1:8" ht="14.25" customHeight="1" outlineLevel="1">
      <c r="A81" s="30" t="s">
        <v>103</v>
      </c>
      <c r="B81" s="25"/>
      <c r="C81" s="22">
        <v>1</v>
      </c>
      <c r="D81" s="22">
        <f t="shared" si="4"/>
        <v>1.1764705882352942</v>
      </c>
      <c r="E81" s="3"/>
      <c r="H81" s="34" t="s">
        <v>259</v>
      </c>
    </row>
    <row r="82" spans="1:8" ht="14.25" customHeight="1" outlineLevel="1">
      <c r="A82" s="21" t="s">
        <v>104</v>
      </c>
      <c r="B82" s="25"/>
      <c r="C82" s="22">
        <v>0.5</v>
      </c>
      <c r="D82" s="22">
        <f t="shared" si="4"/>
        <v>0.58823529411764708</v>
      </c>
      <c r="E82" s="21"/>
    </row>
    <row r="83" spans="1:8" ht="14.25" customHeight="1" outlineLevel="1">
      <c r="A83" s="21" t="s">
        <v>105</v>
      </c>
      <c r="B83" s="25"/>
      <c r="C83" s="22">
        <v>2</v>
      </c>
      <c r="D83" s="22">
        <f t="shared" si="4"/>
        <v>2.3529411764705883</v>
      </c>
      <c r="E83" s="21"/>
    </row>
    <row r="84" spans="1:8" ht="13.5" customHeight="1" outlineLevel="1">
      <c r="A84" s="21" t="s">
        <v>106</v>
      </c>
      <c r="B84" s="25"/>
      <c r="C84" s="22">
        <v>5</v>
      </c>
      <c r="D84" s="22">
        <f>C84+((C84*$I$1)/(1-$I$1))</f>
        <v>5.882352941176471</v>
      </c>
      <c r="E84" s="17"/>
    </row>
    <row r="85" spans="1:8" ht="14.25" customHeight="1" outlineLevel="1">
      <c r="A85" s="21" t="s">
        <v>107</v>
      </c>
      <c r="B85" s="25"/>
      <c r="C85" s="22">
        <v>2</v>
      </c>
      <c r="D85" s="22">
        <f t="shared" si="4"/>
        <v>2.3529411764705883</v>
      </c>
      <c r="E85" s="21"/>
    </row>
    <row r="86" spans="1:8" ht="14.25" customHeight="1" outlineLevel="1">
      <c r="A86" s="21" t="s">
        <v>108</v>
      </c>
      <c r="B86" s="25"/>
      <c r="C86" s="22">
        <v>1</v>
      </c>
      <c r="D86" s="22">
        <f t="shared" si="4"/>
        <v>1.1764705882352942</v>
      </c>
      <c r="E86" s="21"/>
    </row>
    <row r="87" spans="1:8" ht="14.25" customHeight="1" outlineLevel="1">
      <c r="A87" s="30" t="s">
        <v>109</v>
      </c>
      <c r="B87" s="8"/>
      <c r="C87" s="8">
        <v>2.5</v>
      </c>
      <c r="D87" s="8">
        <f t="shared" si="4"/>
        <v>2.9411764705882355</v>
      </c>
      <c r="E87" s="30"/>
    </row>
    <row r="88" spans="1:8" ht="25.5" customHeight="1" outlineLevel="1">
      <c r="A88" s="21" t="s">
        <v>110</v>
      </c>
      <c r="B88" s="25"/>
      <c r="C88" s="22">
        <f>1452/80</f>
        <v>18.149999999999999</v>
      </c>
      <c r="D88" s="22">
        <f t="shared" si="4"/>
        <v>21.352941176470587</v>
      </c>
      <c r="E88" s="3" t="s">
        <v>260</v>
      </c>
    </row>
    <row r="89" spans="1:8" ht="14.25" customHeight="1" outlineLevel="1">
      <c r="A89" s="21" t="s">
        <v>112</v>
      </c>
      <c r="B89" s="6"/>
      <c r="C89" s="22">
        <v>3</v>
      </c>
      <c r="D89" s="22">
        <f t="shared" si="4"/>
        <v>3.5294117647058822</v>
      </c>
      <c r="E89" s="21"/>
    </row>
    <row r="90" spans="1:8" ht="14.25" customHeight="1" outlineLevel="1">
      <c r="A90" s="21" t="s">
        <v>113</v>
      </c>
      <c r="B90" s="6"/>
      <c r="C90" s="22">
        <v>2.8</v>
      </c>
      <c r="D90" s="22">
        <f t="shared" si="4"/>
        <v>3.2941176470588234</v>
      </c>
      <c r="E90" s="21"/>
    </row>
    <row r="91" spans="1:8" ht="14.25" customHeight="1" outlineLevel="1">
      <c r="A91" s="21" t="s">
        <v>114</v>
      </c>
      <c r="B91" s="6"/>
      <c r="C91" s="22">
        <v>0.5</v>
      </c>
      <c r="D91" s="22">
        <f t="shared" si="4"/>
        <v>0.58823529411764708</v>
      </c>
      <c r="E91" s="21"/>
    </row>
    <row r="92" spans="1:8" ht="14.25" customHeight="1" outlineLevel="1">
      <c r="A92" s="21" t="s">
        <v>115</v>
      </c>
      <c r="B92" s="6"/>
      <c r="C92" s="22">
        <v>5.75</v>
      </c>
      <c r="D92" s="22">
        <f t="shared" si="4"/>
        <v>6.7647058823529411</v>
      </c>
      <c r="E92" s="21"/>
    </row>
    <row r="93" spans="1:8" ht="14.25" customHeight="1" outlineLevel="1">
      <c r="A93" s="21" t="s">
        <v>261</v>
      </c>
      <c r="B93" s="6"/>
      <c r="C93" s="22">
        <v>2</v>
      </c>
      <c r="D93" s="22">
        <f t="shared" si="4"/>
        <v>2.3529411764705883</v>
      </c>
      <c r="E93" s="21"/>
    </row>
    <row r="94" spans="1:8" ht="14.25" customHeight="1" outlineLevel="1">
      <c r="A94" s="26" t="s">
        <v>68</v>
      </c>
      <c r="B94" s="19">
        <v>1</v>
      </c>
      <c r="C94" s="24"/>
      <c r="D94" s="28">
        <f t="shared" si="4"/>
        <v>0</v>
      </c>
      <c r="E94" s="27"/>
    </row>
    <row r="95" spans="1:8" ht="14.25" customHeight="1" outlineLevel="1">
      <c r="A95" s="26" t="s">
        <v>69</v>
      </c>
      <c r="B95" s="19">
        <v>2</v>
      </c>
      <c r="C95" s="24"/>
      <c r="D95" s="28">
        <f t="shared" si="4"/>
        <v>0</v>
      </c>
      <c r="E95" s="27"/>
    </row>
    <row r="96" spans="1:8">
      <c r="A96" s="13" t="s">
        <v>117</v>
      </c>
      <c r="B96" s="11">
        <f>SUM(B97:B111)/24</f>
        <v>0.5625</v>
      </c>
      <c r="C96" s="20">
        <f>SUM(C97:C111)/24</f>
        <v>2.2624999999999997</v>
      </c>
      <c r="D96" s="20">
        <f>SUM(D97:D111)/24</f>
        <v>2.6617647058823533</v>
      </c>
      <c r="E96" s="20"/>
    </row>
    <row r="97" spans="1:5" ht="14.25" customHeight="1" outlineLevel="1">
      <c r="A97" s="21" t="s">
        <v>120</v>
      </c>
      <c r="B97" s="6"/>
      <c r="C97" s="22">
        <v>2.5</v>
      </c>
      <c r="D97" s="22">
        <f t="shared" ref="D97:D111" si="5">C97+((C97*$I$1)/(1-$I$1))</f>
        <v>2.9411764705882355</v>
      </c>
      <c r="E97" s="21"/>
    </row>
    <row r="98" spans="1:5" ht="14.25" customHeight="1" outlineLevel="1">
      <c r="A98" s="21" t="s">
        <v>121</v>
      </c>
      <c r="B98" s="6"/>
      <c r="C98" s="22">
        <v>1</v>
      </c>
      <c r="D98" s="22">
        <f t="shared" si="5"/>
        <v>1.1764705882352942</v>
      </c>
      <c r="E98" s="21"/>
    </row>
    <row r="99" spans="1:5" ht="23.25" customHeight="1" outlineLevel="1">
      <c r="A99" s="21" t="s">
        <v>122</v>
      </c>
      <c r="B99" s="6"/>
      <c r="C99" s="22">
        <v>16.850000000000001</v>
      </c>
      <c r="D99" s="22">
        <f t="shared" si="5"/>
        <v>19.823529411764707</v>
      </c>
      <c r="E99" s="3" t="s">
        <v>123</v>
      </c>
    </row>
    <row r="100" spans="1:5" ht="14.25" customHeight="1" outlineLevel="1">
      <c r="A100" s="21" t="s">
        <v>124</v>
      </c>
      <c r="B100" s="6"/>
      <c r="C100" s="22">
        <v>1.5</v>
      </c>
      <c r="D100" s="22">
        <f t="shared" si="5"/>
        <v>1.7647058823529411</v>
      </c>
      <c r="E100" s="21"/>
    </row>
    <row r="101" spans="1:5" ht="14.25" customHeight="1" outlineLevel="1">
      <c r="A101" s="21" t="s">
        <v>125</v>
      </c>
      <c r="B101" s="6"/>
      <c r="C101" s="22">
        <v>1.5</v>
      </c>
      <c r="D101" s="22">
        <f t="shared" si="5"/>
        <v>1.7647058823529411</v>
      </c>
      <c r="E101" s="21"/>
    </row>
    <row r="102" spans="1:5" ht="14.25" customHeight="1" outlineLevel="1">
      <c r="A102" s="21" t="s">
        <v>126</v>
      </c>
      <c r="B102" s="6"/>
      <c r="C102" s="22">
        <v>6.2</v>
      </c>
      <c r="D102" s="22">
        <f t="shared" si="5"/>
        <v>7.2941176470588234</v>
      </c>
      <c r="E102" s="3" t="s">
        <v>38</v>
      </c>
    </row>
    <row r="103" spans="1:5" ht="14.25" customHeight="1" outlineLevel="1">
      <c r="A103" s="21" t="s">
        <v>128</v>
      </c>
      <c r="B103" s="6"/>
      <c r="C103" s="22">
        <v>1.5</v>
      </c>
      <c r="D103" s="22">
        <f t="shared" si="5"/>
        <v>1.7647058823529411</v>
      </c>
      <c r="E103" s="21"/>
    </row>
    <row r="104" spans="1:5" ht="14.25" customHeight="1" outlineLevel="1">
      <c r="A104" s="21" t="s">
        <v>129</v>
      </c>
      <c r="B104" s="6"/>
      <c r="C104" s="22">
        <v>1.5</v>
      </c>
      <c r="D104" s="22">
        <f t="shared" si="5"/>
        <v>1.7647058823529411</v>
      </c>
      <c r="E104" s="21"/>
    </row>
    <row r="105" spans="1:5" ht="14.25" customHeight="1" outlineLevel="1">
      <c r="A105" s="21" t="s">
        <v>130</v>
      </c>
      <c r="B105" s="6"/>
      <c r="C105" s="22">
        <v>3</v>
      </c>
      <c r="D105" s="22">
        <f t="shared" si="5"/>
        <v>3.5294117647058822</v>
      </c>
      <c r="E105" s="21"/>
    </row>
    <row r="106" spans="1:5" s="47" customFormat="1" ht="14.25" customHeight="1" outlineLevel="1">
      <c r="A106" s="30" t="s">
        <v>131</v>
      </c>
      <c r="B106" s="15"/>
      <c r="C106" s="8">
        <v>3</v>
      </c>
      <c r="D106" s="8">
        <f t="shared" si="5"/>
        <v>3.5294117647058822</v>
      </c>
      <c r="E106" s="48" t="s">
        <v>132</v>
      </c>
    </row>
    <row r="107" spans="1:5" ht="14.25" customHeight="1" outlineLevel="1">
      <c r="A107" s="21" t="s">
        <v>133</v>
      </c>
      <c r="B107" s="25"/>
      <c r="C107" s="22">
        <v>3.75</v>
      </c>
      <c r="D107" s="22">
        <f t="shared" si="5"/>
        <v>4.4117647058823533</v>
      </c>
      <c r="E107" s="3" t="s">
        <v>102</v>
      </c>
    </row>
    <row r="108" spans="1:5" ht="14.25" customHeight="1" outlineLevel="1">
      <c r="A108" s="21" t="s">
        <v>134</v>
      </c>
      <c r="B108" s="19"/>
      <c r="C108" s="22">
        <v>12</v>
      </c>
      <c r="D108" s="23">
        <f t="shared" si="5"/>
        <v>14.117647058823529</v>
      </c>
      <c r="E108" s="31" t="s">
        <v>135</v>
      </c>
    </row>
    <row r="109" spans="1:5" ht="14.25" customHeight="1" outlineLevel="1">
      <c r="A109" s="26" t="s">
        <v>116</v>
      </c>
      <c r="B109" s="19">
        <v>6</v>
      </c>
      <c r="C109" s="22"/>
      <c r="D109" s="23">
        <f t="shared" si="5"/>
        <v>0</v>
      </c>
      <c r="E109" s="31"/>
    </row>
    <row r="110" spans="1:5" ht="14.25" customHeight="1" outlineLevel="1">
      <c r="A110" s="26" t="s">
        <v>262</v>
      </c>
      <c r="B110" s="19">
        <v>6</v>
      </c>
      <c r="C110" s="24"/>
      <c r="D110" s="28">
        <f t="shared" si="5"/>
        <v>0</v>
      </c>
      <c r="E110" s="27"/>
    </row>
    <row r="111" spans="1:5" ht="14.25" customHeight="1" outlineLevel="1">
      <c r="A111" s="26" t="s">
        <v>136</v>
      </c>
      <c r="B111" s="19">
        <v>1.5</v>
      </c>
      <c r="C111" s="24"/>
      <c r="D111" s="28">
        <f t="shared" si="5"/>
        <v>0</v>
      </c>
      <c r="E111" s="27"/>
    </row>
    <row r="112" spans="1:5">
      <c r="A112" s="13" t="s">
        <v>138</v>
      </c>
      <c r="B112" s="11">
        <f>SUM(B113:B130)/24</f>
        <v>1.2083333333333333</v>
      </c>
      <c r="C112" s="20">
        <f>SUM(C113:C130)/24</f>
        <v>3.40625</v>
      </c>
      <c r="D112" s="20">
        <f>SUM(D113:D130)/24</f>
        <v>4.007352941176471</v>
      </c>
      <c r="E112" s="20"/>
    </row>
    <row r="113" spans="1:5" ht="14.25" hidden="1" customHeight="1" outlineLevel="1">
      <c r="A113" s="21" t="s">
        <v>263</v>
      </c>
      <c r="B113" s="25"/>
      <c r="C113" s="22">
        <v>1</v>
      </c>
      <c r="D113" s="22">
        <f t="shared" ref="D113:D130" si="6">C113+((C113*$I$1)/(1-$I$1))</f>
        <v>1.1764705882352942</v>
      </c>
      <c r="E113" s="26"/>
    </row>
    <row r="114" spans="1:5" ht="14.25" hidden="1" customHeight="1" outlineLevel="1">
      <c r="A114" s="21" t="s">
        <v>101</v>
      </c>
      <c r="B114" s="25"/>
      <c r="C114" s="22">
        <v>8</v>
      </c>
      <c r="D114" s="22">
        <f t="shared" si="6"/>
        <v>9.4117647058823533</v>
      </c>
      <c r="E114" s="3" t="s">
        <v>102</v>
      </c>
    </row>
    <row r="115" spans="1:5" ht="14.25" hidden="1" customHeight="1" outlineLevel="1">
      <c r="A115" s="21" t="s">
        <v>104</v>
      </c>
      <c r="B115" s="25"/>
      <c r="C115" s="22">
        <v>0.5</v>
      </c>
      <c r="D115" s="22">
        <f t="shared" si="6"/>
        <v>0.58823529411764708</v>
      </c>
      <c r="E115" s="21"/>
    </row>
    <row r="116" spans="1:5" ht="14.25" hidden="1" customHeight="1" outlineLevel="1">
      <c r="A116" s="21" t="s">
        <v>105</v>
      </c>
      <c r="B116" s="25"/>
      <c r="C116" s="22">
        <v>2</v>
      </c>
      <c r="D116" s="22">
        <f t="shared" si="6"/>
        <v>2.3529411764705883</v>
      </c>
      <c r="E116" s="21"/>
    </row>
    <row r="117" spans="1:5" ht="14.25" hidden="1" customHeight="1" outlineLevel="1">
      <c r="A117" s="21" t="s">
        <v>141</v>
      </c>
      <c r="B117" s="25"/>
      <c r="C117" s="22">
        <v>4</v>
      </c>
      <c r="D117" s="22">
        <f t="shared" si="6"/>
        <v>4.7058823529411766</v>
      </c>
      <c r="E117" s="21"/>
    </row>
    <row r="118" spans="1:5" ht="14.25" hidden="1" customHeight="1" outlineLevel="1">
      <c r="A118" s="21" t="s">
        <v>142</v>
      </c>
      <c r="B118" s="25"/>
      <c r="C118" s="22">
        <v>0.5</v>
      </c>
      <c r="D118" s="22">
        <f t="shared" si="6"/>
        <v>0.58823529411764708</v>
      </c>
      <c r="E118" s="21"/>
    </row>
    <row r="119" spans="1:5" ht="14.25" hidden="1" customHeight="1" outlineLevel="1">
      <c r="A119" s="21" t="s">
        <v>108</v>
      </c>
      <c r="B119" s="25"/>
      <c r="C119" s="22">
        <v>1</v>
      </c>
      <c r="D119" s="22">
        <f t="shared" si="6"/>
        <v>1.1764705882352942</v>
      </c>
      <c r="E119" s="21"/>
    </row>
    <row r="120" spans="1:5" s="47" customFormat="1" ht="14.25" hidden="1" customHeight="1" outlineLevel="1">
      <c r="A120" s="30" t="s">
        <v>143</v>
      </c>
      <c r="B120" s="8"/>
      <c r="C120" s="8">
        <v>2</v>
      </c>
      <c r="D120" s="8">
        <f t="shared" si="6"/>
        <v>2.3529411764705883</v>
      </c>
      <c r="E120" s="30"/>
    </row>
    <row r="121" spans="1:5" ht="14.25" hidden="1" customHeight="1" outlineLevel="1">
      <c r="A121" s="74" t="s">
        <v>144</v>
      </c>
      <c r="B121" s="8"/>
      <c r="C121" s="8">
        <v>2</v>
      </c>
      <c r="D121" s="8">
        <f t="shared" si="6"/>
        <v>2.3529411764705883</v>
      </c>
      <c r="E121" s="30"/>
    </row>
    <row r="122" spans="1:5" ht="14.25" hidden="1" customHeight="1" outlineLevel="1">
      <c r="A122" s="30" t="s">
        <v>145</v>
      </c>
      <c r="B122" s="8"/>
      <c r="C122" s="8">
        <v>1</v>
      </c>
      <c r="D122" s="8">
        <f t="shared" si="6"/>
        <v>1.1764705882352942</v>
      </c>
      <c r="E122" s="30"/>
    </row>
    <row r="123" spans="1:5" ht="25.5" hidden="1" customHeight="1" outlineLevel="1">
      <c r="A123" s="21" t="s">
        <v>264</v>
      </c>
      <c r="B123" s="25"/>
      <c r="C123" s="22">
        <v>40.25</v>
      </c>
      <c r="D123" s="22">
        <f t="shared" si="6"/>
        <v>47.352941176470587</v>
      </c>
      <c r="E123" s="3" t="s">
        <v>147</v>
      </c>
    </row>
    <row r="124" spans="1:5" ht="14.25" hidden="1" customHeight="1" outlineLevel="1">
      <c r="A124" s="21" t="s">
        <v>112</v>
      </c>
      <c r="B124" s="6"/>
      <c r="C124" s="22">
        <v>4</v>
      </c>
      <c r="D124" s="22">
        <f t="shared" si="6"/>
        <v>4.7058823529411766</v>
      </c>
      <c r="E124" s="21"/>
    </row>
    <row r="125" spans="1:5" ht="14.25" hidden="1" customHeight="1" outlineLevel="1">
      <c r="A125" s="21" t="s">
        <v>148</v>
      </c>
      <c r="B125" s="6"/>
      <c r="C125" s="22">
        <v>4.5</v>
      </c>
      <c r="D125" s="22">
        <f t="shared" si="6"/>
        <v>5.2941176470588234</v>
      </c>
      <c r="E125" s="3" t="s">
        <v>38</v>
      </c>
    </row>
    <row r="126" spans="1:5" ht="14.25" hidden="1" customHeight="1" outlineLevel="1">
      <c r="A126" s="21" t="s">
        <v>149</v>
      </c>
      <c r="B126" s="6"/>
      <c r="C126" s="22">
        <v>0.5</v>
      </c>
      <c r="D126" s="22">
        <f t="shared" si="6"/>
        <v>0.58823529411764708</v>
      </c>
      <c r="E126" s="21"/>
    </row>
    <row r="127" spans="1:5" ht="25.5" hidden="1" customHeight="1" outlineLevel="1">
      <c r="A127" s="21" t="s">
        <v>150</v>
      </c>
      <c r="B127" s="6"/>
      <c r="C127" s="22">
        <v>8.5</v>
      </c>
      <c r="D127" s="22">
        <f t="shared" si="6"/>
        <v>10</v>
      </c>
      <c r="E127" s="3" t="s">
        <v>151</v>
      </c>
    </row>
    <row r="128" spans="1:5" ht="14.25" hidden="1" customHeight="1" outlineLevel="1">
      <c r="A128" s="21" t="s">
        <v>265</v>
      </c>
      <c r="B128" s="6"/>
      <c r="C128" s="22">
        <v>2</v>
      </c>
      <c r="D128" s="22">
        <f t="shared" si="6"/>
        <v>2.3529411764705883</v>
      </c>
      <c r="E128" s="21"/>
    </row>
    <row r="129" spans="1:5" ht="14.25" hidden="1" customHeight="1" outlineLevel="1">
      <c r="A129" s="26" t="s">
        <v>137</v>
      </c>
      <c r="B129" s="19">
        <v>1</v>
      </c>
      <c r="C129" s="24"/>
      <c r="D129" s="28">
        <f t="shared" si="6"/>
        <v>0</v>
      </c>
      <c r="E129" s="27"/>
    </row>
    <row r="130" spans="1:5" ht="14.25" hidden="1" customHeight="1" outlineLevel="1">
      <c r="A130" s="26" t="s">
        <v>266</v>
      </c>
      <c r="B130" s="19">
        <v>28</v>
      </c>
      <c r="C130" s="24"/>
      <c r="D130" s="28">
        <f t="shared" si="6"/>
        <v>0</v>
      </c>
      <c r="E130" s="18" t="s">
        <v>267</v>
      </c>
    </row>
    <row r="131" spans="1:5" collapsed="1">
      <c r="A131" s="43" t="s">
        <v>153</v>
      </c>
      <c r="B131" s="44">
        <f>SUM(B132:B145)/24</f>
        <v>0</v>
      </c>
      <c r="C131" s="45">
        <f>SUM(C132:C145)/24</f>
        <v>2.6666666666666665</v>
      </c>
      <c r="D131" s="45">
        <f>SUM(D132:D145)/24</f>
        <v>3.1372549019607843</v>
      </c>
      <c r="E131" s="45"/>
    </row>
    <row r="132" spans="1:5" ht="14.25" hidden="1" customHeight="1" outlineLevel="1">
      <c r="A132" s="39" t="s">
        <v>154</v>
      </c>
      <c r="B132" s="6"/>
      <c r="C132" s="23">
        <v>4</v>
      </c>
      <c r="D132" s="23">
        <f t="shared" ref="D132:D145" si="7">C132+((C132*$I$1)/(1-$I$1))</f>
        <v>4.7058823529411766</v>
      </c>
      <c r="E132" s="27"/>
    </row>
    <row r="133" spans="1:5" ht="14.25" hidden="1" customHeight="1" outlineLevel="1">
      <c r="A133" s="39" t="s">
        <v>155</v>
      </c>
      <c r="B133" s="6"/>
      <c r="C133" s="23">
        <v>3.5</v>
      </c>
      <c r="D133" s="23">
        <f t="shared" si="7"/>
        <v>4.117647058823529</v>
      </c>
      <c r="E133" s="27"/>
    </row>
    <row r="134" spans="1:5" ht="14.25" hidden="1" customHeight="1" outlineLevel="1">
      <c r="A134" s="39" t="s">
        <v>156</v>
      </c>
      <c r="B134" s="6"/>
      <c r="C134" s="23">
        <v>2</v>
      </c>
      <c r="D134" s="23">
        <f t="shared" si="7"/>
        <v>2.3529411764705883</v>
      </c>
      <c r="E134" s="27"/>
    </row>
    <row r="135" spans="1:5" ht="14.25" hidden="1" customHeight="1" outlineLevel="1">
      <c r="A135" s="39" t="s">
        <v>157</v>
      </c>
      <c r="B135" s="6"/>
      <c r="C135" s="23">
        <v>4</v>
      </c>
      <c r="D135" s="23">
        <f t="shared" si="7"/>
        <v>4.7058823529411766</v>
      </c>
      <c r="E135" s="27"/>
    </row>
    <row r="136" spans="1:5" ht="14.25" hidden="1" customHeight="1" outlineLevel="1">
      <c r="A136" s="39" t="s">
        <v>158</v>
      </c>
      <c r="B136" s="6"/>
      <c r="C136" s="23">
        <v>5</v>
      </c>
      <c r="D136" s="23">
        <f t="shared" si="7"/>
        <v>5.882352941176471</v>
      </c>
      <c r="E136" s="27"/>
    </row>
    <row r="137" spans="1:5" ht="14.25" hidden="1" customHeight="1" outlineLevel="1">
      <c r="A137" s="39" t="s">
        <v>159</v>
      </c>
      <c r="B137" s="6"/>
      <c r="C137" s="23">
        <v>7</v>
      </c>
      <c r="D137" s="23">
        <f t="shared" si="7"/>
        <v>8.235294117647058</v>
      </c>
      <c r="E137" s="27"/>
    </row>
    <row r="138" spans="1:5" ht="14.25" hidden="1" customHeight="1" outlineLevel="1">
      <c r="A138" s="39" t="s">
        <v>160</v>
      </c>
      <c r="B138" s="6"/>
      <c r="C138" s="23">
        <v>3.5</v>
      </c>
      <c r="D138" s="23">
        <f t="shared" si="7"/>
        <v>4.117647058823529</v>
      </c>
      <c r="E138" s="27"/>
    </row>
    <row r="139" spans="1:5" ht="14.25" hidden="1" customHeight="1" outlineLevel="1">
      <c r="A139" s="39" t="s">
        <v>161</v>
      </c>
      <c r="B139" s="6"/>
      <c r="C139" s="23">
        <v>4</v>
      </c>
      <c r="D139" s="23">
        <f t="shared" si="7"/>
        <v>4.7058823529411766</v>
      </c>
      <c r="E139" s="27"/>
    </row>
    <row r="140" spans="1:5" ht="14.25" hidden="1" customHeight="1" outlineLevel="1">
      <c r="A140" s="39" t="s">
        <v>162</v>
      </c>
      <c r="B140" s="6"/>
      <c r="C140" s="23">
        <v>4</v>
      </c>
      <c r="D140" s="23">
        <f t="shared" si="7"/>
        <v>4.7058823529411766</v>
      </c>
      <c r="E140" s="27"/>
    </row>
    <row r="141" spans="1:5" ht="14.25" hidden="1" customHeight="1" outlineLevel="1">
      <c r="A141" s="39" t="s">
        <v>163</v>
      </c>
      <c r="B141" s="6"/>
      <c r="C141" s="23">
        <v>3.5</v>
      </c>
      <c r="D141" s="23">
        <f t="shared" si="7"/>
        <v>4.117647058823529</v>
      </c>
      <c r="E141" s="27"/>
    </row>
    <row r="142" spans="1:5" ht="14.25" hidden="1" customHeight="1" outlineLevel="1">
      <c r="A142" s="39" t="s">
        <v>164</v>
      </c>
      <c r="B142" s="6"/>
      <c r="C142" s="23">
        <v>3</v>
      </c>
      <c r="D142" s="23">
        <f t="shared" si="7"/>
        <v>3.5294117647058822</v>
      </c>
      <c r="E142" s="27"/>
    </row>
    <row r="143" spans="1:5" ht="14.25" hidden="1" customHeight="1" outlineLevel="1">
      <c r="A143" s="39" t="s">
        <v>165</v>
      </c>
      <c r="B143" s="6"/>
      <c r="C143" s="23">
        <v>13</v>
      </c>
      <c r="D143" s="23">
        <f t="shared" si="7"/>
        <v>15.294117647058822</v>
      </c>
      <c r="E143" s="27"/>
    </row>
    <row r="144" spans="1:5" ht="14.25" hidden="1" customHeight="1" outlineLevel="1">
      <c r="A144" s="39" t="s">
        <v>166</v>
      </c>
      <c r="B144" s="6"/>
      <c r="C144" s="23">
        <v>3.5</v>
      </c>
      <c r="D144" s="23">
        <f t="shared" si="7"/>
        <v>4.117647058823529</v>
      </c>
      <c r="E144" s="27"/>
    </row>
    <row r="145" spans="1:5" ht="14.25" hidden="1" customHeight="1" outlineLevel="1">
      <c r="A145" s="39" t="s">
        <v>167</v>
      </c>
      <c r="B145" s="6"/>
      <c r="C145" s="23">
        <v>4</v>
      </c>
      <c r="D145" s="23">
        <f t="shared" si="7"/>
        <v>4.7058823529411766</v>
      </c>
      <c r="E145" s="27"/>
    </row>
    <row r="146" spans="1:5" collapsed="1">
      <c r="A146" s="13" t="s">
        <v>168</v>
      </c>
      <c r="B146" s="11">
        <f>SUM(B147:B165)/24</f>
        <v>0.77083333333333337</v>
      </c>
      <c r="C146" s="20">
        <f>SUM(C147:C165)/24</f>
        <v>2.5416666666666665</v>
      </c>
      <c r="D146" s="20">
        <f>SUM(D147:D165)/24</f>
        <v>2.990196078431373</v>
      </c>
      <c r="E146" s="20"/>
    </row>
    <row r="147" spans="1:5" ht="14.25" hidden="1" customHeight="1" outlineLevel="1">
      <c r="A147" s="21" t="s">
        <v>169</v>
      </c>
      <c r="B147" s="6"/>
      <c r="C147" s="22">
        <v>1.5</v>
      </c>
      <c r="D147" s="22">
        <f t="shared" ref="D147:D165" si="8">C147+((C147*$I$1)/(1-$I$1))</f>
        <v>1.7647058823529411</v>
      </c>
      <c r="E147" s="21"/>
    </row>
    <row r="148" spans="1:5" ht="14.25" hidden="1" customHeight="1" outlineLevel="1">
      <c r="A148" s="21" t="s">
        <v>170</v>
      </c>
      <c r="B148" s="6"/>
      <c r="C148" s="22">
        <v>1</v>
      </c>
      <c r="D148" s="22">
        <f t="shared" si="8"/>
        <v>1.1764705882352942</v>
      </c>
      <c r="E148" s="21"/>
    </row>
    <row r="149" spans="1:5" ht="28.5" hidden="1" customHeight="1" outlineLevel="1">
      <c r="A149" s="21" t="s">
        <v>171</v>
      </c>
      <c r="B149" s="6"/>
      <c r="C149" s="22">
        <v>13.25</v>
      </c>
      <c r="D149" s="22">
        <f t="shared" si="8"/>
        <v>15.588235294117647</v>
      </c>
      <c r="E149" s="3" t="s">
        <v>172</v>
      </c>
    </row>
    <row r="150" spans="1:5" ht="14.25" hidden="1" customHeight="1" outlineLevel="1">
      <c r="A150" s="21" t="s">
        <v>173</v>
      </c>
      <c r="B150" s="6"/>
      <c r="C150" s="22">
        <v>1.5</v>
      </c>
      <c r="D150" s="22">
        <f t="shared" si="8"/>
        <v>1.7647058823529411</v>
      </c>
      <c r="E150" s="21"/>
    </row>
    <row r="151" spans="1:5" ht="14.25" hidden="1" customHeight="1" outlineLevel="1">
      <c r="A151" s="21" t="s">
        <v>125</v>
      </c>
      <c r="B151" s="6"/>
      <c r="C151" s="22">
        <v>1.5</v>
      </c>
      <c r="D151" s="22">
        <f t="shared" si="8"/>
        <v>1.7647058823529411</v>
      </c>
      <c r="E151" s="21"/>
    </row>
    <row r="152" spans="1:5" ht="14.25" hidden="1" customHeight="1" outlineLevel="1">
      <c r="A152" s="21" t="s">
        <v>126</v>
      </c>
      <c r="B152" s="6"/>
      <c r="C152" s="22">
        <v>13.25</v>
      </c>
      <c r="D152" s="22">
        <f t="shared" si="8"/>
        <v>15.588235294117647</v>
      </c>
      <c r="E152" s="3" t="s">
        <v>38</v>
      </c>
    </row>
    <row r="153" spans="1:5" ht="14.25" hidden="1" customHeight="1" outlineLevel="1">
      <c r="A153" s="21" t="s">
        <v>128</v>
      </c>
      <c r="B153" s="6"/>
      <c r="C153" s="22">
        <v>1.5</v>
      </c>
      <c r="D153" s="22">
        <f t="shared" si="8"/>
        <v>1.7647058823529411</v>
      </c>
      <c r="E153" s="21"/>
    </row>
    <row r="154" spans="1:5" ht="14.25" hidden="1" customHeight="1" outlineLevel="1">
      <c r="A154" s="21" t="s">
        <v>129</v>
      </c>
      <c r="B154" s="6"/>
      <c r="C154" s="22">
        <v>1.5</v>
      </c>
      <c r="D154" s="22">
        <f t="shared" si="8"/>
        <v>1.7647058823529411</v>
      </c>
      <c r="E154" s="21"/>
    </row>
    <row r="155" spans="1:5" ht="14.25" hidden="1" customHeight="1" outlineLevel="1">
      <c r="A155" s="21" t="s">
        <v>130</v>
      </c>
      <c r="B155" s="6"/>
      <c r="C155" s="22">
        <v>2</v>
      </c>
      <c r="D155" s="22">
        <f t="shared" si="8"/>
        <v>2.3529411764705883</v>
      </c>
      <c r="E155" s="21"/>
    </row>
    <row r="156" spans="1:5" s="47" customFormat="1" ht="14.25" hidden="1" customHeight="1" outlineLevel="1">
      <c r="A156" s="30" t="s">
        <v>131</v>
      </c>
      <c r="B156" s="15"/>
      <c r="C156" s="8">
        <v>3</v>
      </c>
      <c r="D156" s="8">
        <f t="shared" si="8"/>
        <v>3.5294117647058822</v>
      </c>
      <c r="E156" s="48" t="s">
        <v>132</v>
      </c>
    </row>
    <row r="157" spans="1:5" ht="14.25" hidden="1" customHeight="1" outlineLevel="1">
      <c r="A157" s="21" t="s">
        <v>133</v>
      </c>
      <c r="B157" s="25"/>
      <c r="C157" s="22">
        <v>8</v>
      </c>
      <c r="D157" s="22">
        <f t="shared" si="8"/>
        <v>9.4117647058823533</v>
      </c>
      <c r="E157" s="3" t="s">
        <v>102</v>
      </c>
    </row>
    <row r="158" spans="1:5" ht="14.25" hidden="1" customHeight="1" outlineLevel="1">
      <c r="A158" s="21" t="s">
        <v>174</v>
      </c>
      <c r="B158" s="19"/>
      <c r="C158" s="22">
        <v>1</v>
      </c>
      <c r="D158" s="23">
        <f t="shared" si="8"/>
        <v>1.1764705882352942</v>
      </c>
      <c r="E158" s="31"/>
    </row>
    <row r="159" spans="1:5" ht="14.25" hidden="1" customHeight="1" outlineLevel="1">
      <c r="A159" s="21" t="s">
        <v>134</v>
      </c>
      <c r="B159" s="19"/>
      <c r="C159" s="22">
        <v>12</v>
      </c>
      <c r="D159" s="23">
        <f t="shared" si="8"/>
        <v>14.117647058823529</v>
      </c>
      <c r="E159" s="31" t="s">
        <v>135</v>
      </c>
    </row>
    <row r="160" spans="1:5" ht="14.25" hidden="1" customHeight="1" outlineLevel="1">
      <c r="A160" s="26" t="s">
        <v>175</v>
      </c>
      <c r="B160" s="19">
        <v>2</v>
      </c>
      <c r="C160" s="24"/>
      <c r="D160" s="28">
        <f t="shared" si="8"/>
        <v>0</v>
      </c>
      <c r="E160" s="27"/>
    </row>
    <row r="161" spans="1:5" ht="14.25" hidden="1" customHeight="1" outlineLevel="1">
      <c r="A161" s="26" t="s">
        <v>69</v>
      </c>
      <c r="B161" s="19">
        <v>2</v>
      </c>
      <c r="C161" s="24"/>
      <c r="D161" s="28">
        <f t="shared" si="8"/>
        <v>0</v>
      </c>
      <c r="E161" s="27"/>
    </row>
    <row r="162" spans="1:5" ht="14.25" hidden="1" customHeight="1" outlineLevel="1">
      <c r="A162" s="26" t="s">
        <v>152</v>
      </c>
      <c r="B162" s="19">
        <v>6</v>
      </c>
      <c r="C162" s="28"/>
      <c r="D162" s="28">
        <f t="shared" si="8"/>
        <v>0</v>
      </c>
      <c r="E162" s="27"/>
    </row>
    <row r="163" spans="1:5" ht="14.25" hidden="1" customHeight="1" outlineLevel="1">
      <c r="A163" s="26" t="s">
        <v>268</v>
      </c>
      <c r="B163" s="19">
        <v>6</v>
      </c>
      <c r="C163" s="24"/>
      <c r="D163" s="28">
        <f t="shared" si="8"/>
        <v>0</v>
      </c>
      <c r="E163" s="27"/>
    </row>
    <row r="164" spans="1:5" ht="14.25" hidden="1" customHeight="1" outlineLevel="1">
      <c r="A164" s="26" t="s">
        <v>136</v>
      </c>
      <c r="B164" s="19">
        <v>1.5</v>
      </c>
      <c r="C164" s="24"/>
      <c r="D164" s="28">
        <f t="shared" si="8"/>
        <v>0</v>
      </c>
      <c r="E164" s="27"/>
    </row>
    <row r="165" spans="1:5" ht="14.25" hidden="1" customHeight="1" outlineLevel="1">
      <c r="A165" s="26" t="s">
        <v>176</v>
      </c>
      <c r="B165" s="19">
        <v>1</v>
      </c>
      <c r="C165" s="28"/>
      <c r="D165" s="28">
        <f t="shared" si="8"/>
        <v>0</v>
      </c>
      <c r="E165" s="27"/>
    </row>
    <row r="166" spans="1:5" collapsed="1">
      <c r="A166" s="13" t="s">
        <v>177</v>
      </c>
      <c r="B166" s="11">
        <f>SUM(B167:B186)/24</f>
        <v>1</v>
      </c>
      <c r="C166" s="20">
        <f>SUM(C167:C186)/24</f>
        <v>3.8989583333333333</v>
      </c>
      <c r="D166" s="20">
        <f>SUM(D167:D186)/24</f>
        <v>4.5870098039215685</v>
      </c>
      <c r="E166" s="20"/>
    </row>
    <row r="167" spans="1:5" ht="14.25" hidden="1" customHeight="1" outlineLevel="1">
      <c r="A167" s="21" t="s">
        <v>269</v>
      </c>
      <c r="B167" s="25"/>
      <c r="C167" s="22">
        <v>1</v>
      </c>
      <c r="D167" s="22">
        <f t="shared" ref="D167:D180" si="9">C167+((C167*$I$1)/(1-$I$1))</f>
        <v>1.1764705882352942</v>
      </c>
      <c r="E167" s="26"/>
    </row>
    <row r="168" spans="1:5" ht="14.25" hidden="1" customHeight="1" outlineLevel="1">
      <c r="A168" s="21" t="s">
        <v>101</v>
      </c>
      <c r="B168" s="25"/>
      <c r="C168" s="22">
        <v>10.7</v>
      </c>
      <c r="D168" s="22">
        <f t="shared" si="9"/>
        <v>12.588235294117647</v>
      </c>
      <c r="E168" s="3" t="s">
        <v>102</v>
      </c>
    </row>
    <row r="169" spans="1:5" ht="14.25" hidden="1" customHeight="1" outlineLevel="1">
      <c r="A169" s="21" t="s">
        <v>104</v>
      </c>
      <c r="B169" s="25"/>
      <c r="C169" s="22">
        <v>0.5</v>
      </c>
      <c r="D169" s="22">
        <f t="shared" si="9"/>
        <v>0.58823529411764708</v>
      </c>
      <c r="E169" s="21"/>
    </row>
    <row r="170" spans="1:5" ht="14.25" hidden="1" customHeight="1" outlineLevel="1">
      <c r="A170" s="21" t="s">
        <v>105</v>
      </c>
      <c r="B170" s="25"/>
      <c r="C170" s="22">
        <v>2</v>
      </c>
      <c r="D170" s="22">
        <f t="shared" si="9"/>
        <v>2.3529411764705883</v>
      </c>
      <c r="E170" s="21"/>
    </row>
    <row r="171" spans="1:5" ht="14.25" hidden="1" customHeight="1" outlineLevel="1">
      <c r="A171" s="21" t="s">
        <v>141</v>
      </c>
      <c r="B171" s="25"/>
      <c r="C171" s="22">
        <v>4</v>
      </c>
      <c r="D171" s="22">
        <f t="shared" si="9"/>
        <v>4.7058823529411766</v>
      </c>
      <c r="E171" s="21"/>
    </row>
    <row r="172" spans="1:5" ht="14.25" hidden="1" customHeight="1" outlineLevel="1">
      <c r="A172" s="21" t="s">
        <v>142</v>
      </c>
      <c r="B172" s="25"/>
      <c r="C172" s="22">
        <v>0.5</v>
      </c>
      <c r="D172" s="22">
        <f t="shared" si="9"/>
        <v>0.58823529411764708</v>
      </c>
      <c r="E172" s="21"/>
    </row>
    <row r="173" spans="1:5" ht="14.25" hidden="1" customHeight="1" outlineLevel="1">
      <c r="A173" s="21" t="s">
        <v>108</v>
      </c>
      <c r="B173" s="25"/>
      <c r="C173" s="22">
        <v>1</v>
      </c>
      <c r="D173" s="22">
        <f t="shared" si="9"/>
        <v>1.1764705882352942</v>
      </c>
      <c r="E173" s="21"/>
    </row>
    <row r="174" spans="1:5" s="47" customFormat="1" ht="14.25" hidden="1" customHeight="1" outlineLevel="1">
      <c r="A174" s="30" t="s">
        <v>143</v>
      </c>
      <c r="B174" s="8"/>
      <c r="C174" s="8">
        <v>2</v>
      </c>
      <c r="D174" s="8">
        <f t="shared" si="9"/>
        <v>2.3529411764705883</v>
      </c>
      <c r="E174" s="30"/>
    </row>
    <row r="175" spans="1:5" ht="14.25" hidden="1" customHeight="1" outlineLevel="1">
      <c r="A175" s="74" t="s">
        <v>180</v>
      </c>
      <c r="B175" s="8"/>
      <c r="C175" s="8">
        <v>2</v>
      </c>
      <c r="D175" s="8">
        <f t="shared" si="9"/>
        <v>2.3529411764705883</v>
      </c>
      <c r="E175" s="30"/>
    </row>
    <row r="176" spans="1:5" ht="14.25" hidden="1" customHeight="1" outlineLevel="1">
      <c r="A176" s="30" t="s">
        <v>145</v>
      </c>
      <c r="B176" s="8"/>
      <c r="C176" s="8">
        <v>2</v>
      </c>
      <c r="D176" s="8">
        <f t="shared" si="9"/>
        <v>2.3529411764705883</v>
      </c>
      <c r="E176" s="30"/>
    </row>
    <row r="177" spans="1:5" ht="51" hidden="1" customHeight="1" outlineLevel="1">
      <c r="A177" s="21" t="s">
        <v>181</v>
      </c>
      <c r="B177" s="25"/>
      <c r="C177" s="22">
        <f>1875/40</f>
        <v>46.875</v>
      </c>
      <c r="D177" s="22">
        <f t="shared" si="9"/>
        <v>55.147058823529413</v>
      </c>
      <c r="E177" s="3" t="s">
        <v>270</v>
      </c>
    </row>
    <row r="178" spans="1:5" ht="14.25" hidden="1" customHeight="1" outlineLevel="1">
      <c r="A178" s="21" t="s">
        <v>112</v>
      </c>
      <c r="B178" s="6"/>
      <c r="C178" s="22">
        <v>6</v>
      </c>
      <c r="D178" s="22">
        <f t="shared" si="9"/>
        <v>7.0588235294117645</v>
      </c>
      <c r="E178" s="21"/>
    </row>
    <row r="179" spans="1:5" ht="14.25" hidden="1" customHeight="1" outlineLevel="1">
      <c r="A179" s="21" t="s">
        <v>183</v>
      </c>
      <c r="B179" s="6"/>
      <c r="C179" s="22">
        <v>3.5</v>
      </c>
      <c r="D179" s="22">
        <f t="shared" si="9"/>
        <v>4.117647058823529</v>
      </c>
      <c r="E179" s="3" t="s">
        <v>38</v>
      </c>
    </row>
    <row r="180" spans="1:5" ht="14.25" hidden="1" customHeight="1" outlineLevel="1">
      <c r="A180" s="21" t="s">
        <v>184</v>
      </c>
      <c r="B180" s="6"/>
      <c r="C180" s="22">
        <v>0.5</v>
      </c>
      <c r="D180" s="22">
        <f t="shared" si="9"/>
        <v>0.58823529411764708</v>
      </c>
      <c r="E180" s="21"/>
    </row>
    <row r="181" spans="1:5" ht="14.25" hidden="1" customHeight="1" outlineLevel="1">
      <c r="A181" s="21" t="s">
        <v>185</v>
      </c>
      <c r="B181" s="6"/>
      <c r="C181" s="22">
        <v>11</v>
      </c>
      <c r="D181" s="22">
        <f>C181+((C181*$I$1)/(1-$I$1))</f>
        <v>12.941176470588236</v>
      </c>
      <c r="E181" s="3"/>
    </row>
    <row r="182" spans="1:5" ht="14.25" hidden="1" customHeight="1" outlineLevel="1">
      <c r="A182" s="26" t="s">
        <v>271</v>
      </c>
      <c r="B182" s="19">
        <v>1</v>
      </c>
      <c r="C182" s="23"/>
      <c r="D182" s="23"/>
      <c r="E182" s="31"/>
    </row>
    <row r="183" spans="1:5" ht="14.25" hidden="1" customHeight="1" outlineLevel="1">
      <c r="A183" s="26" t="s">
        <v>272</v>
      </c>
      <c r="B183" s="19">
        <v>13</v>
      </c>
      <c r="C183" s="23"/>
      <c r="D183" s="23"/>
      <c r="E183" s="18" t="s">
        <v>273</v>
      </c>
    </row>
    <row r="184" spans="1:5" ht="14.25" hidden="1" customHeight="1" outlineLevel="1">
      <c r="A184" s="26" t="s">
        <v>175</v>
      </c>
      <c r="B184" s="19">
        <v>2</v>
      </c>
      <c r="C184" s="23"/>
      <c r="D184" s="23"/>
      <c r="E184" s="31"/>
    </row>
    <row r="185" spans="1:5" ht="14.25" hidden="1" customHeight="1" outlineLevel="1">
      <c r="A185" s="26" t="s">
        <v>69</v>
      </c>
      <c r="B185" s="19">
        <v>2</v>
      </c>
      <c r="C185" s="23"/>
      <c r="D185" s="23"/>
      <c r="E185" s="31"/>
    </row>
    <row r="186" spans="1:5" ht="14.25" hidden="1" customHeight="1" outlineLevel="1">
      <c r="A186" s="26" t="s">
        <v>186</v>
      </c>
      <c r="B186" s="19">
        <v>6</v>
      </c>
      <c r="C186" s="23"/>
      <c r="D186" s="23">
        <f>C186+((C186*$I$1)/(1-$I$1))</f>
        <v>0</v>
      </c>
      <c r="E186" s="27"/>
    </row>
    <row r="187" spans="1:5" collapsed="1">
      <c r="A187" s="43" t="s">
        <v>187</v>
      </c>
      <c r="B187" s="44">
        <f>SUM(B188:B206)/24</f>
        <v>0</v>
      </c>
      <c r="C187" s="45">
        <f>SUM(C188:C206)/24</f>
        <v>6</v>
      </c>
      <c r="D187" s="45">
        <f>SUM(D188:D206)/24</f>
        <v>7.0588235294117645</v>
      </c>
      <c r="E187" s="45"/>
    </row>
    <row r="188" spans="1:5" ht="14.25" hidden="1" customHeight="1" outlineLevel="1">
      <c r="A188" s="39" t="s">
        <v>154</v>
      </c>
      <c r="B188" s="6"/>
      <c r="C188" s="23">
        <v>4</v>
      </c>
      <c r="D188" s="23">
        <f t="shared" ref="D188:D206" si="10">C188+((C188*$I$1)/(1-$I$1))</f>
        <v>4.7058823529411766</v>
      </c>
      <c r="E188" s="27"/>
    </row>
    <row r="189" spans="1:5" ht="14.25" hidden="1" customHeight="1" outlineLevel="1">
      <c r="A189" s="39" t="s">
        <v>155</v>
      </c>
      <c r="B189" s="6"/>
      <c r="C189" s="23">
        <v>4.5</v>
      </c>
      <c r="D189" s="23">
        <f t="shared" si="10"/>
        <v>5.2941176470588234</v>
      </c>
      <c r="E189" s="27"/>
    </row>
    <row r="190" spans="1:5" ht="14.25" hidden="1" customHeight="1" outlineLevel="1">
      <c r="A190" s="39" t="s">
        <v>156</v>
      </c>
      <c r="B190" s="6"/>
      <c r="C190" s="23">
        <v>3</v>
      </c>
      <c r="D190" s="23">
        <f t="shared" si="10"/>
        <v>3.5294117647058822</v>
      </c>
      <c r="E190" s="27"/>
    </row>
    <row r="191" spans="1:5" ht="14.25" hidden="1" customHeight="1" outlineLevel="1">
      <c r="A191" s="39" t="s">
        <v>157</v>
      </c>
      <c r="B191" s="6"/>
      <c r="C191" s="23">
        <v>5</v>
      </c>
      <c r="D191" s="23">
        <f t="shared" si="10"/>
        <v>5.882352941176471</v>
      </c>
      <c r="E191" s="27"/>
    </row>
    <row r="192" spans="1:5" ht="14.25" hidden="1" customHeight="1" outlineLevel="1">
      <c r="A192" s="39" t="s">
        <v>158</v>
      </c>
      <c r="B192" s="6"/>
      <c r="C192" s="23">
        <v>9</v>
      </c>
      <c r="D192" s="23">
        <f t="shared" si="10"/>
        <v>10.588235294117647</v>
      </c>
      <c r="E192" s="27"/>
    </row>
    <row r="193" spans="1:5" ht="14.25" hidden="1" customHeight="1" outlineLevel="1">
      <c r="A193" s="39" t="s">
        <v>159</v>
      </c>
      <c r="B193" s="6"/>
      <c r="C193" s="23">
        <v>12</v>
      </c>
      <c r="D193" s="23">
        <f t="shared" si="10"/>
        <v>14.117647058823529</v>
      </c>
      <c r="E193" s="27"/>
    </row>
    <row r="194" spans="1:5" ht="14.25" hidden="1" customHeight="1" outlineLevel="1">
      <c r="A194" s="39" t="s">
        <v>160</v>
      </c>
      <c r="B194" s="6"/>
      <c r="C194" s="23">
        <v>4.5</v>
      </c>
      <c r="D194" s="23">
        <f t="shared" si="10"/>
        <v>5.2941176470588234</v>
      </c>
      <c r="E194" s="27"/>
    </row>
    <row r="195" spans="1:5" ht="14.25" hidden="1" customHeight="1" outlineLevel="1">
      <c r="A195" s="39" t="s">
        <v>161</v>
      </c>
      <c r="B195" s="6"/>
      <c r="C195" s="23">
        <v>4</v>
      </c>
      <c r="D195" s="23">
        <f t="shared" si="10"/>
        <v>4.7058823529411766</v>
      </c>
      <c r="E195" s="27"/>
    </row>
    <row r="196" spans="1:5" ht="14.25" hidden="1" customHeight="1" outlineLevel="1">
      <c r="A196" s="39" t="s">
        <v>162</v>
      </c>
      <c r="B196" s="6"/>
      <c r="C196" s="23">
        <v>4</v>
      </c>
      <c r="D196" s="23">
        <f t="shared" si="10"/>
        <v>4.7058823529411766</v>
      </c>
      <c r="E196" s="27"/>
    </row>
    <row r="197" spans="1:5" ht="14.25" hidden="1" customHeight="1" outlineLevel="1">
      <c r="A197" s="39" t="s">
        <v>163</v>
      </c>
      <c r="B197" s="6"/>
      <c r="C197" s="23">
        <v>4.5</v>
      </c>
      <c r="D197" s="23">
        <f t="shared" si="10"/>
        <v>5.2941176470588234</v>
      </c>
      <c r="E197" s="27"/>
    </row>
    <row r="198" spans="1:5" ht="14.25" hidden="1" customHeight="1" outlineLevel="1">
      <c r="A198" s="39" t="s">
        <v>164</v>
      </c>
      <c r="B198" s="6"/>
      <c r="C198" s="23">
        <v>4</v>
      </c>
      <c r="D198" s="23">
        <f t="shared" si="10"/>
        <v>4.7058823529411766</v>
      </c>
      <c r="E198" s="27"/>
    </row>
    <row r="199" spans="1:5" ht="14.25" hidden="1" customHeight="1" outlineLevel="1">
      <c r="A199" s="39" t="s">
        <v>165</v>
      </c>
      <c r="B199" s="6"/>
      <c r="C199" s="23">
        <v>30</v>
      </c>
      <c r="D199" s="23">
        <f t="shared" si="10"/>
        <v>35.294117647058826</v>
      </c>
      <c r="E199" s="27"/>
    </row>
    <row r="200" spans="1:5" ht="14.25" hidden="1" customHeight="1" outlineLevel="1">
      <c r="A200" s="39" t="s">
        <v>166</v>
      </c>
      <c r="B200" s="6"/>
      <c r="C200" s="23">
        <v>4.5</v>
      </c>
      <c r="D200" s="23">
        <f t="shared" si="10"/>
        <v>5.2941176470588234</v>
      </c>
      <c r="E200" s="27"/>
    </row>
    <row r="201" spans="1:5" ht="14.25" hidden="1" customHeight="1" outlineLevel="1">
      <c r="A201" s="39" t="s">
        <v>167</v>
      </c>
      <c r="B201" s="6"/>
      <c r="C201" s="23">
        <v>4</v>
      </c>
      <c r="D201" s="23">
        <f t="shared" si="10"/>
        <v>4.7058823529411766</v>
      </c>
      <c r="E201" s="27"/>
    </row>
    <row r="202" spans="1:5" ht="14.25" hidden="1" customHeight="1" outlineLevel="1">
      <c r="A202" s="21" t="s">
        <v>188</v>
      </c>
      <c r="B202" s="19"/>
      <c r="C202" s="23">
        <v>4</v>
      </c>
      <c r="D202" s="23">
        <f t="shared" si="10"/>
        <v>4.7058823529411766</v>
      </c>
      <c r="E202" s="27"/>
    </row>
    <row r="203" spans="1:5" ht="14.25" hidden="1" customHeight="1" outlineLevel="1">
      <c r="A203" s="21" t="s">
        <v>189</v>
      </c>
      <c r="B203" s="19"/>
      <c r="C203" s="23">
        <v>4.5</v>
      </c>
      <c r="D203" s="23">
        <f t="shared" si="10"/>
        <v>5.2941176470588234</v>
      </c>
      <c r="E203" s="27"/>
    </row>
    <row r="204" spans="1:5" ht="14.25" hidden="1" customHeight="1" outlineLevel="1">
      <c r="A204" s="21" t="s">
        <v>190</v>
      </c>
      <c r="B204" s="19"/>
      <c r="C204" s="23">
        <v>30</v>
      </c>
      <c r="D204" s="23">
        <f t="shared" si="10"/>
        <v>35.294117647058826</v>
      </c>
      <c r="E204" s="27"/>
    </row>
    <row r="205" spans="1:5" ht="14.25" hidden="1" customHeight="1" outlineLevel="1">
      <c r="A205" s="21" t="s">
        <v>191</v>
      </c>
      <c r="B205" s="19"/>
      <c r="C205" s="23">
        <v>4.5</v>
      </c>
      <c r="D205" s="23">
        <f t="shared" si="10"/>
        <v>5.2941176470588234</v>
      </c>
      <c r="E205" s="27"/>
    </row>
    <row r="206" spans="1:5" ht="14.25" hidden="1" customHeight="1" outlineLevel="1">
      <c r="A206" s="21" t="s">
        <v>192</v>
      </c>
      <c r="B206" s="19"/>
      <c r="C206" s="23">
        <v>4</v>
      </c>
      <c r="D206" s="23">
        <f t="shared" si="10"/>
        <v>4.7058823529411766</v>
      </c>
      <c r="E206" s="27"/>
    </row>
    <row r="207" spans="1:5" ht="33.75" customHeight="1" collapsed="1">
      <c r="A207" s="29" t="s">
        <v>193</v>
      </c>
      <c r="B207" s="11">
        <f>SUM(B208:B238)/24</f>
        <v>0</v>
      </c>
      <c r="C207" s="20">
        <f>SUM(C208:C238)/24</f>
        <v>3.2520833333333332</v>
      </c>
      <c r="D207" s="20">
        <f>SUM(D208:D238)/24</f>
        <v>3.8259803921568634</v>
      </c>
      <c r="E207" s="20"/>
    </row>
    <row r="208" spans="1:5" ht="14.25" hidden="1" customHeight="1" outlineLevel="1">
      <c r="A208" s="21" t="s">
        <v>194</v>
      </c>
      <c r="B208" s="1"/>
      <c r="C208" s="23">
        <v>1</v>
      </c>
      <c r="D208" s="23">
        <f t="shared" ref="D208:D238" si="11">C208+((C208*$I$1)/(1-$I$1))</f>
        <v>1.1764705882352942</v>
      </c>
      <c r="E208" s="21"/>
    </row>
    <row r="209" spans="1:5" ht="14.25" hidden="1" customHeight="1" outlineLevel="1">
      <c r="A209" s="21" t="s">
        <v>195</v>
      </c>
      <c r="B209" s="1"/>
      <c r="C209" s="23">
        <v>5.2</v>
      </c>
      <c r="D209" s="23">
        <f t="shared" si="11"/>
        <v>6.1176470588235299</v>
      </c>
      <c r="E209" s="3" t="s">
        <v>38</v>
      </c>
    </row>
    <row r="210" spans="1:5" ht="25.5" hidden="1" customHeight="1" outlineLevel="1">
      <c r="A210" s="21" t="s">
        <v>196</v>
      </c>
      <c r="B210" s="1"/>
      <c r="C210" s="23">
        <v>0.5</v>
      </c>
      <c r="D210" s="23">
        <f t="shared" si="11"/>
        <v>0.58823529411764708</v>
      </c>
      <c r="E210" s="21"/>
    </row>
    <row r="211" spans="1:5" ht="14.25" hidden="1" customHeight="1" outlineLevel="1">
      <c r="A211" s="21" t="s">
        <v>197</v>
      </c>
      <c r="B211" s="1"/>
      <c r="C211" s="23">
        <v>1.85</v>
      </c>
      <c r="D211" s="23">
        <f t="shared" si="11"/>
        <v>2.1764705882352944</v>
      </c>
      <c r="E211" s="3" t="s">
        <v>38</v>
      </c>
    </row>
    <row r="212" spans="1:5" ht="25.5" hidden="1" customHeight="1" outlineLevel="1">
      <c r="A212" s="21" t="s">
        <v>198</v>
      </c>
      <c r="B212" s="1"/>
      <c r="C212" s="23">
        <v>0.5</v>
      </c>
      <c r="D212" s="23">
        <f t="shared" si="11"/>
        <v>0.58823529411764708</v>
      </c>
      <c r="E212" s="3"/>
    </row>
    <row r="213" spans="1:5" ht="14.25" hidden="1" customHeight="1" outlineLevel="1">
      <c r="A213" s="21" t="s">
        <v>199</v>
      </c>
      <c r="B213" s="1"/>
      <c r="C213" s="23">
        <v>11.5</v>
      </c>
      <c r="D213" s="23">
        <f t="shared" si="11"/>
        <v>13.529411764705882</v>
      </c>
      <c r="E213" s="3" t="s">
        <v>65</v>
      </c>
    </row>
    <row r="214" spans="1:5" ht="14.25" hidden="1" customHeight="1" outlineLevel="1">
      <c r="A214" s="21" t="s">
        <v>200</v>
      </c>
      <c r="B214" s="1"/>
      <c r="C214" s="9">
        <v>2</v>
      </c>
      <c r="D214" s="9">
        <f t="shared" si="11"/>
        <v>2.3529411764705883</v>
      </c>
      <c r="E214" s="3"/>
    </row>
    <row r="215" spans="1:5" ht="14.25" hidden="1" customHeight="1" outlineLevel="1">
      <c r="A215" s="21" t="s">
        <v>201</v>
      </c>
      <c r="B215" s="1"/>
      <c r="C215" s="9">
        <v>2</v>
      </c>
      <c r="D215" s="9">
        <f t="shared" si="11"/>
        <v>2.3529411764705883</v>
      </c>
      <c r="E215" s="3"/>
    </row>
    <row r="216" spans="1:5" ht="14.25" hidden="1" customHeight="1" outlineLevel="1">
      <c r="A216" s="21" t="s">
        <v>202</v>
      </c>
      <c r="B216" s="1"/>
      <c r="C216" s="9">
        <v>0.5</v>
      </c>
      <c r="D216" s="9">
        <f t="shared" si="11"/>
        <v>0.58823529411764708</v>
      </c>
      <c r="E216" s="3"/>
    </row>
    <row r="217" spans="1:5" ht="14.25" hidden="1" customHeight="1" outlineLevel="1">
      <c r="A217" s="21" t="s">
        <v>203</v>
      </c>
      <c r="B217" s="1"/>
      <c r="C217" s="9">
        <v>2</v>
      </c>
      <c r="D217" s="9">
        <f t="shared" si="11"/>
        <v>2.3529411764705883</v>
      </c>
      <c r="E217" s="3" t="s">
        <v>204</v>
      </c>
    </row>
    <row r="218" spans="1:5" ht="39.75" hidden="1" customHeight="1" outlineLevel="1">
      <c r="A218" s="21" t="s">
        <v>205</v>
      </c>
      <c r="B218" s="1"/>
      <c r="C218" s="9">
        <v>12</v>
      </c>
      <c r="D218" s="9">
        <f t="shared" si="11"/>
        <v>14.117647058823529</v>
      </c>
      <c r="E218" s="3" t="s">
        <v>206</v>
      </c>
    </row>
    <row r="219" spans="1:5" ht="25.5" hidden="1" customHeight="1" outlineLevel="1">
      <c r="A219" s="21" t="s">
        <v>207</v>
      </c>
      <c r="B219" s="1"/>
      <c r="C219" s="9">
        <v>0.5</v>
      </c>
      <c r="D219" s="9">
        <f t="shared" si="11"/>
        <v>0.58823529411764708</v>
      </c>
      <c r="E219" s="3"/>
    </row>
    <row r="220" spans="1:5" ht="14.25" hidden="1" customHeight="1" outlineLevel="1">
      <c r="A220" s="21" t="s">
        <v>208</v>
      </c>
      <c r="B220" s="1"/>
      <c r="C220" s="9">
        <v>0.5</v>
      </c>
      <c r="D220" s="9">
        <f t="shared" si="11"/>
        <v>0.58823529411764708</v>
      </c>
      <c r="E220" s="3"/>
    </row>
    <row r="221" spans="1:5" ht="33.75" hidden="1" customHeight="1" outlineLevel="1">
      <c r="A221" s="21" t="s">
        <v>209</v>
      </c>
      <c r="B221" s="1"/>
      <c r="C221" s="9">
        <v>1.5</v>
      </c>
      <c r="D221" s="9">
        <f t="shared" si="11"/>
        <v>1.7647058823529411</v>
      </c>
      <c r="E221" s="3"/>
    </row>
    <row r="222" spans="1:5" ht="14.25" hidden="1" customHeight="1" outlineLevel="1">
      <c r="A222" s="21" t="s">
        <v>210</v>
      </c>
      <c r="B222" s="1"/>
      <c r="C222" s="9">
        <v>4</v>
      </c>
      <c r="D222" s="9">
        <f t="shared" si="11"/>
        <v>4.7058823529411766</v>
      </c>
      <c r="E222" s="3"/>
    </row>
    <row r="223" spans="1:5" ht="14.25" hidden="1" customHeight="1" outlineLevel="1">
      <c r="A223" s="21" t="s">
        <v>211</v>
      </c>
      <c r="B223" s="1"/>
      <c r="C223" s="9">
        <v>0.5</v>
      </c>
      <c r="D223" s="9">
        <f t="shared" si="11"/>
        <v>0.58823529411764708</v>
      </c>
      <c r="E223" s="3"/>
    </row>
    <row r="224" spans="1:5" ht="14.25" hidden="1" customHeight="1" outlineLevel="1">
      <c r="A224" s="21" t="s">
        <v>212</v>
      </c>
      <c r="B224" s="1"/>
      <c r="C224" s="9">
        <v>4</v>
      </c>
      <c r="D224" s="9">
        <f t="shared" si="11"/>
        <v>4.7058823529411766</v>
      </c>
      <c r="E224" s="3"/>
    </row>
    <row r="225" spans="1:5" ht="25.5" hidden="1" customHeight="1" outlineLevel="1">
      <c r="A225" s="21" t="s">
        <v>213</v>
      </c>
      <c r="B225" s="1"/>
      <c r="C225" s="9">
        <v>2</v>
      </c>
      <c r="D225" s="9">
        <f t="shared" si="11"/>
        <v>2.3529411764705883</v>
      </c>
      <c r="E225" s="3"/>
    </row>
    <row r="226" spans="1:5" ht="25.5" hidden="1" customHeight="1" outlineLevel="1">
      <c r="A226" s="21" t="s">
        <v>214</v>
      </c>
      <c r="B226" s="1"/>
      <c r="C226" s="9">
        <v>2</v>
      </c>
      <c r="D226" s="9">
        <f t="shared" si="11"/>
        <v>2.3529411764705883</v>
      </c>
      <c r="E226" s="3" t="s">
        <v>204</v>
      </c>
    </row>
    <row r="227" spans="1:5" ht="14.25" hidden="1" customHeight="1" outlineLevel="1">
      <c r="A227" s="21" t="s">
        <v>215</v>
      </c>
      <c r="B227" s="1"/>
      <c r="C227" s="9">
        <v>8</v>
      </c>
      <c r="D227" s="9">
        <f t="shared" si="11"/>
        <v>9.4117647058823533</v>
      </c>
      <c r="E227" s="3"/>
    </row>
    <row r="228" spans="1:5" ht="25.5" hidden="1" customHeight="1" outlineLevel="1">
      <c r="A228" s="21" t="s">
        <v>216</v>
      </c>
      <c r="B228" s="1"/>
      <c r="C228" s="9">
        <v>0.5</v>
      </c>
      <c r="D228" s="9">
        <f t="shared" si="11"/>
        <v>0.58823529411764708</v>
      </c>
      <c r="E228" s="3"/>
    </row>
    <row r="229" spans="1:5" ht="14.25" hidden="1" customHeight="1" outlineLevel="1">
      <c r="A229" s="21" t="s">
        <v>208</v>
      </c>
      <c r="B229" s="1"/>
      <c r="C229" s="9">
        <v>0.5</v>
      </c>
      <c r="D229" s="9">
        <f t="shared" si="11"/>
        <v>0.58823529411764708</v>
      </c>
      <c r="E229" s="3"/>
    </row>
    <row r="230" spans="1:5" ht="14.25" hidden="1" customHeight="1" outlineLevel="1">
      <c r="A230" s="21" t="s">
        <v>209</v>
      </c>
      <c r="B230" s="1"/>
      <c r="C230" s="9">
        <v>1.5</v>
      </c>
      <c r="D230" s="9">
        <f t="shared" si="11"/>
        <v>1.7647058823529411</v>
      </c>
      <c r="E230" s="3"/>
    </row>
    <row r="231" spans="1:5" ht="14.25" hidden="1" customHeight="1" outlineLevel="1">
      <c r="A231" s="21" t="s">
        <v>211</v>
      </c>
      <c r="B231" s="1"/>
      <c r="C231" s="9">
        <v>0.5</v>
      </c>
      <c r="D231" s="9">
        <f t="shared" si="11"/>
        <v>0.58823529411764708</v>
      </c>
      <c r="E231" s="3"/>
    </row>
    <row r="232" spans="1:5" ht="14.25" hidden="1" customHeight="1" outlineLevel="1">
      <c r="A232" s="21" t="s">
        <v>217</v>
      </c>
      <c r="B232" s="1"/>
      <c r="C232" s="23">
        <v>3</v>
      </c>
      <c r="D232" s="23">
        <f t="shared" si="11"/>
        <v>3.5294117647058822</v>
      </c>
      <c r="E232" s="21"/>
    </row>
    <row r="233" spans="1:5" ht="14.25" hidden="1" customHeight="1" outlineLevel="1">
      <c r="A233" s="21" t="s">
        <v>218</v>
      </c>
      <c r="B233" s="1"/>
      <c r="C233" s="23">
        <v>2</v>
      </c>
      <c r="D233" s="23">
        <f t="shared" si="11"/>
        <v>2.3529411764705883</v>
      </c>
      <c r="E233" s="21"/>
    </row>
    <row r="234" spans="1:5" ht="14.25" hidden="1" customHeight="1" outlineLevel="1">
      <c r="A234" s="21" t="s">
        <v>219</v>
      </c>
      <c r="B234" s="1"/>
      <c r="C234" s="23">
        <v>2</v>
      </c>
      <c r="D234" s="23">
        <f t="shared" si="11"/>
        <v>2.3529411764705883</v>
      </c>
      <c r="E234" s="21"/>
    </row>
    <row r="235" spans="1:5" ht="14.25" hidden="1" customHeight="1" outlineLevel="1">
      <c r="A235" s="21" t="s">
        <v>220</v>
      </c>
      <c r="B235" s="1"/>
      <c r="C235" s="23">
        <v>4</v>
      </c>
      <c r="D235" s="23">
        <f t="shared" si="11"/>
        <v>4.7058823529411766</v>
      </c>
      <c r="E235" s="3" t="s">
        <v>102</v>
      </c>
    </row>
    <row r="236" spans="1:5" ht="14.25" hidden="1" customHeight="1" outlineLevel="1">
      <c r="A236" s="21" t="s">
        <v>221</v>
      </c>
      <c r="B236" s="1"/>
      <c r="C236" s="23">
        <v>0.5</v>
      </c>
      <c r="D236" s="23">
        <f t="shared" si="11"/>
        <v>0.58823529411764708</v>
      </c>
      <c r="E236" s="3"/>
    </row>
    <row r="237" spans="1:5" ht="14.25" hidden="1" customHeight="1" outlineLevel="1">
      <c r="A237" s="21" t="s">
        <v>222</v>
      </c>
      <c r="B237" s="1"/>
      <c r="C237" s="23">
        <v>0.5</v>
      </c>
      <c r="D237" s="23">
        <f t="shared" si="11"/>
        <v>0.58823529411764708</v>
      </c>
      <c r="E237" s="3"/>
    </row>
    <row r="238" spans="1:5" ht="14.25" hidden="1" customHeight="1" outlineLevel="1">
      <c r="A238" s="21" t="s">
        <v>223</v>
      </c>
      <c r="B238" s="1"/>
      <c r="C238" s="23">
        <v>1</v>
      </c>
      <c r="D238" s="23">
        <f t="shared" si="11"/>
        <v>1.1764705882352942</v>
      </c>
      <c r="E238" s="21"/>
    </row>
    <row r="239" spans="1:5" collapsed="1">
      <c r="A239" s="29" t="s">
        <v>224</v>
      </c>
      <c r="B239" s="11">
        <f>SUM(B240:B247)/24</f>
        <v>0.10416666666666667</v>
      </c>
      <c r="C239" s="20">
        <f>SUM(C240:C247)/24</f>
        <v>1.8333333333333333</v>
      </c>
      <c r="D239" s="20">
        <f>SUM(D240:D247)/24</f>
        <v>2.1568627450980391</v>
      </c>
      <c r="E239" s="16"/>
    </row>
    <row r="240" spans="1:5" ht="14.25" hidden="1" customHeight="1" outlineLevel="1">
      <c r="A240" s="21" t="s">
        <v>225</v>
      </c>
      <c r="B240" s="1"/>
      <c r="C240" s="23">
        <v>4</v>
      </c>
      <c r="D240" s="23">
        <f t="shared" ref="D240:D247" si="12">C240+((C240*$I$1)/(1-$I$1))</f>
        <v>4.7058823529411766</v>
      </c>
      <c r="E240" s="21"/>
    </row>
    <row r="241" spans="1:17" ht="32.25" hidden="1" customHeight="1" outlineLevel="1">
      <c r="A241" s="21" t="s">
        <v>226</v>
      </c>
      <c r="B241" s="1"/>
      <c r="C241" s="23">
        <v>4</v>
      </c>
      <c r="D241" s="23">
        <f t="shared" si="12"/>
        <v>4.7058823529411766</v>
      </c>
      <c r="E241" s="21"/>
    </row>
    <row r="242" spans="1:17" ht="14.25" hidden="1" customHeight="1" outlineLevel="1">
      <c r="A242" s="21" t="s">
        <v>227</v>
      </c>
      <c r="B242" s="1"/>
      <c r="C242" s="23">
        <v>2</v>
      </c>
      <c r="D242" s="23">
        <f t="shared" si="12"/>
        <v>2.3529411764705883</v>
      </c>
      <c r="E242" s="21"/>
    </row>
    <row r="243" spans="1:17" ht="14.25" hidden="1" customHeight="1" outlineLevel="1">
      <c r="A243" s="21" t="s">
        <v>228</v>
      </c>
      <c r="B243" s="1"/>
      <c r="C243" s="23">
        <v>2</v>
      </c>
      <c r="D243" s="23">
        <f t="shared" si="12"/>
        <v>2.3529411764705883</v>
      </c>
      <c r="E243" s="21"/>
    </row>
    <row r="244" spans="1:17" ht="25.5" hidden="1" customHeight="1" outlineLevel="1">
      <c r="A244" s="21" t="s">
        <v>229</v>
      </c>
      <c r="B244" s="1"/>
      <c r="C244" s="23">
        <v>8</v>
      </c>
      <c r="D244" s="23">
        <f t="shared" si="12"/>
        <v>9.4117647058823533</v>
      </c>
      <c r="E244" s="21"/>
    </row>
    <row r="245" spans="1:17" ht="14.25" hidden="1" customHeight="1" outlineLevel="1">
      <c r="A245" s="21" t="s">
        <v>230</v>
      </c>
      <c r="B245" s="1"/>
      <c r="C245" s="23">
        <v>20</v>
      </c>
      <c r="D245" s="23">
        <f t="shared" si="12"/>
        <v>23.529411764705884</v>
      </c>
      <c r="E245" s="21"/>
    </row>
    <row r="246" spans="1:17" ht="14.25" hidden="1" customHeight="1" outlineLevel="1">
      <c r="A246" s="21" t="s">
        <v>231</v>
      </c>
      <c r="B246" s="1"/>
      <c r="C246" s="23">
        <v>4</v>
      </c>
      <c r="D246" s="23">
        <f t="shared" si="12"/>
        <v>4.7058823529411766</v>
      </c>
      <c r="E246" s="21"/>
    </row>
    <row r="247" spans="1:17" ht="14.25" hidden="1" customHeight="1" outlineLevel="1">
      <c r="A247" s="21" t="s">
        <v>232</v>
      </c>
      <c r="B247" s="22">
        <v>2.5</v>
      </c>
      <c r="C247" s="23"/>
      <c r="D247" s="23">
        <f t="shared" si="12"/>
        <v>0</v>
      </c>
      <c r="E247" s="21"/>
    </row>
    <row r="248" spans="1:17" collapsed="1">
      <c r="A248" s="12" t="s">
        <v>233</v>
      </c>
      <c r="B248" s="11">
        <f>SUM(B249:B250)/24</f>
        <v>0.25</v>
      </c>
      <c r="C248" s="20">
        <f>SUM(C249:C250)/24</f>
        <v>0.33333333333333331</v>
      </c>
      <c r="D248" s="20">
        <f>SUM(D249:D250)/24</f>
        <v>0.39215686274509803</v>
      </c>
      <c r="E248" s="20"/>
    </row>
    <row r="249" spans="1:17" ht="15" hidden="1" customHeight="1" outlineLevel="1">
      <c r="A249" s="21" t="s">
        <v>234</v>
      </c>
      <c r="B249" s="25">
        <v>6</v>
      </c>
      <c r="C249" s="23"/>
      <c r="D249" s="23">
        <f>C249+((C249*$I$1)/(1-$I$1))</f>
        <v>0</v>
      </c>
      <c r="E249" s="3" t="s">
        <v>235</v>
      </c>
    </row>
    <row r="250" spans="1:17" ht="15" hidden="1" customHeight="1" outlineLevel="1">
      <c r="A250" s="21" t="s">
        <v>236</v>
      </c>
      <c r="B250" s="1"/>
      <c r="C250" s="23">
        <v>8</v>
      </c>
      <c r="D250" s="23">
        <f>C250+((C250*$I$1)/(1-$I$1))</f>
        <v>9.4117647058823533</v>
      </c>
      <c r="E250" s="21"/>
    </row>
    <row r="251" spans="1:17" ht="15" customHeight="1" collapsed="1" thickBot="1">
      <c r="A251" s="47"/>
      <c r="B251" s="47"/>
      <c r="C251" s="47"/>
      <c r="D251" s="47"/>
    </row>
    <row r="252" spans="1:17" ht="14.25" customHeight="1" thickBot="1">
      <c r="A252" s="47"/>
      <c r="B252" s="958" t="s">
        <v>237</v>
      </c>
      <c r="C252" s="958"/>
      <c r="D252" s="958"/>
      <c r="H252" s="47"/>
      <c r="I252" s="82"/>
      <c r="J252" s="945" t="s">
        <v>238</v>
      </c>
      <c r="K252" s="946"/>
      <c r="L252" s="946"/>
      <c r="M252" s="947"/>
      <c r="N252" s="945" t="s">
        <v>239</v>
      </c>
      <c r="O252" s="946"/>
      <c r="P252" s="946"/>
      <c r="Q252" s="947"/>
    </row>
    <row r="253" spans="1:17" ht="72" thickBot="1">
      <c r="A253" s="47"/>
      <c r="B253" s="67" t="s">
        <v>274</v>
      </c>
      <c r="C253" s="67" t="s">
        <v>240</v>
      </c>
      <c r="D253" s="67" t="s">
        <v>241</v>
      </c>
      <c r="E253" s="71" t="s">
        <v>275</v>
      </c>
      <c r="H253" s="47"/>
      <c r="I253" s="92" t="s">
        <v>241</v>
      </c>
      <c r="J253" s="93" t="s">
        <v>242</v>
      </c>
      <c r="K253" s="94" t="s">
        <v>243</v>
      </c>
      <c r="L253" s="94" t="s">
        <v>118</v>
      </c>
      <c r="M253" s="95" t="s">
        <v>244</v>
      </c>
      <c r="N253" s="93" t="s">
        <v>245</v>
      </c>
      <c r="O253" s="94" t="s">
        <v>243</v>
      </c>
      <c r="P253" s="94" t="s">
        <v>118</v>
      </c>
      <c r="Q253" s="95" t="s">
        <v>246</v>
      </c>
    </row>
    <row r="254" spans="1:17" ht="41.25" customHeight="1">
      <c r="A254" s="41" t="s">
        <v>247</v>
      </c>
      <c r="B254" s="40">
        <f>B3+B6+B18+B24+B37+B52+B78+B96+B112+B131+B146+B166+B187+B207+B239+B248</f>
        <v>5.6416666666666666</v>
      </c>
      <c r="C254" s="40">
        <f>C3+C6+C18+C24+C37+C52+C78+C96+C112+C131+C146+C166+C187+C207+C239+C248</f>
        <v>34.765748456790128</v>
      </c>
      <c r="D254" s="40">
        <f>D3+D6+D18+D24+D37+D52+D78+D96+D112+D131+D146+D166+D187+D207+D239+D248</f>
        <v>40.900880537400141</v>
      </c>
      <c r="H254" s="99" t="s">
        <v>247</v>
      </c>
      <c r="I254" s="96">
        <f>D254</f>
        <v>40.900880537400141</v>
      </c>
      <c r="J254" s="102">
        <f>I254*$Q$1</f>
        <v>26.094761782861291</v>
      </c>
      <c r="K254" s="103">
        <f>J254*$U$1</f>
        <v>2.6094761782861293</v>
      </c>
      <c r="L254" s="103">
        <f>(J254+K254)*$U$2</f>
        <v>1.4352118980573711</v>
      </c>
      <c r="M254" s="104">
        <f>SUM(J254:L254)</f>
        <v>30.139449859204792</v>
      </c>
      <c r="N254" s="102">
        <f>I254*$Q$2</f>
        <v>27.444490840595495</v>
      </c>
      <c r="O254" s="103">
        <f>N254*$U$1</f>
        <v>2.7444490840595499</v>
      </c>
      <c r="P254" s="103">
        <f>(N254+O254)*$U$2</f>
        <v>1.5094469962327524</v>
      </c>
      <c r="Q254" s="104">
        <f>SUM(N254:P254)</f>
        <v>31.698386920887799</v>
      </c>
    </row>
    <row r="255" spans="1:17" ht="54" customHeight="1">
      <c r="A255" s="41" t="s">
        <v>248</v>
      </c>
      <c r="B255" s="40">
        <f>B3+B6+B18+B24+B37+B52+B78+B96+B112+B131+B146+B166+B207+B239+B248</f>
        <v>5.6416666666666666</v>
      </c>
      <c r="C255" s="40">
        <f>C3+C6+C18+C24+C37+C52+C78+C96+C112+C131+C146+C166+C207+C239+C248</f>
        <v>28.765748456790121</v>
      </c>
      <c r="D255" s="40">
        <f>D3+D6+D18+D24+D37+D52+D78+D96+D112+D131+D146+D166+D207+D239+D248</f>
        <v>33.84205700798838</v>
      </c>
      <c r="H255" s="100" t="s">
        <v>248</v>
      </c>
      <c r="I255" s="97">
        <f>D255</f>
        <v>33.84205700798838</v>
      </c>
      <c r="J255" s="89">
        <f>I255*$Q$1</f>
        <v>21.591232371096588</v>
      </c>
      <c r="K255" s="83">
        <f>J255*$U$1</f>
        <v>2.1591232371096587</v>
      </c>
      <c r="L255" s="90">
        <f>(J255+K255)*$U$2</f>
        <v>1.1875177804103123</v>
      </c>
      <c r="M255" s="85">
        <f>SUM(J255:L255)</f>
        <v>24.937873388616559</v>
      </c>
      <c r="N255" s="89">
        <f>I255*$Q$2</f>
        <v>22.708020252360203</v>
      </c>
      <c r="O255" s="90">
        <f>N255*$U$1</f>
        <v>2.2708020252360206</v>
      </c>
      <c r="P255" s="90">
        <f>(N255+O255)*$U$2</f>
        <v>1.2489411138798112</v>
      </c>
      <c r="Q255" s="85">
        <f>SUM(N255:P255)</f>
        <v>26.227763391476035</v>
      </c>
    </row>
    <row r="256" spans="1:17" ht="37.5" customHeight="1" thickBot="1">
      <c r="A256" s="41" t="s">
        <v>249</v>
      </c>
      <c r="B256" s="40">
        <f>B255-B131</f>
        <v>5.6416666666666666</v>
      </c>
      <c r="C256" s="80">
        <f>C255-C131</f>
        <v>26.099081790123453</v>
      </c>
      <c r="D256" s="40">
        <f>D255-D131</f>
        <v>30.704802106027596</v>
      </c>
      <c r="H256" s="101" t="s">
        <v>249</v>
      </c>
      <c r="I256" s="98">
        <f>D256</f>
        <v>30.704802106027596</v>
      </c>
      <c r="J256" s="105">
        <f>I256*$Q$1</f>
        <v>19.589663743645605</v>
      </c>
      <c r="K256" s="87">
        <f>J256*$U$1</f>
        <v>1.9589663743645607</v>
      </c>
      <c r="L256" s="106">
        <f>(J256+K256)*$U$2</f>
        <v>1.0774315059005084</v>
      </c>
      <c r="M256" s="88">
        <f>SUM(J256:L256)</f>
        <v>22.626061623910676</v>
      </c>
      <c r="N256" s="105">
        <f>I256*$Q$2</f>
        <v>20.60292221314452</v>
      </c>
      <c r="O256" s="106">
        <f>N256*$U$1</f>
        <v>2.0602922213144521</v>
      </c>
      <c r="P256" s="106">
        <f>(N256+O256)*$U$2</f>
        <v>1.1331607217229487</v>
      </c>
      <c r="Q256" s="88">
        <f>SUM(N256:P256)</f>
        <v>23.79637515618192</v>
      </c>
    </row>
    <row r="257" spans="1:17" ht="15" thickBot="1">
      <c r="H257" s="34" t="s">
        <v>276</v>
      </c>
      <c r="I257" s="98">
        <f>D258</f>
        <v>22.932743282498183</v>
      </c>
      <c r="J257" s="105">
        <f>I257*$Q$1</f>
        <v>14.631090214233842</v>
      </c>
      <c r="K257" s="87">
        <f>J257*$U$1</f>
        <v>1.4631090214233842</v>
      </c>
      <c r="L257" s="106">
        <f>(J257+K257)*$U$2</f>
        <v>0.80470996178286125</v>
      </c>
      <c r="M257" s="88">
        <f>SUM(J257:L257)</f>
        <v>16.898909197440087</v>
      </c>
      <c r="N257" s="105">
        <f>I257*$Q$2</f>
        <v>15.387870742556283</v>
      </c>
      <c r="O257" s="106">
        <f>N257*$U$1</f>
        <v>1.5387870742556284</v>
      </c>
      <c r="P257" s="106">
        <f>(N257+O257)*$U$2</f>
        <v>0.8463328908405956</v>
      </c>
      <c r="Q257" s="88">
        <f>SUM(N257:P257)</f>
        <v>17.772990707652507</v>
      </c>
    </row>
    <row r="258" spans="1:17">
      <c r="A258" s="108" t="s">
        <v>277</v>
      </c>
      <c r="C258" s="107">
        <f>C18+C24+C37+C52+C78+C96+C112+C146+C166-((C19+C20+C21)/24)</f>
        <v>19.492831790123454</v>
      </c>
      <c r="D258" s="107">
        <f>D18+D24+D37+D52+D78+D96+D112+D146+D166-((D19+D20+D21)/24)</f>
        <v>22.932743282498183</v>
      </c>
    </row>
  </sheetData>
  <mergeCells count="4">
    <mergeCell ref="C1:D1"/>
    <mergeCell ref="B252:D252"/>
    <mergeCell ref="J252:M252"/>
    <mergeCell ref="N252:Q252"/>
  </mergeCells>
  <pageMargins left="0.7" right="0.7" top="0.75" bottom="0.75" header="0.3" footer="0.3"/>
  <pageSetup paperSize="8" scale="80" fitToHeight="5" orientation="portrait" r:id="rId1"/>
  <rowBreaks count="3" manualBreakCount="3">
    <brk id="130" max="4" man="1"/>
    <brk id="165" max="4" man="1"/>
    <brk id="238" max="4" man="1"/>
  </rowBreaks>
  <ignoredErrors>
    <ignoredError sqref="D78 D187 D207 D239 D248 D166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E40"/>
  <sheetViews>
    <sheetView topLeftCell="A7" workbookViewId="0">
      <selection activeCell="E24" sqref="E24"/>
    </sheetView>
  </sheetViews>
  <sheetFormatPr defaultColWidth="9.140625" defaultRowHeight="12.75"/>
  <cols>
    <col min="1" max="1" width="3.5703125" style="58" customWidth="1"/>
    <col min="2" max="2" width="53.85546875" style="58" customWidth="1"/>
    <col min="3" max="3" width="13.85546875" style="58" customWidth="1"/>
    <col min="4" max="5" width="14.5703125" style="58" customWidth="1"/>
    <col min="6" max="16384" width="9.140625" style="58"/>
  </cols>
  <sheetData>
    <row r="2" spans="2:5" ht="25.5">
      <c r="B2" s="308" t="s">
        <v>250</v>
      </c>
      <c r="C2" s="70" t="s">
        <v>256</v>
      </c>
      <c r="D2" s="948" t="s">
        <v>257</v>
      </c>
      <c r="E2" s="949"/>
    </row>
    <row r="3" spans="2:5" ht="25.5">
      <c r="B3" s="60" t="s">
        <v>251</v>
      </c>
      <c r="C3" s="33" t="s">
        <v>258</v>
      </c>
      <c r="D3" s="32" t="s">
        <v>240</v>
      </c>
      <c r="E3" s="42" t="s">
        <v>2</v>
      </c>
    </row>
    <row r="4" spans="2:5">
      <c r="B4" s="59" t="str">
        <f>'old-GEMILANG-1 (dual derrick)'!A3</f>
        <v>Rig Move</v>
      </c>
      <c r="C4" s="62">
        <f>'old-GEMILANG-1 (dual derrick)'!B3</f>
        <v>0</v>
      </c>
      <c r="D4" s="62">
        <f>'old-GEMILANG-1 (dual derrick)'!C3</f>
        <v>0.33333333333333331</v>
      </c>
      <c r="E4" s="62">
        <f>'old-GEMILANG-1 (dual derrick)'!D3</f>
        <v>0.39215686274509803</v>
      </c>
    </row>
    <row r="5" spans="2:5">
      <c r="B5" s="59" t="str">
        <f>'old-GEMILANG-1 (dual derrick)'!A6</f>
        <v>Prepare to spud</v>
      </c>
      <c r="C5" s="62">
        <f>'old-GEMILANG-1 (dual derrick)'!B6</f>
        <v>0.44791666666666669</v>
      </c>
      <c r="D5" s="62">
        <f>'old-GEMILANG-1 (dual derrick)'!C6</f>
        <v>0.5625</v>
      </c>
      <c r="E5" s="62">
        <f>'old-GEMILANG-1 (dual derrick)'!D6</f>
        <v>0.66176470588235292</v>
      </c>
    </row>
    <row r="6" spans="2:5">
      <c r="B6" s="59" t="str">
        <f>'old-GEMILANG-1 (dual derrick)'!A18</f>
        <v>RIH &amp; Jet 36" Conductor</v>
      </c>
      <c r="C6" s="62">
        <f>'old-GEMILANG-1 (dual derrick)'!B18</f>
        <v>0</v>
      </c>
      <c r="D6" s="62">
        <f>'old-GEMILANG-1 (dual derrick)'!C18</f>
        <v>0.58333333333333337</v>
      </c>
      <c r="E6" s="62">
        <f>'old-GEMILANG-1 (dual derrick)'!D18</f>
        <v>0.68627450980392168</v>
      </c>
    </row>
    <row r="7" spans="2:5">
      <c r="B7" s="59" t="str">
        <f>'old-GEMILANG-1 (dual derrick)'!A24</f>
        <v>Drill 24" Hole Section</v>
      </c>
      <c r="C7" s="62">
        <f>'old-GEMILANG-1 (dual derrick)'!B24</f>
        <v>0.71458333333333324</v>
      </c>
      <c r="D7" s="62">
        <f>'old-GEMILANG-1 (dual derrick)'!C24</f>
        <v>1.0273611111111112</v>
      </c>
      <c r="E7" s="62">
        <f>'old-GEMILANG-1 (dual derrick)'!D24</f>
        <v>1.2086601307189544</v>
      </c>
    </row>
    <row r="8" spans="2:5">
      <c r="B8" s="59" t="str">
        <f>'old-GEMILANG-1 (dual derrick)'!A37</f>
        <v>Run &amp; Cement 20" Surface Casing</v>
      </c>
      <c r="C8" s="62">
        <f>'old-GEMILANG-1 (dual derrick)'!B37</f>
        <v>0.45833333333333331</v>
      </c>
      <c r="D8" s="62">
        <f>'old-GEMILANG-1 (dual derrick)'!C37</f>
        <v>0.94151234567901232</v>
      </c>
      <c r="E8" s="62">
        <f>'old-GEMILANG-1 (dual derrick)'!D37</f>
        <v>1.1076615831517791</v>
      </c>
    </row>
    <row r="9" spans="2:5">
      <c r="B9" s="59" t="str">
        <f>'old-GEMILANG-1 (dual derrick)'!A52</f>
        <v>Run &amp; land BOP/marine riser, test connector</v>
      </c>
      <c r="C9" s="62">
        <f>'old-GEMILANG-1 (dual derrick)'!B52</f>
        <v>0</v>
      </c>
      <c r="D9" s="62">
        <f>'old-GEMILANG-1 (dual derrick)'!C52</f>
        <v>2.8645833333333335</v>
      </c>
      <c r="E9" s="62">
        <f>'old-GEMILANG-1 (dual derrick)'!D52</f>
        <v>3.3700980392156858</v>
      </c>
    </row>
    <row r="10" spans="2:5">
      <c r="B10" s="59" t="str">
        <f>'old-GEMILANG-1 (dual derrick)'!A78</f>
        <v>Drill 17-1/2" Hole Section</v>
      </c>
      <c r="C10" s="62">
        <f>'old-GEMILANG-1 (dual derrick)'!B78</f>
        <v>0.125</v>
      </c>
      <c r="D10" s="62">
        <f>'old-GEMILANG-1 (dual derrick)'!C78</f>
        <v>2.2583333333333333</v>
      </c>
      <c r="E10" s="62">
        <f>'old-GEMILANG-1 (dual derrick)'!D78</f>
        <v>2.6568627450980391</v>
      </c>
    </row>
    <row r="11" spans="2:5">
      <c r="B11" s="59" t="str">
        <f>'old-GEMILANG-1 (dual derrick)'!A96</f>
        <v>Run &amp; cement 14" Casing</v>
      </c>
      <c r="C11" s="62">
        <f>'old-GEMILANG-1 (dual derrick)'!B96</f>
        <v>0.5625</v>
      </c>
      <c r="D11" s="62">
        <f>'old-GEMILANG-1 (dual derrick)'!C96</f>
        <v>2.2624999999999997</v>
      </c>
      <c r="E11" s="62">
        <f>'old-GEMILANG-1 (dual derrick)'!D96</f>
        <v>2.6617647058823533</v>
      </c>
    </row>
    <row r="12" spans="2:5">
      <c r="B12" s="59" t="str">
        <f>'old-GEMILANG-1 (dual derrick)'!A112</f>
        <v>Drill 12-1/4" Hole Section</v>
      </c>
      <c r="C12" s="62">
        <f>'old-GEMILANG-1 (dual derrick)'!B112</f>
        <v>1.2083333333333333</v>
      </c>
      <c r="D12" s="62">
        <f>'old-GEMILANG-1 (dual derrick)'!C112</f>
        <v>3.40625</v>
      </c>
      <c r="E12" s="62">
        <f>'old-GEMILANG-1 (dual derrick)'!D112</f>
        <v>4.007352941176471</v>
      </c>
    </row>
    <row r="13" spans="2:5">
      <c r="B13" s="59" t="str">
        <f>'old-GEMILANG-1 (dual derrick)'!A146</f>
        <v>Run &amp; cement 9-5/8" Liner</v>
      </c>
      <c r="C13" s="62">
        <f>'old-GEMILANG-1 (dual derrick)'!B146</f>
        <v>0.77083333333333337</v>
      </c>
      <c r="D13" s="62">
        <f>'old-GEMILANG-1 (dual derrick)'!C146</f>
        <v>2.5416666666666665</v>
      </c>
      <c r="E13" s="62">
        <f>'old-GEMILANG-1 (dual derrick)'!D146</f>
        <v>2.990196078431373</v>
      </c>
    </row>
    <row r="14" spans="2:5">
      <c r="B14" s="59" t="str">
        <f>'old-GEMILANG-1 (dual derrick)'!A166</f>
        <v>Drill 8-1/2" Hole Section</v>
      </c>
      <c r="C14" s="62">
        <f>'old-GEMILANG-1 (dual derrick)'!B166</f>
        <v>1</v>
      </c>
      <c r="D14" s="62">
        <f>'old-GEMILANG-1 (dual derrick)'!C166</f>
        <v>3.8989583333333333</v>
      </c>
      <c r="E14" s="62">
        <f>'old-GEMILANG-1 (dual derrick)'!D166</f>
        <v>4.5870098039215685</v>
      </c>
    </row>
    <row r="15" spans="2:5">
      <c r="B15" s="59" t="str">
        <f>'old-GEMILANG-1 (dual derrick)'!A207</f>
        <v>Plug &amp; Abandon (8-1/2" Hole Section - Success Case TD)</v>
      </c>
      <c r="C15" s="62">
        <f>'old-GEMILANG-1 (dual derrick)'!B207</f>
        <v>0</v>
      </c>
      <c r="D15" s="62">
        <f>'old-GEMILANG-1 (dual derrick)'!C207</f>
        <v>3.2520833333333332</v>
      </c>
      <c r="E15" s="62">
        <f>'old-GEMILANG-1 (dual derrick)'!D207</f>
        <v>3.8259803921568634</v>
      </c>
    </row>
    <row r="16" spans="2:5">
      <c r="B16" s="59" t="str">
        <f>'old-GEMILANG-1 (dual derrick)'!A239</f>
        <v>Recover BOP</v>
      </c>
      <c r="C16" s="62">
        <f>'old-GEMILANG-1 (dual derrick)'!B239</f>
        <v>0.10416666666666667</v>
      </c>
      <c r="D16" s="62">
        <f>'old-GEMILANG-1 (dual derrick)'!C239</f>
        <v>1.8333333333333333</v>
      </c>
      <c r="E16" s="62">
        <f>'old-GEMILANG-1 (dual derrick)'!D239</f>
        <v>2.1568627450980391</v>
      </c>
    </row>
    <row r="17" spans="2:5" ht="13.5" thickBot="1">
      <c r="B17" s="63" t="str">
        <f>'old-GEMILANG-1 (dual derrick)'!A248</f>
        <v>Rig Move (500m Away from Well Centre)</v>
      </c>
      <c r="C17" s="64">
        <f>'old-GEMILANG-1 (dual derrick)'!B248</f>
        <v>0.25</v>
      </c>
      <c r="D17" s="64">
        <f>'old-GEMILANG-1 (dual derrick)'!C248</f>
        <v>0.33333333333333331</v>
      </c>
      <c r="E17" s="64">
        <f>'old-GEMILANG-1 (dual derrick)'!D248</f>
        <v>0.39215686274509803</v>
      </c>
    </row>
    <row r="18" spans="2:5" ht="13.5" thickTop="1">
      <c r="B18" s="65" t="s">
        <v>253</v>
      </c>
      <c r="C18" s="66">
        <f>SUM(C4:C17)</f>
        <v>5.6416666666666666</v>
      </c>
      <c r="D18" s="66">
        <f>SUM(D4:D17)</f>
        <v>26.099081790123456</v>
      </c>
      <c r="E18" s="66">
        <f>SUM(E4:E17)</f>
        <v>30.704802106027596</v>
      </c>
    </row>
    <row r="22" spans="2:5" ht="43.5" customHeight="1">
      <c r="B22" s="309" t="s">
        <v>254</v>
      </c>
      <c r="C22" s="70" t="s">
        <v>256</v>
      </c>
      <c r="D22" s="948" t="s">
        <v>257</v>
      </c>
      <c r="E22" s="949"/>
    </row>
    <row r="23" spans="2:5" ht="25.5">
      <c r="B23" s="60" t="s">
        <v>251</v>
      </c>
      <c r="C23" s="33" t="s">
        <v>258</v>
      </c>
      <c r="D23" s="32" t="s">
        <v>240</v>
      </c>
      <c r="E23" s="42" t="s">
        <v>2</v>
      </c>
    </row>
    <row r="24" spans="2:5">
      <c r="B24" s="59" t="str">
        <f>'old-GEMILANG-1 (dual derrick)'!A3</f>
        <v>Rig Move</v>
      </c>
      <c r="C24" s="62">
        <f>'old-GEMILANG-1 (dual derrick)'!B3</f>
        <v>0</v>
      </c>
      <c r="D24" s="62">
        <f>'old-GEMILANG-1 (dual derrick)'!C3</f>
        <v>0.33333333333333331</v>
      </c>
      <c r="E24" s="62">
        <f>'old-GEMILANG-1 (dual derrick)'!D3</f>
        <v>0.39215686274509803</v>
      </c>
    </row>
    <row r="25" spans="2:5">
      <c r="B25" s="59" t="str">
        <f>'old-GEMILANG-1 (dual derrick)'!A6</f>
        <v>Prepare to spud</v>
      </c>
      <c r="C25" s="62">
        <f>'old-GEMILANG-1 (dual derrick)'!B6</f>
        <v>0.44791666666666669</v>
      </c>
      <c r="D25" s="62">
        <f>'old-GEMILANG-1 (dual derrick)'!C6</f>
        <v>0.5625</v>
      </c>
      <c r="E25" s="62">
        <f>'old-GEMILANG-1 (dual derrick)'!D6</f>
        <v>0.66176470588235292</v>
      </c>
    </row>
    <row r="26" spans="2:5">
      <c r="B26" s="59" t="str">
        <f>'old-GEMILANG-1 (dual derrick)'!A18</f>
        <v>RIH &amp; Jet 36" Conductor</v>
      </c>
      <c r="C26" s="62">
        <f>'old-GEMILANG-1 (dual derrick)'!B18</f>
        <v>0</v>
      </c>
      <c r="D26" s="62">
        <f>'old-GEMILANG-1 (dual derrick)'!C18</f>
        <v>0.58333333333333337</v>
      </c>
      <c r="E26" s="62">
        <f>'old-GEMILANG-1 (dual derrick)'!D18</f>
        <v>0.68627450980392168</v>
      </c>
    </row>
    <row r="27" spans="2:5">
      <c r="B27" s="59" t="str">
        <f>'old-GEMILANG-1 (dual derrick)'!A24</f>
        <v>Drill 24" Hole Section</v>
      </c>
      <c r="C27" s="62">
        <f>'old-GEMILANG-1 (dual derrick)'!B24</f>
        <v>0.71458333333333324</v>
      </c>
      <c r="D27" s="62">
        <f>'old-GEMILANG-1 (dual derrick)'!C24</f>
        <v>1.0273611111111112</v>
      </c>
      <c r="E27" s="62">
        <f>'old-GEMILANG-1 (dual derrick)'!D24</f>
        <v>1.2086601307189544</v>
      </c>
    </row>
    <row r="28" spans="2:5">
      <c r="B28" s="59" t="str">
        <f>'old-GEMILANG-1 (dual derrick)'!A37</f>
        <v>Run &amp; Cement 20" Surface Casing</v>
      </c>
      <c r="C28" s="62">
        <f>'old-GEMILANG-1 (dual derrick)'!B37</f>
        <v>0.45833333333333331</v>
      </c>
      <c r="D28" s="62">
        <f>'old-GEMILANG-1 (dual derrick)'!C37</f>
        <v>0.94151234567901232</v>
      </c>
      <c r="E28" s="62">
        <f>'old-GEMILANG-1 (dual derrick)'!D37</f>
        <v>1.1076615831517791</v>
      </c>
    </row>
    <row r="29" spans="2:5">
      <c r="B29" s="59" t="str">
        <f>'old-GEMILANG-1 (dual derrick)'!A52</f>
        <v>Run &amp; land BOP/marine riser, test connector</v>
      </c>
      <c r="C29" s="62">
        <f>'old-GEMILANG-1 (dual derrick)'!B52</f>
        <v>0</v>
      </c>
      <c r="D29" s="62">
        <f>'old-GEMILANG-1 (dual derrick)'!C52</f>
        <v>2.8645833333333335</v>
      </c>
      <c r="E29" s="62">
        <f>'old-GEMILANG-1 (dual derrick)'!D52</f>
        <v>3.3700980392156858</v>
      </c>
    </row>
    <row r="30" spans="2:5">
      <c r="B30" s="59" t="str">
        <f>'old-GEMILANG-1 (dual derrick)'!A78</f>
        <v>Drill 17-1/2" Hole Section</v>
      </c>
      <c r="C30" s="62">
        <f>'old-GEMILANG-1 (dual derrick)'!B78</f>
        <v>0.125</v>
      </c>
      <c r="D30" s="62">
        <f>'old-GEMILANG-1 (dual derrick)'!C78</f>
        <v>2.2583333333333333</v>
      </c>
      <c r="E30" s="62">
        <f>'old-GEMILANG-1 (dual derrick)'!D78</f>
        <v>2.6568627450980391</v>
      </c>
    </row>
    <row r="31" spans="2:5">
      <c r="B31" s="59" t="str">
        <f>'old-GEMILANG-1 (dual derrick)'!A96</f>
        <v>Run &amp; cement 14" Casing</v>
      </c>
      <c r="C31" s="62">
        <f>'old-GEMILANG-1 (dual derrick)'!B96</f>
        <v>0.5625</v>
      </c>
      <c r="D31" s="62">
        <f>'old-GEMILANG-1 (dual derrick)'!C96</f>
        <v>2.2624999999999997</v>
      </c>
      <c r="E31" s="62">
        <f>'old-GEMILANG-1 (dual derrick)'!D96</f>
        <v>2.6617647058823533</v>
      </c>
    </row>
    <row r="32" spans="2:5">
      <c r="B32" s="59" t="str">
        <f>'old-GEMILANG-1 (dual derrick)'!A112</f>
        <v>Drill 12-1/4" Hole Section</v>
      </c>
      <c r="C32" s="62">
        <f>'old-GEMILANG-1 (dual derrick)'!B112</f>
        <v>1.2083333333333333</v>
      </c>
      <c r="D32" s="62">
        <f>'old-GEMILANG-1 (dual derrick)'!C112</f>
        <v>3.40625</v>
      </c>
      <c r="E32" s="62">
        <f>'old-GEMILANG-1 (dual derrick)'!D112</f>
        <v>4.007352941176471</v>
      </c>
    </row>
    <row r="33" spans="2:5">
      <c r="B33" s="77" t="str">
        <f>'old-GEMILANG-1 (dual derrick)'!A131</f>
        <v>12-1/4" Open Hole Logging (Dry Hole &amp; Success Case)</v>
      </c>
      <c r="C33" s="62">
        <f>'old-GEMILANG-1 (dual derrick)'!B131</f>
        <v>0</v>
      </c>
      <c r="D33" s="62">
        <f>'old-GEMILANG-1 (dual derrick)'!C131</f>
        <v>2.6666666666666665</v>
      </c>
      <c r="E33" s="62">
        <f>'old-GEMILANG-1 (dual derrick)'!D131</f>
        <v>3.1372549019607843</v>
      </c>
    </row>
    <row r="34" spans="2:5">
      <c r="B34" s="59" t="str">
        <f>'old-GEMILANG-1 (dual derrick)'!A146</f>
        <v>Run &amp; cement 9-5/8" Liner</v>
      </c>
      <c r="C34" s="62">
        <f>'old-GEMILANG-1 (dual derrick)'!B146</f>
        <v>0.77083333333333337</v>
      </c>
      <c r="D34" s="62">
        <f>'old-GEMILANG-1 (dual derrick)'!C146</f>
        <v>2.5416666666666665</v>
      </c>
      <c r="E34" s="62">
        <f>'old-GEMILANG-1 (dual derrick)'!D146</f>
        <v>2.990196078431373</v>
      </c>
    </row>
    <row r="35" spans="2:5">
      <c r="B35" s="59" t="str">
        <f>'old-GEMILANG-1 (dual derrick)'!A166</f>
        <v>Drill 8-1/2" Hole Section</v>
      </c>
      <c r="C35" s="62">
        <f>'old-GEMILANG-1 (dual derrick)'!B166</f>
        <v>1</v>
      </c>
      <c r="D35" s="62">
        <f>'old-GEMILANG-1 (dual derrick)'!C166</f>
        <v>3.8989583333333333</v>
      </c>
      <c r="E35" s="62">
        <f>'old-GEMILANG-1 (dual derrick)'!D166</f>
        <v>4.5870098039215685</v>
      </c>
    </row>
    <row r="36" spans="2:5">
      <c r="B36" s="77" t="str">
        <f>'old-GEMILANG-1 (dual derrick)'!A187</f>
        <v>8-1/2" Open Hole Logging (Success Case TD)</v>
      </c>
      <c r="C36" s="62">
        <f>'old-GEMILANG-1 (dual derrick)'!B187</f>
        <v>0</v>
      </c>
      <c r="D36" s="62">
        <f>'old-GEMILANG-1 (dual derrick)'!C187</f>
        <v>6</v>
      </c>
      <c r="E36" s="62">
        <f>'old-GEMILANG-1 (dual derrick)'!D187</f>
        <v>7.0588235294117645</v>
      </c>
    </row>
    <row r="37" spans="2:5">
      <c r="B37" s="59" t="str">
        <f>'old-GEMILANG-1 (dual derrick)'!A207</f>
        <v>Plug &amp; Abandon (8-1/2" Hole Section - Success Case TD)</v>
      </c>
      <c r="C37" s="62">
        <f>'old-GEMILANG-1 (dual derrick)'!B207</f>
        <v>0</v>
      </c>
      <c r="D37" s="62">
        <f>'old-GEMILANG-1 (dual derrick)'!C207</f>
        <v>3.2520833333333332</v>
      </c>
      <c r="E37" s="62">
        <f>'old-GEMILANG-1 (dual derrick)'!D207</f>
        <v>3.8259803921568634</v>
      </c>
    </row>
    <row r="38" spans="2:5">
      <c r="B38" s="59" t="str">
        <f>'old-GEMILANG-1 (dual derrick)'!A239</f>
        <v>Recover BOP</v>
      </c>
      <c r="C38" s="62">
        <f>'old-GEMILANG-1 (dual derrick)'!B239</f>
        <v>0.10416666666666667</v>
      </c>
      <c r="D38" s="62">
        <f>'old-GEMILANG-1 (dual derrick)'!C239</f>
        <v>1.8333333333333333</v>
      </c>
      <c r="E38" s="62">
        <f>'old-GEMILANG-1 (dual derrick)'!D239</f>
        <v>2.1568627450980391</v>
      </c>
    </row>
    <row r="39" spans="2:5" ht="13.5" thickBot="1">
      <c r="B39" s="59" t="str">
        <f>'old-GEMILANG-1 (dual derrick)'!A248</f>
        <v>Rig Move (500m Away from Well Centre)</v>
      </c>
      <c r="C39" s="62">
        <f>'old-GEMILANG-1 (dual derrick)'!B248</f>
        <v>0.25</v>
      </c>
      <c r="D39" s="62">
        <f>'old-GEMILANG-1 (dual derrick)'!C248</f>
        <v>0.33333333333333331</v>
      </c>
      <c r="E39" s="62">
        <f>'old-GEMILANG-1 (dual derrick)'!D248</f>
        <v>0.39215686274509803</v>
      </c>
    </row>
    <row r="40" spans="2:5" ht="13.5" thickTop="1">
      <c r="B40" s="65" t="s">
        <v>255</v>
      </c>
      <c r="C40" s="66">
        <f>SUM(C24:C39)</f>
        <v>5.6416666666666666</v>
      </c>
      <c r="D40" s="66">
        <f>SUM(D24:D39)</f>
        <v>34.765748456790128</v>
      </c>
      <c r="E40" s="66">
        <f>SUM(E24:E39)</f>
        <v>40.900880537400141</v>
      </c>
    </row>
  </sheetData>
  <mergeCells count="2">
    <mergeCell ref="D2:E2"/>
    <mergeCell ref="D22:E2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3:K38"/>
  <sheetViews>
    <sheetView workbookViewId="0">
      <selection activeCell="D20" sqref="D20"/>
    </sheetView>
  </sheetViews>
  <sheetFormatPr defaultRowHeight="15"/>
  <cols>
    <col min="2" max="2" width="13.5703125" customWidth="1"/>
    <col min="3" max="3" width="12.85546875" customWidth="1"/>
    <col min="4" max="4" width="12.42578125" customWidth="1"/>
    <col min="5" max="5" width="12.5703125" customWidth="1"/>
    <col min="6" max="6" width="13.42578125" customWidth="1"/>
    <col min="7" max="7" width="12.85546875" customWidth="1"/>
    <col min="8" max="8" width="16.42578125" customWidth="1"/>
    <col min="9" max="9" width="13.5703125" customWidth="1"/>
  </cols>
  <sheetData>
    <row r="3" spans="2:4">
      <c r="C3" t="s">
        <v>278</v>
      </c>
      <c r="D3" t="s">
        <v>279</v>
      </c>
    </row>
    <row r="4" spans="2:4">
      <c r="B4" s="72" t="s">
        <v>280</v>
      </c>
      <c r="C4" s="73">
        <v>3344</v>
      </c>
    </row>
    <row r="5" spans="2:4">
      <c r="B5" s="72" t="s">
        <v>281</v>
      </c>
      <c r="C5" s="73">
        <v>3354</v>
      </c>
    </row>
    <row r="6" spans="2:4">
      <c r="B6" s="72" t="s">
        <v>282</v>
      </c>
      <c r="C6" s="73">
        <v>3584</v>
      </c>
      <c r="D6">
        <f>C6-C5</f>
        <v>230</v>
      </c>
    </row>
    <row r="7" spans="2:4">
      <c r="B7" s="72" t="s">
        <v>283</v>
      </c>
      <c r="C7" s="73">
        <v>5900</v>
      </c>
      <c r="D7">
        <f>C7-C6</f>
        <v>2316</v>
      </c>
    </row>
    <row r="8" spans="2:4">
      <c r="B8" s="72" t="s">
        <v>284</v>
      </c>
      <c r="C8" s="73">
        <v>7352</v>
      </c>
      <c r="D8">
        <f>C8-C7</f>
        <v>1452</v>
      </c>
    </row>
    <row r="9" spans="2:4">
      <c r="B9" s="72" t="s">
        <v>285</v>
      </c>
      <c r="C9" s="73">
        <f>C8-200</f>
        <v>7152</v>
      </c>
    </row>
    <row r="10" spans="2:4">
      <c r="B10" s="72" t="s">
        <v>286</v>
      </c>
      <c r="C10" s="73">
        <v>9765</v>
      </c>
      <c r="D10">
        <f>C10-C8</f>
        <v>2413</v>
      </c>
    </row>
    <row r="11" spans="2:4">
      <c r="B11" s="72" t="s">
        <v>287</v>
      </c>
      <c r="C11" s="73">
        <v>11640</v>
      </c>
      <c r="D11">
        <f>C11-C10</f>
        <v>1875</v>
      </c>
    </row>
    <row r="31" spans="2:11" ht="15.75" thickBot="1"/>
    <row r="32" spans="2:11" ht="60.75" thickBot="1">
      <c r="B32" s="330" t="s">
        <v>288</v>
      </c>
      <c r="C32" s="328" t="s">
        <v>289</v>
      </c>
      <c r="D32" s="333" t="s">
        <v>290</v>
      </c>
      <c r="E32" s="334" t="s">
        <v>291</v>
      </c>
      <c r="F32" s="335" t="s">
        <v>292</v>
      </c>
      <c r="G32" s="333" t="s">
        <v>293</v>
      </c>
      <c r="H32" s="352" t="s">
        <v>294</v>
      </c>
      <c r="I32" s="329" t="s">
        <v>295</v>
      </c>
      <c r="J32" s="320"/>
      <c r="K32" s="358" t="s">
        <v>296</v>
      </c>
    </row>
    <row r="33" spans="2:11">
      <c r="B33" s="331" t="s">
        <v>297</v>
      </c>
      <c r="C33" s="332">
        <v>45</v>
      </c>
      <c r="D33" s="342">
        <v>1200</v>
      </c>
      <c r="E33" s="339"/>
      <c r="F33" s="339"/>
      <c r="G33" s="340"/>
      <c r="H33" s="353"/>
      <c r="I33" s="347"/>
      <c r="J33" s="320"/>
      <c r="K33" s="356"/>
    </row>
    <row r="34" spans="2:11">
      <c r="B34" s="323" t="s">
        <v>298</v>
      </c>
      <c r="C34" s="345"/>
      <c r="D34" s="343">
        <v>270</v>
      </c>
      <c r="E34" s="337"/>
      <c r="F34" s="337"/>
      <c r="G34" s="338"/>
      <c r="H34" s="354"/>
      <c r="I34" s="348"/>
      <c r="J34" s="320"/>
      <c r="K34" s="356"/>
    </row>
    <row r="35" spans="2:11">
      <c r="B35" s="325" t="s">
        <v>299</v>
      </c>
      <c r="C35" s="322">
        <v>150</v>
      </c>
      <c r="D35" s="336">
        <v>1640</v>
      </c>
      <c r="E35" s="321">
        <v>600</v>
      </c>
      <c r="F35" s="321">
        <v>1200</v>
      </c>
      <c r="G35" s="336">
        <v>892</v>
      </c>
      <c r="H35" s="324">
        <v>150</v>
      </c>
      <c r="I35" s="348"/>
      <c r="J35" s="320"/>
      <c r="K35" s="356">
        <v>150</v>
      </c>
    </row>
    <row r="36" spans="2:11">
      <c r="B36" s="325" t="s">
        <v>300</v>
      </c>
      <c r="C36" s="322">
        <v>80</v>
      </c>
      <c r="D36" s="336">
        <v>1640</v>
      </c>
      <c r="E36" s="324">
        <v>500</v>
      </c>
      <c r="F36" s="324">
        <v>1200</v>
      </c>
      <c r="G36" s="336">
        <v>600</v>
      </c>
      <c r="H36" s="324">
        <v>150</v>
      </c>
      <c r="I36" s="349"/>
      <c r="J36" s="320"/>
      <c r="K36" s="356">
        <v>50</v>
      </c>
    </row>
    <row r="37" spans="2:11">
      <c r="B37" s="325" t="s">
        <v>301</v>
      </c>
      <c r="C37" s="322">
        <v>60</v>
      </c>
      <c r="D37" s="336">
        <v>1640</v>
      </c>
      <c r="E37" s="324">
        <v>500</v>
      </c>
      <c r="F37" s="324">
        <v>1200</v>
      </c>
      <c r="G37" s="336">
        <v>780</v>
      </c>
      <c r="H37" s="324">
        <v>150</v>
      </c>
      <c r="I37" s="350">
        <v>820</v>
      </c>
      <c r="K37" s="356">
        <v>40</v>
      </c>
    </row>
    <row r="38" spans="2:11" ht="15.75" thickBot="1">
      <c r="B38" s="326" t="s">
        <v>302</v>
      </c>
      <c r="C38" s="346">
        <v>40</v>
      </c>
      <c r="D38" s="344">
        <v>1640</v>
      </c>
      <c r="E38" s="327">
        <v>500</v>
      </c>
      <c r="F38" s="327">
        <v>1200</v>
      </c>
      <c r="G38" s="341"/>
      <c r="H38" s="355"/>
      <c r="I38" s="351"/>
      <c r="J38" s="320"/>
      <c r="K38" s="356">
        <v>30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254"/>
  <sheetViews>
    <sheetView zoomScale="85" zoomScaleNormal="85" zoomScaleSheetLayoutView="80" workbookViewId="0">
      <pane ySplit="2" topLeftCell="A3" activePane="bottomLeft" state="frozen"/>
      <selection activeCell="C27" sqref="C27"/>
      <selection pane="bottomLeft" activeCell="C254" sqref="C254"/>
    </sheetView>
  </sheetViews>
  <sheetFormatPr defaultColWidth="9.140625" defaultRowHeight="14.25" outlineLevelRow="1"/>
  <cols>
    <col min="1" max="1" width="53.5703125" style="34" customWidth="1"/>
    <col min="2" max="2" width="15" style="34" customWidth="1"/>
    <col min="3" max="6" width="16.5703125" style="34" customWidth="1"/>
    <col min="7" max="7" width="50.5703125" style="34" customWidth="1"/>
    <col min="8" max="8" width="4.85546875" style="34" customWidth="1"/>
    <col min="9" max="9" width="2.5703125" style="34" customWidth="1"/>
    <col min="10" max="10" width="43.42578125" style="34" customWidth="1"/>
    <col min="11" max="11" width="14.42578125" style="34" customWidth="1"/>
    <col min="12" max="13" width="9.140625" style="34" customWidth="1"/>
    <col min="14" max="16384" width="9.140625" style="34"/>
  </cols>
  <sheetData>
    <row r="1" spans="1:23" ht="25.5">
      <c r="A1" s="56"/>
      <c r="B1" s="70" t="s">
        <v>256</v>
      </c>
      <c r="C1" s="948" t="s">
        <v>257</v>
      </c>
      <c r="D1" s="949"/>
      <c r="E1" s="359" t="s">
        <v>303</v>
      </c>
      <c r="F1" s="359" t="s">
        <v>304</v>
      </c>
      <c r="G1" s="57"/>
      <c r="J1" s="52" t="s">
        <v>0</v>
      </c>
      <c r="K1" s="49">
        <v>0.15</v>
      </c>
      <c r="M1" s="34" t="s">
        <v>30</v>
      </c>
      <c r="R1" s="34" t="s">
        <v>31</v>
      </c>
      <c r="S1" s="78">
        <v>0.63800000000000001</v>
      </c>
      <c r="T1" s="34" t="s">
        <v>32</v>
      </c>
      <c r="V1" s="34" t="s">
        <v>98</v>
      </c>
      <c r="W1" s="34">
        <v>0.1</v>
      </c>
    </row>
    <row r="2" spans="1:23" ht="25.5">
      <c r="A2" s="68" t="s">
        <v>1</v>
      </c>
      <c r="B2" s="33" t="s">
        <v>258</v>
      </c>
      <c r="C2" s="32" t="s">
        <v>240</v>
      </c>
      <c r="D2" s="42" t="s">
        <v>2</v>
      </c>
      <c r="E2" s="42"/>
      <c r="F2" s="42"/>
      <c r="G2" s="69" t="s">
        <v>3</v>
      </c>
      <c r="I2" s="35"/>
      <c r="J2" s="52" t="s">
        <v>4</v>
      </c>
      <c r="K2" s="50">
        <v>0.1</v>
      </c>
      <c r="R2" s="34" t="s">
        <v>43</v>
      </c>
      <c r="S2" s="78">
        <v>0.67100000000000004</v>
      </c>
      <c r="T2" s="34" t="s">
        <v>32</v>
      </c>
      <c r="V2" s="34" t="s">
        <v>118</v>
      </c>
      <c r="W2" s="34">
        <v>0.05</v>
      </c>
    </row>
    <row r="3" spans="1:23">
      <c r="A3" s="12" t="s">
        <v>5</v>
      </c>
      <c r="B3" s="10">
        <f>SUM(B4:B5)/24</f>
        <v>0</v>
      </c>
      <c r="C3" s="2">
        <f>SUM(C4:C5)/24</f>
        <v>0.33333333333333331</v>
      </c>
      <c r="D3" s="2">
        <f>SUM(D4:D5)/24</f>
        <v>0.39215686274509803</v>
      </c>
      <c r="E3" s="2">
        <f>D3*0.65</f>
        <v>0.25490196078431371</v>
      </c>
      <c r="F3" s="2">
        <f>E3*1.1*1.05</f>
        <v>0.29441176470588237</v>
      </c>
      <c r="G3" s="2"/>
      <c r="I3" s="35"/>
      <c r="J3" s="52" t="s">
        <v>6</v>
      </c>
      <c r="K3" s="51">
        <v>0.87</v>
      </c>
      <c r="M3" s="34" t="s">
        <v>305</v>
      </c>
    </row>
    <row r="4" spans="1:23" ht="49.5" hidden="1" customHeight="1" outlineLevel="1">
      <c r="A4" s="21" t="s">
        <v>7</v>
      </c>
      <c r="B4" s="4"/>
      <c r="C4" s="23">
        <v>8</v>
      </c>
      <c r="D4" s="23">
        <f>C4+((C4*$K$1)/(1-$K$1))</f>
        <v>9.4117647058823533</v>
      </c>
      <c r="E4" s="23">
        <f t="shared" ref="E4:E67" si="0">D4*0.65</f>
        <v>6.1176470588235299</v>
      </c>
      <c r="F4" s="23">
        <f t="shared" ref="F4:F67" si="1">E4*1.1*1.05</f>
        <v>7.0658823529411778</v>
      </c>
      <c r="G4" s="3"/>
      <c r="I4" s="35"/>
    </row>
    <row r="5" spans="1:23" hidden="1" outlineLevel="1">
      <c r="A5" s="21" t="s">
        <v>8</v>
      </c>
      <c r="B5" s="4"/>
      <c r="C5" s="23">
        <v>0</v>
      </c>
      <c r="D5" s="23">
        <f>C5+((C5*$K$1)/(1-$K$1))</f>
        <v>0</v>
      </c>
      <c r="E5" s="23">
        <f t="shared" si="0"/>
        <v>0</v>
      </c>
      <c r="F5" s="23">
        <f t="shared" si="1"/>
        <v>0</v>
      </c>
      <c r="G5" s="21"/>
      <c r="I5" s="35"/>
    </row>
    <row r="6" spans="1:23" collapsed="1">
      <c r="A6" s="13" t="s">
        <v>9</v>
      </c>
      <c r="B6" s="11">
        <f>SUM(B7:B17)/24</f>
        <v>0.44791666666666669</v>
      </c>
      <c r="C6" s="20">
        <f>SUM(C7:C17)/24</f>
        <v>0.5625</v>
      </c>
      <c r="D6" s="20">
        <f>SUM(D7:D17)/24</f>
        <v>0.66176470588235292</v>
      </c>
      <c r="E6" s="2">
        <f t="shared" si="0"/>
        <v>0.43014705882352944</v>
      </c>
      <c r="F6" s="2">
        <f t="shared" si="1"/>
        <v>0.49681985294117653</v>
      </c>
      <c r="G6" s="2"/>
      <c r="I6" s="35"/>
    </row>
    <row r="7" spans="1:23" hidden="1" outlineLevel="1">
      <c r="A7" s="21" t="s">
        <v>10</v>
      </c>
      <c r="B7" s="4"/>
      <c r="C7" s="22">
        <v>0.5</v>
      </c>
      <c r="D7" s="22">
        <f>C7+((C7*$K$1)/(1-$K$1))</f>
        <v>0.58823529411764708</v>
      </c>
      <c r="E7" s="22">
        <f t="shared" si="0"/>
        <v>0.38235294117647062</v>
      </c>
      <c r="F7" s="22">
        <f t="shared" si="1"/>
        <v>0.44161764705882361</v>
      </c>
      <c r="G7" s="21"/>
    </row>
    <row r="8" spans="1:23" ht="25.5" hidden="1" outlineLevel="1">
      <c r="A8" s="21" t="s">
        <v>11</v>
      </c>
      <c r="B8" s="25"/>
      <c r="C8" s="22">
        <v>8</v>
      </c>
      <c r="D8" s="22">
        <f t="shared" ref="D8:D17" si="2">C8+((C8*$K$1)/(1-$K$1))</f>
        <v>9.4117647058823533</v>
      </c>
      <c r="E8" s="22">
        <f t="shared" si="0"/>
        <v>6.1176470588235299</v>
      </c>
      <c r="F8" s="22">
        <f t="shared" si="1"/>
        <v>7.0658823529411778</v>
      </c>
      <c r="G8" s="3"/>
    </row>
    <row r="9" spans="1:23" hidden="1" outlineLevel="1">
      <c r="A9" s="21" t="s">
        <v>12</v>
      </c>
      <c r="B9" s="25"/>
      <c r="C9" s="22">
        <v>5</v>
      </c>
      <c r="D9" s="22">
        <f t="shared" si="2"/>
        <v>5.882352941176471</v>
      </c>
      <c r="E9" s="22">
        <f t="shared" si="0"/>
        <v>3.8235294117647061</v>
      </c>
      <c r="F9" s="22">
        <f t="shared" si="1"/>
        <v>4.416176470588236</v>
      </c>
      <c r="G9" s="3"/>
    </row>
    <row r="10" spans="1:23" ht="41.25" hidden="1" customHeight="1" outlineLevel="1">
      <c r="A10" s="21" t="s">
        <v>13</v>
      </c>
      <c r="B10" s="25"/>
      <c r="C10" s="22">
        <v>0</v>
      </c>
      <c r="D10" s="22">
        <f t="shared" si="2"/>
        <v>0</v>
      </c>
      <c r="E10" s="22">
        <f t="shared" si="0"/>
        <v>0</v>
      </c>
      <c r="F10" s="22">
        <f t="shared" si="1"/>
        <v>0</v>
      </c>
      <c r="G10" s="3"/>
    </row>
    <row r="11" spans="1:23" hidden="1" outlineLevel="1">
      <c r="A11" s="26" t="s">
        <v>33</v>
      </c>
      <c r="B11" s="25">
        <v>2.5</v>
      </c>
      <c r="C11" s="24"/>
      <c r="D11" s="24">
        <f t="shared" si="2"/>
        <v>0</v>
      </c>
      <c r="E11" s="24">
        <f t="shared" si="0"/>
        <v>0</v>
      </c>
      <c r="F11" s="24">
        <f t="shared" si="1"/>
        <v>0</v>
      </c>
      <c r="G11" s="26"/>
    </row>
    <row r="12" spans="1:23" ht="26.25" hidden="1" customHeight="1" outlineLevel="1">
      <c r="A12" s="26" t="s">
        <v>15</v>
      </c>
      <c r="B12" s="25">
        <v>1.5</v>
      </c>
      <c r="C12" s="24"/>
      <c r="D12" s="24">
        <f t="shared" si="2"/>
        <v>0</v>
      </c>
      <c r="E12" s="24">
        <f t="shared" si="0"/>
        <v>0</v>
      </c>
      <c r="F12" s="24">
        <f t="shared" si="1"/>
        <v>0</v>
      </c>
      <c r="G12" s="26" t="s">
        <v>16</v>
      </c>
    </row>
    <row r="13" spans="1:23" hidden="1" outlineLevel="1">
      <c r="A13" s="26" t="s">
        <v>17</v>
      </c>
      <c r="B13" s="25">
        <v>2.5</v>
      </c>
      <c r="C13" s="24"/>
      <c r="D13" s="24">
        <f t="shared" si="2"/>
        <v>0</v>
      </c>
      <c r="E13" s="24">
        <f t="shared" si="0"/>
        <v>0</v>
      </c>
      <c r="F13" s="24">
        <f t="shared" si="1"/>
        <v>0</v>
      </c>
      <c r="G13" s="26" t="s">
        <v>18</v>
      </c>
    </row>
    <row r="14" spans="1:23" ht="25.5" hidden="1" outlineLevel="1">
      <c r="A14" s="26" t="s">
        <v>19</v>
      </c>
      <c r="B14" s="25">
        <v>1</v>
      </c>
      <c r="C14" s="24"/>
      <c r="D14" s="24">
        <f t="shared" si="2"/>
        <v>0</v>
      </c>
      <c r="E14" s="24">
        <f t="shared" si="0"/>
        <v>0</v>
      </c>
      <c r="F14" s="24">
        <f t="shared" si="1"/>
        <v>0</v>
      </c>
      <c r="G14" s="3"/>
    </row>
    <row r="15" spans="1:23" ht="25.5" hidden="1" outlineLevel="1">
      <c r="A15" s="26" t="s">
        <v>20</v>
      </c>
      <c r="B15" s="25">
        <v>1</v>
      </c>
      <c r="C15" s="24"/>
      <c r="D15" s="24">
        <f t="shared" si="2"/>
        <v>0</v>
      </c>
      <c r="E15" s="24">
        <f t="shared" si="0"/>
        <v>0</v>
      </c>
      <c r="F15" s="24">
        <f t="shared" si="1"/>
        <v>0</v>
      </c>
      <c r="G15" s="3"/>
    </row>
    <row r="16" spans="1:23" hidden="1" outlineLevel="1">
      <c r="A16" s="26" t="s">
        <v>21</v>
      </c>
      <c r="B16" s="25">
        <v>1.75</v>
      </c>
      <c r="C16" s="24"/>
      <c r="D16" s="24">
        <f t="shared" si="2"/>
        <v>0</v>
      </c>
      <c r="E16" s="24">
        <f t="shared" si="0"/>
        <v>0</v>
      </c>
      <c r="F16" s="24">
        <f t="shared" si="1"/>
        <v>0</v>
      </c>
      <c r="G16" s="3"/>
    </row>
    <row r="17" spans="1:17" hidden="1" outlineLevel="1">
      <c r="A17" s="26" t="s">
        <v>22</v>
      </c>
      <c r="B17" s="25">
        <v>0.5</v>
      </c>
      <c r="C17" s="24"/>
      <c r="D17" s="24">
        <f t="shared" si="2"/>
        <v>0</v>
      </c>
      <c r="E17" s="24">
        <f t="shared" si="0"/>
        <v>0</v>
      </c>
      <c r="F17" s="24">
        <f t="shared" si="1"/>
        <v>0</v>
      </c>
      <c r="G17" s="3"/>
    </row>
    <row r="18" spans="1:17" collapsed="1">
      <c r="A18" s="13" t="s">
        <v>14</v>
      </c>
      <c r="B18" s="11">
        <f>SUM(B19:B23)/24</f>
        <v>0</v>
      </c>
      <c r="C18" s="20">
        <f>SUM(C19:C23)/24</f>
        <v>0.58333333333333337</v>
      </c>
      <c r="D18" s="20">
        <f>SUM(D19:D23)/24</f>
        <v>0.68627450980392168</v>
      </c>
      <c r="E18" s="2">
        <f t="shared" si="0"/>
        <v>0.4460784313725491</v>
      </c>
      <c r="F18" s="2">
        <f t="shared" si="1"/>
        <v>0.51522058823529426</v>
      </c>
      <c r="G18" s="2"/>
    </row>
    <row r="19" spans="1:17" ht="25.5" hidden="1" outlineLevel="1">
      <c r="A19" s="21" t="s">
        <v>23</v>
      </c>
      <c r="B19" s="22"/>
      <c r="C19" s="22">
        <v>1</v>
      </c>
      <c r="D19" s="22">
        <f>C19+((C19*$K$1)/(1-$K$1))</f>
        <v>1.1764705882352942</v>
      </c>
      <c r="E19" s="22">
        <f t="shared" si="0"/>
        <v>0.76470588235294124</v>
      </c>
      <c r="F19" s="22">
        <f t="shared" si="1"/>
        <v>0.88323529411764723</v>
      </c>
      <c r="G19" s="21"/>
    </row>
    <row r="20" spans="1:17" ht="25.5" hidden="1" customHeight="1" outlineLevel="1">
      <c r="A20" s="21" t="s">
        <v>24</v>
      </c>
      <c r="B20" s="22"/>
      <c r="C20" s="22">
        <v>5</v>
      </c>
      <c r="D20" s="22">
        <f>C20+((C20*$K$1)/(1-$K$1))</f>
        <v>5.882352941176471</v>
      </c>
      <c r="E20" s="22">
        <f t="shared" si="0"/>
        <v>3.8235294117647061</v>
      </c>
      <c r="F20" s="22">
        <f t="shared" si="1"/>
        <v>4.416176470588236</v>
      </c>
      <c r="G20" s="3" t="s">
        <v>25</v>
      </c>
    </row>
    <row r="21" spans="1:17" hidden="1" outlineLevel="1">
      <c r="A21" s="21" t="s">
        <v>26</v>
      </c>
      <c r="B21" s="22"/>
      <c r="C21" s="22">
        <v>1</v>
      </c>
      <c r="D21" s="22">
        <f>C21+((C21*$K$1)/(1-$K$1))</f>
        <v>1.1764705882352942</v>
      </c>
      <c r="E21" s="22">
        <f t="shared" si="0"/>
        <v>0.76470588235294124</v>
      </c>
      <c r="F21" s="22">
        <f t="shared" si="1"/>
        <v>0.88323529411764723</v>
      </c>
      <c r="G21" s="21"/>
    </row>
    <row r="22" spans="1:17" hidden="1" outlineLevel="1">
      <c r="A22" s="21" t="s">
        <v>27</v>
      </c>
      <c r="B22" s="22"/>
      <c r="C22" s="22">
        <v>6</v>
      </c>
      <c r="D22" s="22">
        <f>C22+((C22*$K$1)/(1-$K$1))</f>
        <v>7.0588235294117645</v>
      </c>
      <c r="E22" s="22">
        <f t="shared" si="0"/>
        <v>4.5882352941176467</v>
      </c>
      <c r="F22" s="22">
        <f t="shared" si="1"/>
        <v>5.2994117647058827</v>
      </c>
      <c r="G22" s="21"/>
    </row>
    <row r="23" spans="1:17" hidden="1" outlineLevel="1">
      <c r="A23" s="21" t="s">
        <v>28</v>
      </c>
      <c r="B23" s="22"/>
      <c r="C23" s="22">
        <v>1</v>
      </c>
      <c r="D23" s="22">
        <f>C23+((C23*$K$1)/(1-$K$1))</f>
        <v>1.1764705882352942</v>
      </c>
      <c r="E23" s="22">
        <f t="shared" si="0"/>
        <v>0.76470588235294124</v>
      </c>
      <c r="F23" s="22">
        <f t="shared" si="1"/>
        <v>0.88323529411764723</v>
      </c>
      <c r="G23" s="21"/>
    </row>
    <row r="24" spans="1:17" collapsed="1">
      <c r="A24" s="13" t="s">
        <v>29</v>
      </c>
      <c r="B24" s="11">
        <f>SUM(B25:B36)/24</f>
        <v>0.71458333333333324</v>
      </c>
      <c r="C24" s="20">
        <f>SUM(C25:C36)/24</f>
        <v>1.0273611111111112</v>
      </c>
      <c r="D24" s="20">
        <f>SUM(D25:D36)/24</f>
        <v>1.2086601307189544</v>
      </c>
      <c r="E24" s="2">
        <f t="shared" si="0"/>
        <v>0.78562908496732042</v>
      </c>
      <c r="F24" s="2">
        <f t="shared" si="1"/>
        <v>0.90740159313725521</v>
      </c>
      <c r="G24" s="2"/>
    </row>
    <row r="25" spans="1:17" ht="42" hidden="1" customHeight="1" outlineLevel="1">
      <c r="A25" s="21" t="s">
        <v>34</v>
      </c>
      <c r="B25" s="25"/>
      <c r="C25" s="7">
        <f>2316/150</f>
        <v>15.44</v>
      </c>
      <c r="D25" s="22">
        <f t="shared" ref="D25:D36" si="3">C25+((C25*$K$1)/(1-$K$1))</f>
        <v>18.164705882352941</v>
      </c>
      <c r="E25" s="22">
        <f t="shared" si="0"/>
        <v>11.807058823529411</v>
      </c>
      <c r="F25" s="22">
        <f t="shared" si="1"/>
        <v>13.637152941176472</v>
      </c>
      <c r="G25" s="3" t="s">
        <v>35</v>
      </c>
    </row>
    <row r="26" spans="1:17" ht="14.25" hidden="1" customHeight="1" outlineLevel="1">
      <c r="A26" s="21" t="s">
        <v>36</v>
      </c>
      <c r="B26" s="4"/>
      <c r="C26" s="22">
        <v>3</v>
      </c>
      <c r="D26" s="22">
        <f t="shared" si="3"/>
        <v>3.5294117647058822</v>
      </c>
      <c r="E26" s="22">
        <f t="shared" si="0"/>
        <v>2.2941176470588234</v>
      </c>
      <c r="F26" s="22">
        <f t="shared" si="1"/>
        <v>2.6497058823529414</v>
      </c>
      <c r="G26" s="21"/>
    </row>
    <row r="27" spans="1:17" ht="14.25" hidden="1" customHeight="1" outlineLevel="1">
      <c r="A27" s="21" t="s">
        <v>37</v>
      </c>
      <c r="B27" s="4"/>
      <c r="C27" s="7">
        <f>2316/720</f>
        <v>3.2166666666666668</v>
      </c>
      <c r="D27" s="22">
        <f t="shared" si="3"/>
        <v>3.784313725490196</v>
      </c>
      <c r="E27" s="22">
        <f t="shared" si="0"/>
        <v>2.4598039215686276</v>
      </c>
      <c r="F27" s="22">
        <f t="shared" si="1"/>
        <v>2.8410735294117653</v>
      </c>
      <c r="G27" s="3" t="s">
        <v>38</v>
      </c>
    </row>
    <row r="28" spans="1:17" ht="14.25" hidden="1" customHeight="1" outlineLevel="1">
      <c r="A28" s="21" t="s">
        <v>39</v>
      </c>
      <c r="B28" s="4"/>
      <c r="C28" s="22">
        <v>0.5</v>
      </c>
      <c r="D28" s="22">
        <f t="shared" si="3"/>
        <v>0.58823529411764708</v>
      </c>
      <c r="E28" s="22">
        <f t="shared" si="0"/>
        <v>0.38235294117647062</v>
      </c>
      <c r="F28" s="22">
        <f t="shared" si="1"/>
        <v>0.44161764705882361</v>
      </c>
      <c r="G28" s="21"/>
    </row>
    <row r="29" spans="1:17" ht="14.25" hidden="1" customHeight="1" outlineLevel="1">
      <c r="A29" s="21" t="s">
        <v>40</v>
      </c>
      <c r="B29" s="4"/>
      <c r="C29" s="22">
        <v>0.5</v>
      </c>
      <c r="D29" s="22">
        <f t="shared" si="3"/>
        <v>0.58823529411764708</v>
      </c>
      <c r="E29" s="22">
        <f t="shared" si="0"/>
        <v>0.38235294117647062</v>
      </c>
      <c r="F29" s="22">
        <f t="shared" si="1"/>
        <v>0.44161764705882361</v>
      </c>
      <c r="G29" s="21"/>
    </row>
    <row r="30" spans="1:17" ht="14.25" hidden="1" customHeight="1" outlineLevel="1">
      <c r="A30" s="21" t="s">
        <v>41</v>
      </c>
      <c r="B30" s="4"/>
      <c r="C30" s="22">
        <v>2</v>
      </c>
      <c r="D30" s="22">
        <f t="shared" si="3"/>
        <v>2.3529411764705883</v>
      </c>
      <c r="E30" s="22">
        <f t="shared" si="0"/>
        <v>1.5294117647058825</v>
      </c>
      <c r="F30" s="22">
        <f t="shared" si="1"/>
        <v>1.7664705882352945</v>
      </c>
      <c r="G30" s="21"/>
    </row>
    <row r="31" spans="1:17" ht="14.25" hidden="1" customHeight="1" outlineLevel="1">
      <c r="A31" s="26" t="s">
        <v>44</v>
      </c>
      <c r="B31" s="25">
        <v>1</v>
      </c>
      <c r="C31" s="22"/>
      <c r="D31" s="22">
        <f t="shared" si="3"/>
        <v>0</v>
      </c>
      <c r="E31" s="22">
        <f t="shared" si="0"/>
        <v>0</v>
      </c>
      <c r="F31" s="22">
        <f t="shared" si="1"/>
        <v>0</v>
      </c>
      <c r="G31" s="21"/>
    </row>
    <row r="32" spans="1:17" ht="14.25" hidden="1" customHeight="1" outlineLevel="1">
      <c r="A32" s="26" t="s">
        <v>45</v>
      </c>
      <c r="B32" s="25">
        <v>1</v>
      </c>
      <c r="C32" s="22"/>
      <c r="D32" s="22">
        <f t="shared" si="3"/>
        <v>0</v>
      </c>
      <c r="E32" s="22">
        <f t="shared" si="0"/>
        <v>0</v>
      </c>
      <c r="F32" s="22">
        <f t="shared" si="1"/>
        <v>0</v>
      </c>
      <c r="G32" s="21"/>
      <c r="O32" s="34" t="s">
        <v>43</v>
      </c>
      <c r="P32" s="78">
        <v>0.67100000000000004</v>
      </c>
      <c r="Q32" s="34" t="s">
        <v>32</v>
      </c>
    </row>
    <row r="33" spans="1:12" ht="14.25" hidden="1" customHeight="1" outlineLevel="1">
      <c r="A33" s="26" t="s">
        <v>46</v>
      </c>
      <c r="B33" s="25">
        <v>10.4</v>
      </c>
      <c r="C33" s="22"/>
      <c r="D33" s="22">
        <f t="shared" si="3"/>
        <v>0</v>
      </c>
      <c r="E33" s="22">
        <f t="shared" si="0"/>
        <v>0</v>
      </c>
      <c r="F33" s="22">
        <f t="shared" si="1"/>
        <v>0</v>
      </c>
      <c r="G33" s="26" t="s">
        <v>47</v>
      </c>
    </row>
    <row r="34" spans="1:12" ht="14.25" hidden="1" customHeight="1" outlineLevel="1">
      <c r="A34" s="26" t="s">
        <v>48</v>
      </c>
      <c r="B34" s="25">
        <v>1.5</v>
      </c>
      <c r="C34" s="22"/>
      <c r="D34" s="22">
        <f t="shared" si="3"/>
        <v>0</v>
      </c>
      <c r="E34" s="22">
        <f t="shared" si="0"/>
        <v>0</v>
      </c>
      <c r="F34" s="22">
        <f t="shared" si="1"/>
        <v>0</v>
      </c>
      <c r="G34" s="21"/>
    </row>
    <row r="35" spans="1:12" ht="14.25" hidden="1" customHeight="1" outlineLevel="1">
      <c r="A35" s="26" t="s">
        <v>49</v>
      </c>
      <c r="B35" s="25">
        <v>2.25</v>
      </c>
      <c r="C35" s="22"/>
      <c r="D35" s="22">
        <f t="shared" si="3"/>
        <v>0</v>
      </c>
      <c r="E35" s="22">
        <f t="shared" si="0"/>
        <v>0</v>
      </c>
      <c r="F35" s="22">
        <f t="shared" si="1"/>
        <v>0</v>
      </c>
      <c r="G35" s="26" t="s">
        <v>50</v>
      </c>
    </row>
    <row r="36" spans="1:12" ht="25.5" hidden="1" customHeight="1" outlineLevel="1">
      <c r="A36" s="26" t="s">
        <v>52</v>
      </c>
      <c r="B36" s="25">
        <v>1</v>
      </c>
      <c r="C36" s="22"/>
      <c r="D36" s="22">
        <f t="shared" si="3"/>
        <v>0</v>
      </c>
      <c r="E36" s="22">
        <f t="shared" si="0"/>
        <v>0</v>
      </c>
      <c r="F36" s="22">
        <f t="shared" si="1"/>
        <v>0</v>
      </c>
      <c r="G36" s="21"/>
    </row>
    <row r="37" spans="1:12" collapsed="1">
      <c r="A37" s="13" t="s">
        <v>42</v>
      </c>
      <c r="B37" s="11">
        <f>SUM(B38:B51)/24</f>
        <v>0.45833333333333331</v>
      </c>
      <c r="C37" s="20">
        <f>SUM(C38:C51)/24</f>
        <v>0.94151234567901232</v>
      </c>
      <c r="D37" s="20">
        <f>SUM(D38:D51)/24</f>
        <v>1.1076615831517791</v>
      </c>
      <c r="E37" s="2">
        <f t="shared" si="0"/>
        <v>0.71998002904865643</v>
      </c>
      <c r="F37" s="2">
        <f t="shared" si="1"/>
        <v>0.83157693355119822</v>
      </c>
      <c r="G37" s="2"/>
    </row>
    <row r="38" spans="1:12" ht="25.5" hidden="1" customHeight="1" outlineLevel="1">
      <c r="A38" s="21" t="s">
        <v>54</v>
      </c>
      <c r="B38" s="4"/>
      <c r="C38" s="22">
        <v>1.5</v>
      </c>
      <c r="D38" s="22">
        <f t="shared" ref="D38:D51" si="4">C38+((C38*$K$1)/(1-$K$1))</f>
        <v>1.7647058823529411</v>
      </c>
      <c r="E38" s="22">
        <f t="shared" si="0"/>
        <v>1.1470588235294117</v>
      </c>
      <c r="F38" s="22">
        <f t="shared" si="1"/>
        <v>1.3248529411764707</v>
      </c>
      <c r="G38" s="3" t="s">
        <v>55</v>
      </c>
    </row>
    <row r="39" spans="1:12" ht="25.5" hidden="1" customHeight="1" outlineLevel="1">
      <c r="A39" s="21" t="s">
        <v>56</v>
      </c>
      <c r="B39" s="25"/>
      <c r="C39" s="7">
        <f>2556/720</f>
        <v>3.55</v>
      </c>
      <c r="D39" s="22">
        <f t="shared" si="4"/>
        <v>4.1764705882352935</v>
      </c>
      <c r="E39" s="22">
        <f t="shared" si="0"/>
        <v>2.7147058823529409</v>
      </c>
      <c r="F39" s="22">
        <f t="shared" si="1"/>
        <v>3.1354852941176468</v>
      </c>
      <c r="G39" s="3" t="s">
        <v>38</v>
      </c>
    </row>
    <row r="40" spans="1:12" ht="14.25" hidden="1" customHeight="1" outlineLevel="1">
      <c r="A40" s="21" t="s">
        <v>57</v>
      </c>
      <c r="B40" s="4"/>
      <c r="C40" s="22">
        <v>0.5</v>
      </c>
      <c r="D40" s="22">
        <f t="shared" si="4"/>
        <v>0.58823529411764708</v>
      </c>
      <c r="E40" s="22">
        <f t="shared" si="0"/>
        <v>0.38235294117647062</v>
      </c>
      <c r="F40" s="22">
        <f t="shared" si="1"/>
        <v>0.44161764705882361</v>
      </c>
      <c r="G40" s="21"/>
    </row>
    <row r="41" spans="1:12" ht="25.5" hidden="1" customHeight="1" outlineLevel="1">
      <c r="A41" s="21" t="s">
        <v>58</v>
      </c>
      <c r="B41" s="4"/>
      <c r="C41" s="22">
        <v>1.5</v>
      </c>
      <c r="D41" s="22">
        <f t="shared" si="4"/>
        <v>1.7647058823529411</v>
      </c>
      <c r="E41" s="22">
        <f t="shared" si="0"/>
        <v>1.1470588235294117</v>
      </c>
      <c r="F41" s="22">
        <f t="shared" si="1"/>
        <v>1.3248529411764707</v>
      </c>
      <c r="G41" s="21"/>
    </row>
    <row r="42" spans="1:12" ht="28.5" hidden="1" customHeight="1" outlineLevel="1">
      <c r="A42" s="21" t="s">
        <v>59</v>
      </c>
      <c r="B42" s="4"/>
      <c r="C42" s="22">
        <v>1</v>
      </c>
      <c r="D42" s="22">
        <f t="shared" si="4"/>
        <v>1.1764705882352942</v>
      </c>
      <c r="E42" s="22">
        <f t="shared" si="0"/>
        <v>0.76470588235294124</v>
      </c>
      <c r="F42" s="22">
        <f t="shared" si="1"/>
        <v>0.88323529411764723</v>
      </c>
      <c r="G42" s="21"/>
    </row>
    <row r="43" spans="1:12" ht="38.25" hidden="1" customHeight="1" outlineLevel="1">
      <c r="A43" s="21" t="s">
        <v>60</v>
      </c>
      <c r="B43" s="4"/>
      <c r="C43" s="22">
        <v>6</v>
      </c>
      <c r="D43" s="22">
        <f t="shared" si="4"/>
        <v>7.0588235294117645</v>
      </c>
      <c r="E43" s="22">
        <f t="shared" si="0"/>
        <v>4.5882352941176467</v>
      </c>
      <c r="F43" s="22">
        <f t="shared" si="1"/>
        <v>5.2994117647058827</v>
      </c>
      <c r="G43" s="21"/>
    </row>
    <row r="44" spans="1:12" ht="25.5" hidden="1" customHeight="1" outlineLevel="1">
      <c r="A44" s="21" t="s">
        <v>61</v>
      </c>
      <c r="B44" s="4"/>
      <c r="C44" s="22">
        <v>2</v>
      </c>
      <c r="D44" s="22">
        <f>C44+((C44*$K$1)/(1-$K$1))</f>
        <v>2.3529411764705883</v>
      </c>
      <c r="E44" s="22">
        <f t="shared" si="0"/>
        <v>1.5294117647058825</v>
      </c>
      <c r="F44" s="22">
        <f t="shared" si="1"/>
        <v>1.7664705882352945</v>
      </c>
      <c r="G44" s="21"/>
    </row>
    <row r="45" spans="1:12" ht="25.5" hidden="1" customHeight="1" outlineLevel="1">
      <c r="A45" s="21" t="s">
        <v>62</v>
      </c>
      <c r="B45" s="4"/>
      <c r="C45" s="22">
        <v>2.4500000000000002</v>
      </c>
      <c r="D45" s="22">
        <f t="shared" si="4"/>
        <v>2.882352941176471</v>
      </c>
      <c r="E45" s="22">
        <f t="shared" si="0"/>
        <v>1.8735294117647061</v>
      </c>
      <c r="F45" s="22">
        <f t="shared" si="1"/>
        <v>2.163926470588236</v>
      </c>
      <c r="G45" s="3" t="s">
        <v>55</v>
      </c>
      <c r="K45" s="36"/>
      <c r="L45" s="37"/>
    </row>
    <row r="46" spans="1:12" ht="14.25" hidden="1" customHeight="1" outlineLevel="1">
      <c r="A46" s="21" t="s">
        <v>63</v>
      </c>
      <c r="B46" s="4"/>
      <c r="C46" s="22">
        <v>0</v>
      </c>
      <c r="D46" s="22">
        <f t="shared" si="4"/>
        <v>0</v>
      </c>
      <c r="E46" s="22">
        <f t="shared" si="0"/>
        <v>0</v>
      </c>
      <c r="F46" s="22">
        <f t="shared" si="1"/>
        <v>0</v>
      </c>
      <c r="G46" s="3"/>
      <c r="K46" s="36"/>
      <c r="L46" s="37"/>
    </row>
    <row r="47" spans="1:12" ht="14.25" hidden="1" customHeight="1" outlineLevel="1">
      <c r="A47" s="21" t="s">
        <v>64</v>
      </c>
      <c r="B47" s="4"/>
      <c r="C47" s="7">
        <f>3344/1080</f>
        <v>3.0962962962962961</v>
      </c>
      <c r="D47" s="22">
        <f t="shared" si="4"/>
        <v>3.6427015250544659</v>
      </c>
      <c r="E47" s="22">
        <f t="shared" si="0"/>
        <v>2.3677559912854029</v>
      </c>
      <c r="F47" s="22">
        <f t="shared" si="1"/>
        <v>2.7347581699346404</v>
      </c>
      <c r="G47" s="14" t="s">
        <v>65</v>
      </c>
      <c r="K47" s="36"/>
      <c r="L47" s="37"/>
    </row>
    <row r="48" spans="1:12" ht="14.25" hidden="1" customHeight="1" outlineLevel="1">
      <c r="A48" s="21" t="s">
        <v>66</v>
      </c>
      <c r="B48" s="4"/>
      <c r="C48" s="22">
        <v>1</v>
      </c>
      <c r="D48" s="22">
        <f t="shared" si="4"/>
        <v>1.1764705882352942</v>
      </c>
      <c r="E48" s="22">
        <f t="shared" si="0"/>
        <v>0.76470588235294124</v>
      </c>
      <c r="F48" s="22">
        <f t="shared" si="1"/>
        <v>0.88323529411764723</v>
      </c>
      <c r="G48" s="3"/>
      <c r="K48" s="36"/>
      <c r="L48" s="37"/>
    </row>
    <row r="49" spans="1:12" ht="14.25" hidden="1" customHeight="1" outlineLevel="1">
      <c r="A49" s="26" t="s">
        <v>127</v>
      </c>
      <c r="B49" s="25">
        <v>1</v>
      </c>
      <c r="C49" s="22"/>
      <c r="D49" s="22">
        <f t="shared" si="4"/>
        <v>0</v>
      </c>
      <c r="E49" s="22">
        <f t="shared" si="0"/>
        <v>0</v>
      </c>
      <c r="F49" s="22">
        <f t="shared" si="1"/>
        <v>0</v>
      </c>
      <c r="G49" s="3"/>
      <c r="K49" s="36"/>
      <c r="L49" s="37"/>
    </row>
    <row r="50" spans="1:12" ht="14.25" hidden="1" customHeight="1" outlineLevel="1">
      <c r="A50" s="26" t="s">
        <v>99</v>
      </c>
      <c r="B50" s="25">
        <v>6</v>
      </c>
      <c r="C50" s="22"/>
      <c r="D50" s="22">
        <f t="shared" si="4"/>
        <v>0</v>
      </c>
      <c r="E50" s="22">
        <f t="shared" si="0"/>
        <v>0</v>
      </c>
      <c r="F50" s="22">
        <f t="shared" si="1"/>
        <v>0</v>
      </c>
      <c r="G50" s="3"/>
      <c r="K50" s="36"/>
      <c r="L50" s="37"/>
    </row>
    <row r="51" spans="1:12" ht="15.75" hidden="1" customHeight="1" outlineLevel="1">
      <c r="A51" s="26" t="s">
        <v>67</v>
      </c>
      <c r="B51" s="25">
        <v>4</v>
      </c>
      <c r="C51" s="24"/>
      <c r="D51" s="24">
        <f t="shared" si="4"/>
        <v>0</v>
      </c>
      <c r="E51" s="24">
        <f t="shared" si="0"/>
        <v>0</v>
      </c>
      <c r="F51" s="24">
        <f t="shared" si="1"/>
        <v>0</v>
      </c>
      <c r="G51" s="21"/>
      <c r="J51" s="53"/>
      <c r="K51" s="54"/>
      <c r="L51" s="55"/>
    </row>
    <row r="52" spans="1:12" collapsed="1">
      <c r="A52" s="13" t="s">
        <v>70</v>
      </c>
      <c r="B52" s="11">
        <f>SUM(B53:B77)/24</f>
        <v>0</v>
      </c>
      <c r="C52" s="20">
        <f>SUM(C53:C77)/24</f>
        <v>2.6006944444444442</v>
      </c>
      <c r="D52" s="20">
        <f>SUM(D53:D77)/24</f>
        <v>3.0596405228758177</v>
      </c>
      <c r="E52" s="20">
        <f t="shared" si="0"/>
        <v>1.9887663398692816</v>
      </c>
      <c r="F52" s="20">
        <f t="shared" si="1"/>
        <v>2.2970251225490204</v>
      </c>
      <c r="G52" s="16"/>
    </row>
    <row r="53" spans="1:12" ht="25.5" hidden="1" customHeight="1" outlineLevel="1">
      <c r="A53" s="21" t="s">
        <v>71</v>
      </c>
      <c r="B53" s="4"/>
      <c r="C53" s="23">
        <v>3</v>
      </c>
      <c r="D53" s="23">
        <f t="shared" ref="D53:D77" si="5">C53+((C53*$K$1)/(1-$K$1))</f>
        <v>3.5294117647058822</v>
      </c>
      <c r="E53" s="23">
        <f t="shared" si="0"/>
        <v>2.2941176470588234</v>
      </c>
      <c r="F53" s="23">
        <f t="shared" si="1"/>
        <v>2.6497058823529414</v>
      </c>
      <c r="G53" s="21"/>
      <c r="J53" s="71"/>
      <c r="K53" s="54"/>
      <c r="L53" s="55"/>
    </row>
    <row r="54" spans="1:12" ht="14.25" hidden="1" customHeight="1" outlineLevel="1">
      <c r="A54" s="38" t="s">
        <v>72</v>
      </c>
      <c r="B54" s="4"/>
      <c r="C54" s="23">
        <v>2</v>
      </c>
      <c r="D54" s="23">
        <f t="shared" si="5"/>
        <v>2.3529411764705883</v>
      </c>
      <c r="E54" s="23">
        <f t="shared" si="0"/>
        <v>1.5294117647058825</v>
      </c>
      <c r="F54" s="23">
        <f t="shared" si="1"/>
        <v>1.7664705882352945</v>
      </c>
      <c r="G54" s="21"/>
    </row>
    <row r="55" spans="1:12" ht="14.25" hidden="1" customHeight="1" outlineLevel="1">
      <c r="A55" s="38" t="s">
        <v>73</v>
      </c>
      <c r="B55" s="4"/>
      <c r="C55" s="23">
        <v>2</v>
      </c>
      <c r="D55" s="23">
        <f t="shared" si="5"/>
        <v>2.3529411764705883</v>
      </c>
      <c r="E55" s="23">
        <f t="shared" si="0"/>
        <v>1.5294117647058825</v>
      </c>
      <c r="F55" s="23">
        <f t="shared" si="1"/>
        <v>1.7664705882352945</v>
      </c>
      <c r="G55" s="21"/>
    </row>
    <row r="56" spans="1:12" ht="14.25" hidden="1" customHeight="1" outlineLevel="1">
      <c r="A56" s="21" t="s">
        <v>74</v>
      </c>
      <c r="B56" s="4"/>
      <c r="C56" s="23">
        <v>1</v>
      </c>
      <c r="D56" s="23">
        <f t="shared" si="5"/>
        <v>1.1764705882352942</v>
      </c>
      <c r="E56" s="23">
        <f t="shared" si="0"/>
        <v>0.76470588235294124</v>
      </c>
      <c r="F56" s="23">
        <f t="shared" si="1"/>
        <v>0.88323529411764723</v>
      </c>
      <c r="G56" s="21"/>
    </row>
    <row r="57" spans="1:12" ht="14.25" hidden="1" customHeight="1" outlineLevel="1">
      <c r="A57" s="21" t="s">
        <v>75</v>
      </c>
      <c r="B57" s="4"/>
      <c r="C57" s="23">
        <v>2</v>
      </c>
      <c r="D57" s="23">
        <f t="shared" si="5"/>
        <v>2.3529411764705883</v>
      </c>
      <c r="E57" s="23">
        <f t="shared" si="0"/>
        <v>1.5294117647058825</v>
      </c>
      <c r="F57" s="23">
        <f t="shared" si="1"/>
        <v>1.7664705882352945</v>
      </c>
      <c r="G57" s="21"/>
    </row>
    <row r="58" spans="1:12" ht="28.5" hidden="1" customHeight="1" outlineLevel="1">
      <c r="A58" s="21" t="s">
        <v>76</v>
      </c>
      <c r="B58" s="4"/>
      <c r="C58" s="5">
        <f>38/3</f>
        <v>12.666666666666666</v>
      </c>
      <c r="D58" s="23">
        <f t="shared" si="5"/>
        <v>14.901960784313726</v>
      </c>
      <c r="E58" s="23">
        <f t="shared" si="0"/>
        <v>9.6862745098039227</v>
      </c>
      <c r="F58" s="23">
        <f t="shared" si="1"/>
        <v>11.187647058823531</v>
      </c>
      <c r="G58" s="3" t="s">
        <v>306</v>
      </c>
    </row>
    <row r="59" spans="1:12" ht="14.25" hidden="1" customHeight="1" outlineLevel="1">
      <c r="A59" s="21" t="s">
        <v>78</v>
      </c>
      <c r="B59" s="4"/>
      <c r="C59" s="23">
        <v>1</v>
      </c>
      <c r="D59" s="23">
        <f t="shared" si="5"/>
        <v>1.1764705882352942</v>
      </c>
      <c r="E59" s="23">
        <f t="shared" si="0"/>
        <v>0.76470588235294124</v>
      </c>
      <c r="F59" s="23">
        <f t="shared" si="1"/>
        <v>0.88323529411764723</v>
      </c>
      <c r="G59" s="21"/>
    </row>
    <row r="60" spans="1:12" ht="14.25" hidden="1" customHeight="1" outlineLevel="1">
      <c r="A60" s="21" t="s">
        <v>79</v>
      </c>
      <c r="B60" s="4"/>
      <c r="C60" s="23">
        <v>0.5</v>
      </c>
      <c r="D60" s="23">
        <f t="shared" si="5"/>
        <v>0.58823529411764708</v>
      </c>
      <c r="E60" s="23">
        <f t="shared" si="0"/>
        <v>0.38235294117647062</v>
      </c>
      <c r="F60" s="23">
        <f t="shared" si="1"/>
        <v>0.44161764705882361</v>
      </c>
      <c r="G60" s="21"/>
    </row>
    <row r="61" spans="1:12" ht="14.25" hidden="1" customHeight="1" outlineLevel="1">
      <c r="A61" s="21" t="s">
        <v>80</v>
      </c>
      <c r="B61" s="4"/>
      <c r="C61" s="23">
        <v>2</v>
      </c>
      <c r="D61" s="23">
        <f t="shared" si="5"/>
        <v>2.3529411764705883</v>
      </c>
      <c r="E61" s="23">
        <f t="shared" si="0"/>
        <v>1.5294117647058825</v>
      </c>
      <c r="F61" s="23">
        <f t="shared" si="1"/>
        <v>1.7664705882352945</v>
      </c>
      <c r="G61" s="21"/>
    </row>
    <row r="62" spans="1:12" ht="14.25" hidden="1" customHeight="1" outlineLevel="1">
      <c r="A62" s="21" t="s">
        <v>81</v>
      </c>
      <c r="B62" s="4"/>
      <c r="C62" s="23">
        <v>4</v>
      </c>
      <c r="D62" s="23">
        <f t="shared" si="5"/>
        <v>4.7058823529411766</v>
      </c>
      <c r="E62" s="23">
        <f t="shared" si="0"/>
        <v>3.0588235294117649</v>
      </c>
      <c r="F62" s="23">
        <f t="shared" si="1"/>
        <v>3.5329411764705889</v>
      </c>
      <c r="G62" s="21"/>
    </row>
    <row r="63" spans="1:12" ht="14.25" hidden="1" customHeight="1" outlineLevel="1">
      <c r="A63" s="21" t="s">
        <v>82</v>
      </c>
      <c r="B63" s="4"/>
      <c r="C63" s="23">
        <v>3</v>
      </c>
      <c r="D63" s="23">
        <f t="shared" si="5"/>
        <v>3.5294117647058822</v>
      </c>
      <c r="E63" s="23">
        <f t="shared" si="0"/>
        <v>2.2941176470588234</v>
      </c>
      <c r="F63" s="23">
        <f t="shared" si="1"/>
        <v>2.6497058823529414</v>
      </c>
      <c r="G63" s="21"/>
    </row>
    <row r="64" spans="1:12" ht="14.25" hidden="1" customHeight="1" outlineLevel="1">
      <c r="A64" s="21" t="s">
        <v>83</v>
      </c>
      <c r="B64" s="4"/>
      <c r="C64" s="9">
        <v>1</v>
      </c>
      <c r="D64" s="9">
        <f t="shared" si="5"/>
        <v>1.1764705882352942</v>
      </c>
      <c r="E64" s="9">
        <f t="shared" si="0"/>
        <v>0.76470588235294124</v>
      </c>
      <c r="F64" s="9">
        <f t="shared" si="1"/>
        <v>0.88323529411764723</v>
      </c>
      <c r="G64" s="21"/>
    </row>
    <row r="65" spans="1:7" ht="14.25" hidden="1" customHeight="1" outlineLevel="1">
      <c r="A65" s="21" t="s">
        <v>84</v>
      </c>
      <c r="B65" s="4"/>
      <c r="C65" s="23">
        <v>0.5</v>
      </c>
      <c r="D65" s="23">
        <f t="shared" si="5"/>
        <v>0.58823529411764708</v>
      </c>
      <c r="E65" s="23">
        <f t="shared" si="0"/>
        <v>0.38235294117647062</v>
      </c>
      <c r="F65" s="23">
        <f t="shared" si="1"/>
        <v>0.44161764705882361</v>
      </c>
      <c r="G65" s="21"/>
    </row>
    <row r="66" spans="1:7" ht="25.5" hidden="1" customHeight="1" outlineLevel="1">
      <c r="A66" s="21" t="s">
        <v>85</v>
      </c>
      <c r="B66" s="4"/>
      <c r="C66" s="23">
        <v>1.5</v>
      </c>
      <c r="D66" s="23">
        <f t="shared" si="5"/>
        <v>1.7647058823529411</v>
      </c>
      <c r="E66" s="23">
        <f t="shared" si="0"/>
        <v>1.1470588235294117</v>
      </c>
      <c r="F66" s="23">
        <f t="shared" si="1"/>
        <v>1.3248529411764707</v>
      </c>
      <c r="G66" s="21"/>
    </row>
    <row r="67" spans="1:7" ht="25.5" hidden="1" customHeight="1" outlineLevel="1">
      <c r="A67" s="21" t="s">
        <v>86</v>
      </c>
      <c r="B67" s="4"/>
      <c r="C67" s="23">
        <v>2</v>
      </c>
      <c r="D67" s="23">
        <f t="shared" si="5"/>
        <v>2.3529411764705883</v>
      </c>
      <c r="E67" s="23">
        <f t="shared" si="0"/>
        <v>1.5294117647058825</v>
      </c>
      <c r="F67" s="23">
        <f t="shared" si="1"/>
        <v>1.7664705882352945</v>
      </c>
      <c r="G67" s="21"/>
    </row>
    <row r="68" spans="1:7" ht="14.25" hidden="1" customHeight="1" outlineLevel="1">
      <c r="A68" s="21" t="s">
        <v>87</v>
      </c>
      <c r="B68" s="4"/>
      <c r="C68" s="23">
        <v>2</v>
      </c>
      <c r="D68" s="23">
        <f t="shared" si="5"/>
        <v>2.3529411764705883</v>
      </c>
      <c r="E68" s="23">
        <f t="shared" ref="E68:E131" si="6">D68*0.65</f>
        <v>1.5294117647058825</v>
      </c>
      <c r="F68" s="23">
        <f t="shared" ref="F68:F131" si="7">E68*1.1*1.05</f>
        <v>1.7664705882352945</v>
      </c>
      <c r="G68" s="21"/>
    </row>
    <row r="69" spans="1:7" ht="25.5" hidden="1" customHeight="1" outlineLevel="1">
      <c r="A69" s="21" t="s">
        <v>88</v>
      </c>
      <c r="B69" s="4"/>
      <c r="C69" s="23">
        <v>3</v>
      </c>
      <c r="D69" s="23">
        <f t="shared" si="5"/>
        <v>3.5294117647058822</v>
      </c>
      <c r="E69" s="23">
        <f t="shared" si="6"/>
        <v>2.2941176470588234</v>
      </c>
      <c r="F69" s="23">
        <f t="shared" si="7"/>
        <v>2.6497058823529414</v>
      </c>
      <c r="G69" s="21"/>
    </row>
    <row r="70" spans="1:7" ht="25.5" hidden="1" customHeight="1" outlineLevel="1">
      <c r="A70" s="21" t="s">
        <v>89</v>
      </c>
      <c r="B70" s="4"/>
      <c r="C70" s="23">
        <v>2</v>
      </c>
      <c r="D70" s="23">
        <f t="shared" si="5"/>
        <v>2.3529411764705883</v>
      </c>
      <c r="E70" s="23">
        <f t="shared" si="6"/>
        <v>1.5294117647058825</v>
      </c>
      <c r="F70" s="23">
        <f t="shared" si="7"/>
        <v>1.7664705882352945</v>
      </c>
      <c r="G70" s="21"/>
    </row>
    <row r="71" spans="1:7" ht="14.25" hidden="1" customHeight="1" outlineLevel="1">
      <c r="A71" s="21" t="s">
        <v>90</v>
      </c>
      <c r="B71" s="4"/>
      <c r="C71" s="23">
        <v>2</v>
      </c>
      <c r="D71" s="23">
        <f t="shared" si="5"/>
        <v>2.3529411764705883</v>
      </c>
      <c r="E71" s="23">
        <f t="shared" si="6"/>
        <v>1.5294117647058825</v>
      </c>
      <c r="F71" s="23">
        <f t="shared" si="7"/>
        <v>1.7664705882352945</v>
      </c>
      <c r="G71" s="21"/>
    </row>
    <row r="72" spans="1:7" ht="25.5" hidden="1" customHeight="1" outlineLevel="1">
      <c r="A72" s="21" t="s">
        <v>91</v>
      </c>
      <c r="B72" s="4"/>
      <c r="C72" s="23">
        <v>3</v>
      </c>
      <c r="D72" s="23">
        <f t="shared" si="5"/>
        <v>3.5294117647058822</v>
      </c>
      <c r="E72" s="23">
        <f t="shared" si="6"/>
        <v>2.2941176470588234</v>
      </c>
      <c r="F72" s="23">
        <f t="shared" si="7"/>
        <v>2.6497058823529414</v>
      </c>
      <c r="G72" s="21"/>
    </row>
    <row r="73" spans="1:7" ht="14.25" hidden="1" customHeight="1" outlineLevel="1">
      <c r="A73" s="30" t="s">
        <v>92</v>
      </c>
      <c r="B73" s="46"/>
      <c r="C73" s="9">
        <v>2.25</v>
      </c>
      <c r="D73" s="9">
        <f t="shared" si="5"/>
        <v>2.6470588235294117</v>
      </c>
      <c r="E73" s="9">
        <f t="shared" si="6"/>
        <v>1.7205882352941178</v>
      </c>
      <c r="F73" s="9">
        <f t="shared" si="7"/>
        <v>1.9872794117647061</v>
      </c>
      <c r="G73" s="30"/>
    </row>
    <row r="74" spans="1:7" ht="14.25" hidden="1" customHeight="1" outlineLevel="1">
      <c r="A74" s="30" t="s">
        <v>93</v>
      </c>
      <c r="B74" s="46"/>
      <c r="C74" s="9">
        <v>1</v>
      </c>
      <c r="D74" s="9">
        <f t="shared" si="5"/>
        <v>1.1764705882352942</v>
      </c>
      <c r="E74" s="9">
        <f t="shared" si="6"/>
        <v>0.76470588235294124</v>
      </c>
      <c r="F74" s="9">
        <f t="shared" si="7"/>
        <v>0.88323529411764723</v>
      </c>
      <c r="G74" s="30"/>
    </row>
    <row r="75" spans="1:7" ht="14.25" hidden="1" customHeight="1" outlineLevel="1">
      <c r="A75" s="30" t="s">
        <v>94</v>
      </c>
      <c r="B75" s="46"/>
      <c r="C75" s="9">
        <v>4</v>
      </c>
      <c r="D75" s="9">
        <f t="shared" si="5"/>
        <v>4.7058823529411766</v>
      </c>
      <c r="E75" s="9">
        <f t="shared" si="6"/>
        <v>3.0588235294117649</v>
      </c>
      <c r="F75" s="9">
        <f t="shared" si="7"/>
        <v>3.5329411764705889</v>
      </c>
      <c r="G75" s="30"/>
    </row>
    <row r="76" spans="1:7" ht="14.25" hidden="1" customHeight="1" outlineLevel="1">
      <c r="A76" s="30" t="s">
        <v>95</v>
      </c>
      <c r="B76" s="46"/>
      <c r="C76" s="9">
        <v>2</v>
      </c>
      <c r="D76" s="9">
        <f t="shared" si="5"/>
        <v>2.3529411764705883</v>
      </c>
      <c r="E76" s="9">
        <f t="shared" si="6"/>
        <v>1.5294117647058825</v>
      </c>
      <c r="F76" s="9">
        <f t="shared" si="7"/>
        <v>1.7664705882352945</v>
      </c>
      <c r="G76" s="30"/>
    </row>
    <row r="77" spans="1:7" ht="14.25" hidden="1" customHeight="1" outlineLevel="1">
      <c r="A77" s="39" t="s">
        <v>96</v>
      </c>
      <c r="B77" s="4"/>
      <c r="C77" s="23">
        <v>3</v>
      </c>
      <c r="D77" s="23">
        <f t="shared" si="5"/>
        <v>3.5294117647058822</v>
      </c>
      <c r="E77" s="23">
        <f t="shared" si="6"/>
        <v>2.2941176470588234</v>
      </c>
      <c r="F77" s="23">
        <f t="shared" si="7"/>
        <v>2.6497058823529414</v>
      </c>
      <c r="G77" s="21"/>
    </row>
    <row r="78" spans="1:7" collapsed="1">
      <c r="A78" s="13" t="s">
        <v>97</v>
      </c>
      <c r="B78" s="11">
        <f>SUM(B79:B95)/24</f>
        <v>0.125</v>
      </c>
      <c r="C78" s="20">
        <f>SUM(C79:C95)/24</f>
        <v>2.1472916666666664</v>
      </c>
      <c r="D78" s="20">
        <f>SUM(D79:D95)/24</f>
        <v>2.5262254901960786</v>
      </c>
      <c r="E78" s="20">
        <f t="shared" si="6"/>
        <v>1.642046568627451</v>
      </c>
      <c r="F78" s="20">
        <f t="shared" si="7"/>
        <v>1.8965637867647063</v>
      </c>
      <c r="G78" s="20"/>
    </row>
    <row r="79" spans="1:7" ht="14.25" hidden="1" customHeight="1" outlineLevel="1">
      <c r="A79" s="21" t="s">
        <v>100</v>
      </c>
      <c r="B79" s="25"/>
      <c r="C79" s="22">
        <v>1</v>
      </c>
      <c r="D79" s="22">
        <f t="shared" ref="D79:D95" si="8">C79+((C79*$K$1)/(1-$K$1))</f>
        <v>1.1764705882352942</v>
      </c>
      <c r="E79" s="22">
        <f t="shared" si="6"/>
        <v>0.76470588235294124</v>
      </c>
      <c r="F79" s="22">
        <f t="shared" si="7"/>
        <v>0.88323529411764723</v>
      </c>
      <c r="G79" s="26"/>
    </row>
    <row r="80" spans="1:7" ht="14.25" hidden="1" customHeight="1" outlineLevel="1">
      <c r="A80" s="21" t="s">
        <v>101</v>
      </c>
      <c r="B80" s="25"/>
      <c r="C80" s="7">
        <f>6202/1200</f>
        <v>5.168333333333333</v>
      </c>
      <c r="D80" s="22">
        <f t="shared" si="8"/>
        <v>6.0803921568627448</v>
      </c>
      <c r="E80" s="22">
        <f t="shared" si="6"/>
        <v>3.9522549019607842</v>
      </c>
      <c r="F80" s="22">
        <f t="shared" si="7"/>
        <v>4.5648544117647063</v>
      </c>
      <c r="G80" s="3" t="s">
        <v>102</v>
      </c>
    </row>
    <row r="81" spans="1:10" ht="14.25" hidden="1" customHeight="1" outlineLevel="1">
      <c r="A81" s="30" t="s">
        <v>103</v>
      </c>
      <c r="B81" s="25"/>
      <c r="C81" s="22">
        <v>1</v>
      </c>
      <c r="D81" s="22">
        <f t="shared" si="8"/>
        <v>1.1764705882352942</v>
      </c>
      <c r="E81" s="22">
        <f t="shared" si="6"/>
        <v>0.76470588235294124</v>
      </c>
      <c r="F81" s="22">
        <f t="shared" si="7"/>
        <v>0.88323529411764723</v>
      </c>
      <c r="G81" s="3"/>
      <c r="J81" s="34" t="s">
        <v>259</v>
      </c>
    </row>
    <row r="82" spans="1:10" ht="14.25" hidden="1" customHeight="1" outlineLevel="1">
      <c r="A82" s="21" t="s">
        <v>104</v>
      </c>
      <c r="B82" s="25"/>
      <c r="C82" s="22">
        <v>0.5</v>
      </c>
      <c r="D82" s="22">
        <f t="shared" si="8"/>
        <v>0.58823529411764708</v>
      </c>
      <c r="E82" s="22">
        <f t="shared" si="6"/>
        <v>0.38235294117647062</v>
      </c>
      <c r="F82" s="22">
        <f t="shared" si="7"/>
        <v>0.44161764705882361</v>
      </c>
      <c r="G82" s="21"/>
    </row>
    <row r="83" spans="1:10" ht="14.25" hidden="1" customHeight="1" outlineLevel="1">
      <c r="A83" s="21" t="s">
        <v>105</v>
      </c>
      <c r="B83" s="25"/>
      <c r="C83" s="22">
        <v>2</v>
      </c>
      <c r="D83" s="22">
        <f t="shared" si="8"/>
        <v>2.3529411764705883</v>
      </c>
      <c r="E83" s="22">
        <f t="shared" si="6"/>
        <v>1.5294117647058825</v>
      </c>
      <c r="F83" s="22">
        <f t="shared" si="7"/>
        <v>1.7664705882352945</v>
      </c>
      <c r="G83" s="21"/>
    </row>
    <row r="84" spans="1:10" ht="13.5" hidden="1" customHeight="1" outlineLevel="1">
      <c r="A84" s="21" t="s">
        <v>106</v>
      </c>
      <c r="B84" s="25"/>
      <c r="C84" s="22">
        <v>5</v>
      </c>
      <c r="D84" s="22">
        <f>C84+((C84*$K$1)/(1-$K$1))</f>
        <v>5.882352941176471</v>
      </c>
      <c r="E84" s="22">
        <f t="shared" si="6"/>
        <v>3.8235294117647061</v>
      </c>
      <c r="F84" s="22">
        <f t="shared" si="7"/>
        <v>4.416176470588236</v>
      </c>
      <c r="G84" s="17"/>
    </row>
    <row r="85" spans="1:10" ht="14.25" hidden="1" customHeight="1" outlineLevel="1">
      <c r="A85" s="21" t="s">
        <v>107</v>
      </c>
      <c r="B85" s="25"/>
      <c r="C85" s="22">
        <v>2</v>
      </c>
      <c r="D85" s="22">
        <f t="shared" si="8"/>
        <v>2.3529411764705883</v>
      </c>
      <c r="E85" s="22">
        <f t="shared" si="6"/>
        <v>1.5294117647058825</v>
      </c>
      <c r="F85" s="22">
        <f t="shared" si="7"/>
        <v>1.7664705882352945</v>
      </c>
      <c r="G85" s="21"/>
    </row>
    <row r="86" spans="1:10" ht="14.25" hidden="1" customHeight="1" outlineLevel="1">
      <c r="A86" s="21" t="s">
        <v>108</v>
      </c>
      <c r="B86" s="25"/>
      <c r="C86" s="22">
        <v>1</v>
      </c>
      <c r="D86" s="22">
        <f t="shared" si="8"/>
        <v>1.1764705882352942</v>
      </c>
      <c r="E86" s="22">
        <f t="shared" si="6"/>
        <v>0.76470588235294124</v>
      </c>
      <c r="F86" s="22">
        <f t="shared" si="7"/>
        <v>0.88323529411764723</v>
      </c>
      <c r="G86" s="21"/>
    </row>
    <row r="87" spans="1:10" ht="14.25" hidden="1" customHeight="1" outlineLevel="1">
      <c r="A87" s="30" t="s">
        <v>109</v>
      </c>
      <c r="B87" s="8"/>
      <c r="C87" s="8">
        <v>2.5</v>
      </c>
      <c r="D87" s="8">
        <f t="shared" si="8"/>
        <v>2.9411764705882355</v>
      </c>
      <c r="E87" s="8">
        <f t="shared" si="6"/>
        <v>1.911764705882353</v>
      </c>
      <c r="F87" s="8">
        <f t="shared" si="7"/>
        <v>2.208088235294118</v>
      </c>
      <c r="G87" s="30"/>
    </row>
    <row r="88" spans="1:10" ht="25.5" hidden="1" customHeight="1" outlineLevel="1">
      <c r="A88" s="21" t="s">
        <v>110</v>
      </c>
      <c r="B88" s="25"/>
      <c r="C88" s="22">
        <f>1452/80</f>
        <v>18.149999999999999</v>
      </c>
      <c r="D88" s="22">
        <f t="shared" si="8"/>
        <v>21.352941176470587</v>
      </c>
      <c r="E88" s="22">
        <f t="shared" si="6"/>
        <v>13.879411764705882</v>
      </c>
      <c r="F88" s="22">
        <f t="shared" si="7"/>
        <v>16.030720588235294</v>
      </c>
      <c r="G88" s="3" t="s">
        <v>260</v>
      </c>
    </row>
    <row r="89" spans="1:10" ht="14.25" hidden="1" customHeight="1" outlineLevel="1">
      <c r="A89" s="21" t="s">
        <v>112</v>
      </c>
      <c r="B89" s="6"/>
      <c r="C89" s="22">
        <v>3</v>
      </c>
      <c r="D89" s="22">
        <f t="shared" si="8"/>
        <v>3.5294117647058822</v>
      </c>
      <c r="E89" s="22">
        <f t="shared" si="6"/>
        <v>2.2941176470588234</v>
      </c>
      <c r="F89" s="22">
        <f t="shared" si="7"/>
        <v>2.6497058823529414</v>
      </c>
      <c r="G89" s="21"/>
    </row>
    <row r="90" spans="1:10" ht="14.25" hidden="1" customHeight="1" outlineLevel="1">
      <c r="A90" s="21" t="s">
        <v>113</v>
      </c>
      <c r="B90" s="6"/>
      <c r="C90" s="22">
        <v>2.8</v>
      </c>
      <c r="D90" s="22">
        <f t="shared" si="8"/>
        <v>3.2941176470588234</v>
      </c>
      <c r="E90" s="22">
        <f t="shared" si="6"/>
        <v>2.1411764705882352</v>
      </c>
      <c r="F90" s="22">
        <f t="shared" si="7"/>
        <v>2.4730588235294122</v>
      </c>
      <c r="G90" s="21"/>
    </row>
    <row r="91" spans="1:10" ht="14.25" hidden="1" customHeight="1" outlineLevel="1">
      <c r="A91" s="21" t="s">
        <v>114</v>
      </c>
      <c r="B91" s="6"/>
      <c r="C91" s="22">
        <v>0.5</v>
      </c>
      <c r="D91" s="22">
        <f t="shared" si="8"/>
        <v>0.58823529411764708</v>
      </c>
      <c r="E91" s="22">
        <f t="shared" si="6"/>
        <v>0.38235294117647062</v>
      </c>
      <c r="F91" s="22">
        <f t="shared" si="7"/>
        <v>0.44161764705882361</v>
      </c>
      <c r="G91" s="21"/>
    </row>
    <row r="92" spans="1:10" ht="14.25" hidden="1" customHeight="1" outlineLevel="1">
      <c r="A92" s="21" t="s">
        <v>307</v>
      </c>
      <c r="B92" s="6"/>
      <c r="C92" s="7">
        <f>5900/1200</f>
        <v>4.916666666666667</v>
      </c>
      <c r="D92" s="22">
        <f t="shared" si="8"/>
        <v>5.7843137254901968</v>
      </c>
      <c r="E92" s="22">
        <f t="shared" si="6"/>
        <v>3.7598039215686279</v>
      </c>
      <c r="F92" s="22">
        <f t="shared" si="7"/>
        <v>4.3425735294117658</v>
      </c>
      <c r="G92" s="3" t="s">
        <v>102</v>
      </c>
    </row>
    <row r="93" spans="1:10" ht="14.25" hidden="1" customHeight="1" outlineLevel="1">
      <c r="A93" s="21" t="s">
        <v>261</v>
      </c>
      <c r="B93" s="6"/>
      <c r="C93" s="22">
        <v>2</v>
      </c>
      <c r="D93" s="22">
        <f t="shared" si="8"/>
        <v>2.3529411764705883</v>
      </c>
      <c r="E93" s="22">
        <f t="shared" si="6"/>
        <v>1.5294117647058825</v>
      </c>
      <c r="F93" s="22">
        <f t="shared" si="7"/>
        <v>1.7664705882352945</v>
      </c>
      <c r="G93" s="21"/>
    </row>
    <row r="94" spans="1:10" ht="14.25" hidden="1" customHeight="1" outlineLevel="1">
      <c r="A94" s="26" t="s">
        <v>68</v>
      </c>
      <c r="B94" s="19">
        <v>1</v>
      </c>
      <c r="C94" s="24"/>
      <c r="D94" s="28">
        <f t="shared" si="8"/>
        <v>0</v>
      </c>
      <c r="E94" s="28">
        <f t="shared" si="6"/>
        <v>0</v>
      </c>
      <c r="F94" s="28">
        <f t="shared" si="7"/>
        <v>0</v>
      </c>
      <c r="G94" s="27"/>
    </row>
    <row r="95" spans="1:10" ht="14.25" hidden="1" customHeight="1" outlineLevel="1">
      <c r="A95" s="26" t="s">
        <v>69</v>
      </c>
      <c r="B95" s="19">
        <v>2</v>
      </c>
      <c r="C95" s="24"/>
      <c r="D95" s="28">
        <f t="shared" si="8"/>
        <v>0</v>
      </c>
      <c r="E95" s="28">
        <f t="shared" si="6"/>
        <v>0</v>
      </c>
      <c r="F95" s="28">
        <f t="shared" si="7"/>
        <v>0</v>
      </c>
      <c r="G95" s="27"/>
    </row>
    <row r="96" spans="1:10" collapsed="1">
      <c r="A96" s="13" t="s">
        <v>117</v>
      </c>
      <c r="B96" s="11">
        <f>SUM(B97:B110)/24</f>
        <v>0.5625</v>
      </c>
      <c r="C96" s="20">
        <f>SUM(C97:C110)/24</f>
        <v>1.6422685185185186</v>
      </c>
      <c r="D96" s="20">
        <f>SUM(D97:D110)/24</f>
        <v>1.9320806100217869</v>
      </c>
      <c r="E96" s="20">
        <f t="shared" si="6"/>
        <v>1.2558523965141615</v>
      </c>
      <c r="F96" s="20">
        <f t="shared" si="7"/>
        <v>1.4505095179738567</v>
      </c>
      <c r="G96" s="20"/>
    </row>
    <row r="97" spans="1:7" ht="14.25" hidden="1" customHeight="1" outlineLevel="1">
      <c r="A97" s="21" t="s">
        <v>120</v>
      </c>
      <c r="B97" s="6"/>
      <c r="C97" s="22">
        <v>2.5</v>
      </c>
      <c r="D97" s="22">
        <f t="shared" ref="D97:D110" si="9">C97+((C97*$K$1)/(1-$K$1))</f>
        <v>2.9411764705882355</v>
      </c>
      <c r="E97" s="22">
        <f t="shared" si="6"/>
        <v>1.911764705882353</v>
      </c>
      <c r="F97" s="22">
        <f t="shared" si="7"/>
        <v>2.208088235294118</v>
      </c>
      <c r="G97" s="21"/>
    </row>
    <row r="98" spans="1:7" ht="14.25" hidden="1" customHeight="1" outlineLevel="1">
      <c r="A98" s="21" t="s">
        <v>121</v>
      </c>
      <c r="B98" s="6"/>
      <c r="C98" s="22">
        <v>1</v>
      </c>
      <c r="D98" s="22">
        <f t="shared" si="9"/>
        <v>1.1764705882352942</v>
      </c>
      <c r="E98" s="22">
        <f t="shared" si="6"/>
        <v>0.76470588235294124</v>
      </c>
      <c r="F98" s="22">
        <f t="shared" si="7"/>
        <v>0.88323529411764723</v>
      </c>
      <c r="G98" s="21"/>
    </row>
    <row r="99" spans="1:7" ht="23.25" hidden="1" customHeight="1" outlineLevel="1">
      <c r="A99" s="21" t="s">
        <v>122</v>
      </c>
      <c r="B99" s="6"/>
      <c r="C99" s="7">
        <f>3956/240</f>
        <v>16.483333333333334</v>
      </c>
      <c r="D99" s="22">
        <f t="shared" si="9"/>
        <v>19.3921568627451</v>
      </c>
      <c r="E99" s="22">
        <f t="shared" si="6"/>
        <v>12.604901960784316</v>
      </c>
      <c r="F99" s="22">
        <f t="shared" si="7"/>
        <v>14.558661764705887</v>
      </c>
      <c r="G99" s="3" t="s">
        <v>308</v>
      </c>
    </row>
    <row r="100" spans="1:7" ht="14.25" hidden="1" customHeight="1" outlineLevel="1">
      <c r="A100" s="21" t="s">
        <v>124</v>
      </c>
      <c r="B100" s="6"/>
      <c r="C100" s="22">
        <v>1.5</v>
      </c>
      <c r="D100" s="22">
        <f t="shared" si="9"/>
        <v>1.7647058823529411</v>
      </c>
      <c r="E100" s="22">
        <f t="shared" si="6"/>
        <v>1.1470588235294117</v>
      </c>
      <c r="F100" s="22">
        <f t="shared" si="7"/>
        <v>1.3248529411764707</v>
      </c>
      <c r="G100" s="21"/>
    </row>
    <row r="101" spans="1:7" ht="14.25" hidden="1" customHeight="1" outlineLevel="1">
      <c r="A101" s="21" t="s">
        <v>125</v>
      </c>
      <c r="B101" s="6"/>
      <c r="C101" s="22">
        <v>1.5</v>
      </c>
      <c r="D101" s="22">
        <f t="shared" si="9"/>
        <v>1.7647058823529411</v>
      </c>
      <c r="E101" s="22">
        <f t="shared" si="6"/>
        <v>1.1470588235294117</v>
      </c>
      <c r="F101" s="22">
        <f t="shared" si="7"/>
        <v>1.3248529411764707</v>
      </c>
      <c r="G101" s="21"/>
    </row>
    <row r="102" spans="1:7" ht="14.25" hidden="1" customHeight="1" outlineLevel="1">
      <c r="A102" s="21" t="s">
        <v>126</v>
      </c>
      <c r="B102" s="6"/>
      <c r="C102" s="7">
        <f>3344/720</f>
        <v>4.6444444444444448</v>
      </c>
      <c r="D102" s="22">
        <f t="shared" si="9"/>
        <v>5.4640522875816995</v>
      </c>
      <c r="E102" s="22">
        <f t="shared" si="6"/>
        <v>3.5516339869281048</v>
      </c>
      <c r="F102" s="22">
        <f t="shared" si="7"/>
        <v>4.1021372549019617</v>
      </c>
      <c r="G102" s="3" t="s">
        <v>38</v>
      </c>
    </row>
    <row r="103" spans="1:7" ht="14.25" hidden="1" customHeight="1" outlineLevel="1">
      <c r="A103" s="21" t="s">
        <v>128</v>
      </c>
      <c r="B103" s="6"/>
      <c r="C103" s="22">
        <v>1.5</v>
      </c>
      <c r="D103" s="22">
        <f t="shared" si="9"/>
        <v>1.7647058823529411</v>
      </c>
      <c r="E103" s="22">
        <f t="shared" si="6"/>
        <v>1.1470588235294117</v>
      </c>
      <c r="F103" s="22">
        <f t="shared" si="7"/>
        <v>1.3248529411764707</v>
      </c>
      <c r="G103" s="21"/>
    </row>
    <row r="104" spans="1:7" ht="14.25" hidden="1" customHeight="1" outlineLevel="1">
      <c r="A104" s="21" t="s">
        <v>129</v>
      </c>
      <c r="B104" s="6"/>
      <c r="C104" s="22">
        <v>1.5</v>
      </c>
      <c r="D104" s="22">
        <f t="shared" si="9"/>
        <v>1.7647058823529411</v>
      </c>
      <c r="E104" s="22">
        <f t="shared" si="6"/>
        <v>1.1470588235294117</v>
      </c>
      <c r="F104" s="22">
        <f t="shared" si="7"/>
        <v>1.3248529411764707</v>
      </c>
      <c r="G104" s="21"/>
    </row>
    <row r="105" spans="1:7" ht="14.25" hidden="1" customHeight="1" outlineLevel="1">
      <c r="A105" s="21" t="s">
        <v>130</v>
      </c>
      <c r="B105" s="6"/>
      <c r="C105" s="22">
        <v>3</v>
      </c>
      <c r="D105" s="22">
        <f t="shared" si="9"/>
        <v>3.5294117647058822</v>
      </c>
      <c r="E105" s="22">
        <f t="shared" si="6"/>
        <v>2.2941176470588234</v>
      </c>
      <c r="F105" s="22">
        <f t="shared" si="7"/>
        <v>2.6497058823529414</v>
      </c>
      <c r="G105" s="21"/>
    </row>
    <row r="106" spans="1:7" s="47" customFormat="1" ht="14.25" hidden="1" customHeight="1" outlineLevel="1">
      <c r="A106" s="30" t="s">
        <v>131</v>
      </c>
      <c r="B106" s="15"/>
      <c r="C106" s="8">
        <v>3</v>
      </c>
      <c r="D106" s="8">
        <f t="shared" si="9"/>
        <v>3.5294117647058822</v>
      </c>
      <c r="E106" s="8">
        <f t="shared" si="6"/>
        <v>2.2941176470588234</v>
      </c>
      <c r="F106" s="8">
        <f t="shared" si="7"/>
        <v>2.6497058823529414</v>
      </c>
      <c r="G106" s="48" t="s">
        <v>132</v>
      </c>
    </row>
    <row r="107" spans="1:7" ht="14.25" hidden="1" customHeight="1" outlineLevel="1">
      <c r="A107" s="21" t="s">
        <v>133</v>
      </c>
      <c r="B107" s="25"/>
      <c r="C107" s="7">
        <f>3344/1200</f>
        <v>2.7866666666666666</v>
      </c>
      <c r="D107" s="22">
        <f t="shared" si="9"/>
        <v>3.2784313725490195</v>
      </c>
      <c r="E107" s="22">
        <f t="shared" si="6"/>
        <v>2.1309803921568626</v>
      </c>
      <c r="F107" s="22">
        <f t="shared" si="7"/>
        <v>2.4612823529411765</v>
      </c>
      <c r="G107" s="3" t="s">
        <v>102</v>
      </c>
    </row>
    <row r="108" spans="1:7" ht="14.25" hidden="1" customHeight="1" outlineLevel="1">
      <c r="A108" s="26" t="s">
        <v>116</v>
      </c>
      <c r="B108" s="19">
        <v>6</v>
      </c>
      <c r="C108" s="22"/>
      <c r="D108" s="23">
        <f t="shared" si="9"/>
        <v>0</v>
      </c>
      <c r="E108" s="23">
        <f t="shared" si="6"/>
        <v>0</v>
      </c>
      <c r="F108" s="23">
        <f t="shared" si="7"/>
        <v>0</v>
      </c>
      <c r="G108" s="31"/>
    </row>
    <row r="109" spans="1:7" ht="14.25" hidden="1" customHeight="1" outlineLevel="1">
      <c r="A109" s="26" t="s">
        <v>262</v>
      </c>
      <c r="B109" s="19">
        <v>6</v>
      </c>
      <c r="C109" s="24"/>
      <c r="D109" s="28">
        <f t="shared" si="9"/>
        <v>0</v>
      </c>
      <c r="E109" s="28">
        <f t="shared" si="6"/>
        <v>0</v>
      </c>
      <c r="F109" s="28">
        <f t="shared" si="7"/>
        <v>0</v>
      </c>
      <c r="G109" s="27"/>
    </row>
    <row r="110" spans="1:7" ht="14.25" hidden="1" customHeight="1" outlineLevel="1">
      <c r="A110" s="26" t="s">
        <v>136</v>
      </c>
      <c r="B110" s="19">
        <v>1.5</v>
      </c>
      <c r="C110" s="24"/>
      <c r="D110" s="28">
        <f t="shared" si="9"/>
        <v>0</v>
      </c>
      <c r="E110" s="28">
        <f t="shared" si="6"/>
        <v>0</v>
      </c>
      <c r="F110" s="28">
        <f t="shared" si="7"/>
        <v>0</v>
      </c>
      <c r="G110" s="27"/>
    </row>
    <row r="111" spans="1:7" collapsed="1">
      <c r="A111" s="13" t="s">
        <v>138</v>
      </c>
      <c r="B111" s="11">
        <f>SUM(B112:B129)/24</f>
        <v>1.2083333333333333</v>
      </c>
      <c r="C111" s="20">
        <f>SUM(C112:C129)/24</f>
        <v>3.2256944444444442</v>
      </c>
      <c r="D111" s="20">
        <f>SUM(D112:D129)/24</f>
        <v>3.7949346405228757</v>
      </c>
      <c r="E111" s="20">
        <f t="shared" si="6"/>
        <v>2.4667075163398691</v>
      </c>
      <c r="F111" s="20">
        <f t="shared" si="7"/>
        <v>2.8490471813725491</v>
      </c>
      <c r="G111" s="20"/>
    </row>
    <row r="112" spans="1:7" ht="14.25" hidden="1" customHeight="1" outlineLevel="1">
      <c r="A112" s="21" t="s">
        <v>263</v>
      </c>
      <c r="B112" s="25"/>
      <c r="C112" s="22">
        <v>1</v>
      </c>
      <c r="D112" s="22">
        <f t="shared" ref="D112:D129" si="10">C112+((C112*$K$1)/(1-$K$1))</f>
        <v>1.1764705882352942</v>
      </c>
      <c r="E112" s="22">
        <f t="shared" si="6"/>
        <v>0.76470588235294124</v>
      </c>
      <c r="F112" s="22">
        <f t="shared" si="7"/>
        <v>0.88323529411764723</v>
      </c>
      <c r="G112" s="26"/>
    </row>
    <row r="113" spans="1:7" ht="14.25" hidden="1" customHeight="1" outlineLevel="1">
      <c r="A113" s="21" t="s">
        <v>101</v>
      </c>
      <c r="B113" s="25"/>
      <c r="C113" s="7">
        <f>7300/1200</f>
        <v>6.083333333333333</v>
      </c>
      <c r="D113" s="22">
        <f t="shared" si="10"/>
        <v>7.1568627450980387</v>
      </c>
      <c r="E113" s="22">
        <f t="shared" si="6"/>
        <v>4.651960784313725</v>
      </c>
      <c r="F113" s="22">
        <f t="shared" si="7"/>
        <v>5.373014705882353</v>
      </c>
      <c r="G113" s="3" t="s">
        <v>102</v>
      </c>
    </row>
    <row r="114" spans="1:7" ht="14.25" hidden="1" customHeight="1" outlineLevel="1">
      <c r="A114" s="21" t="s">
        <v>104</v>
      </c>
      <c r="B114" s="25"/>
      <c r="C114" s="22">
        <v>0.5</v>
      </c>
      <c r="D114" s="22">
        <f t="shared" si="10"/>
        <v>0.58823529411764708</v>
      </c>
      <c r="E114" s="22">
        <f t="shared" si="6"/>
        <v>0.38235294117647062</v>
      </c>
      <c r="F114" s="22">
        <f t="shared" si="7"/>
        <v>0.44161764705882361</v>
      </c>
      <c r="G114" s="21"/>
    </row>
    <row r="115" spans="1:7" ht="14.25" hidden="1" customHeight="1" outlineLevel="1">
      <c r="A115" s="21" t="s">
        <v>105</v>
      </c>
      <c r="B115" s="25"/>
      <c r="C115" s="22">
        <v>2</v>
      </c>
      <c r="D115" s="22">
        <f t="shared" si="10"/>
        <v>2.3529411764705883</v>
      </c>
      <c r="E115" s="22">
        <f t="shared" si="6"/>
        <v>1.5294117647058825</v>
      </c>
      <c r="F115" s="22">
        <f t="shared" si="7"/>
        <v>1.7664705882352945</v>
      </c>
      <c r="G115" s="21"/>
    </row>
    <row r="116" spans="1:7" ht="14.25" hidden="1" customHeight="1" outlineLevel="1">
      <c r="A116" s="21" t="s">
        <v>141</v>
      </c>
      <c r="B116" s="25"/>
      <c r="C116" s="22">
        <v>4</v>
      </c>
      <c r="D116" s="22">
        <f t="shared" si="10"/>
        <v>4.7058823529411766</v>
      </c>
      <c r="E116" s="22">
        <f t="shared" si="6"/>
        <v>3.0588235294117649</v>
      </c>
      <c r="F116" s="22">
        <f t="shared" si="7"/>
        <v>3.5329411764705889</v>
      </c>
      <c r="G116" s="21"/>
    </row>
    <row r="117" spans="1:7" ht="14.25" hidden="1" customHeight="1" outlineLevel="1">
      <c r="A117" s="21" t="s">
        <v>142</v>
      </c>
      <c r="B117" s="25"/>
      <c r="C117" s="22">
        <v>0.5</v>
      </c>
      <c r="D117" s="22">
        <f t="shared" si="10"/>
        <v>0.58823529411764708</v>
      </c>
      <c r="E117" s="22">
        <f t="shared" si="6"/>
        <v>0.38235294117647062</v>
      </c>
      <c r="F117" s="22">
        <f t="shared" si="7"/>
        <v>0.44161764705882361</v>
      </c>
      <c r="G117" s="21"/>
    </row>
    <row r="118" spans="1:7" ht="14.25" hidden="1" customHeight="1" outlineLevel="1">
      <c r="A118" s="21" t="s">
        <v>108</v>
      </c>
      <c r="B118" s="25"/>
      <c r="C118" s="22">
        <v>1</v>
      </c>
      <c r="D118" s="22">
        <f t="shared" si="10"/>
        <v>1.1764705882352942</v>
      </c>
      <c r="E118" s="22">
        <f t="shared" si="6"/>
        <v>0.76470588235294124</v>
      </c>
      <c r="F118" s="22">
        <f t="shared" si="7"/>
        <v>0.88323529411764723</v>
      </c>
      <c r="G118" s="21"/>
    </row>
    <row r="119" spans="1:7" s="47" customFormat="1" ht="14.25" hidden="1" customHeight="1" outlineLevel="1">
      <c r="A119" s="30" t="s">
        <v>143</v>
      </c>
      <c r="B119" s="8"/>
      <c r="C119" s="8">
        <v>2</v>
      </c>
      <c r="D119" s="8">
        <f t="shared" si="10"/>
        <v>2.3529411764705883</v>
      </c>
      <c r="E119" s="8">
        <f t="shared" si="6"/>
        <v>1.5294117647058825</v>
      </c>
      <c r="F119" s="8">
        <f t="shared" si="7"/>
        <v>1.7664705882352945</v>
      </c>
      <c r="G119" s="30"/>
    </row>
    <row r="120" spans="1:7" ht="14.25" hidden="1" customHeight="1" outlineLevel="1">
      <c r="A120" s="74" t="s">
        <v>144</v>
      </c>
      <c r="B120" s="8"/>
      <c r="C120" s="8">
        <v>2</v>
      </c>
      <c r="D120" s="8">
        <f t="shared" si="10"/>
        <v>2.3529411764705883</v>
      </c>
      <c r="E120" s="8">
        <f t="shared" si="6"/>
        <v>1.5294117647058825</v>
      </c>
      <c r="F120" s="8">
        <f t="shared" si="7"/>
        <v>1.7664705882352945</v>
      </c>
      <c r="G120" s="30"/>
    </row>
    <row r="121" spans="1:7" ht="14.25" hidden="1" customHeight="1" outlineLevel="1">
      <c r="A121" s="30" t="s">
        <v>145</v>
      </c>
      <c r="B121" s="8"/>
      <c r="C121" s="8">
        <v>1</v>
      </c>
      <c r="D121" s="8">
        <f t="shared" si="10"/>
        <v>1.1764705882352942</v>
      </c>
      <c r="E121" s="8">
        <f t="shared" si="6"/>
        <v>0.76470588235294124</v>
      </c>
      <c r="F121" s="8">
        <f t="shared" si="7"/>
        <v>0.88323529411764723</v>
      </c>
      <c r="G121" s="30"/>
    </row>
    <row r="122" spans="1:7" ht="41.25" hidden="1" customHeight="1" outlineLevel="1">
      <c r="A122" s="21" t="s">
        <v>264</v>
      </c>
      <c r="B122" s="25"/>
      <c r="C122" s="22">
        <v>40.25</v>
      </c>
      <c r="D122" s="22">
        <f t="shared" si="10"/>
        <v>47.352941176470587</v>
      </c>
      <c r="E122" s="22">
        <f t="shared" si="6"/>
        <v>30.779411764705884</v>
      </c>
      <c r="F122" s="22">
        <f t="shared" si="7"/>
        <v>35.550220588235298</v>
      </c>
      <c r="G122" s="3" t="s">
        <v>147</v>
      </c>
    </row>
    <row r="123" spans="1:7" ht="14.25" hidden="1" customHeight="1" outlineLevel="1">
      <c r="A123" s="21" t="s">
        <v>112</v>
      </c>
      <c r="B123" s="6"/>
      <c r="C123" s="22">
        <v>4</v>
      </c>
      <c r="D123" s="22">
        <f t="shared" si="10"/>
        <v>4.7058823529411766</v>
      </c>
      <c r="E123" s="22">
        <f t="shared" si="6"/>
        <v>3.0588235294117649</v>
      </c>
      <c r="F123" s="22">
        <f t="shared" si="7"/>
        <v>3.5329411764705889</v>
      </c>
      <c r="G123" s="21"/>
    </row>
    <row r="124" spans="1:7" ht="14.25" hidden="1" customHeight="1" outlineLevel="1">
      <c r="A124" s="21" t="s">
        <v>148</v>
      </c>
      <c r="B124" s="6"/>
      <c r="C124" s="22">
        <v>4.5</v>
      </c>
      <c r="D124" s="22">
        <f t="shared" si="10"/>
        <v>5.2941176470588234</v>
      </c>
      <c r="E124" s="22">
        <f t="shared" si="6"/>
        <v>3.4411764705882355</v>
      </c>
      <c r="F124" s="22">
        <f t="shared" si="7"/>
        <v>3.9745588235294123</v>
      </c>
      <c r="G124" s="3" t="s">
        <v>38</v>
      </c>
    </row>
    <row r="125" spans="1:7" ht="14.25" hidden="1" customHeight="1" outlineLevel="1">
      <c r="A125" s="21" t="s">
        <v>149</v>
      </c>
      <c r="B125" s="6"/>
      <c r="C125" s="22">
        <v>0.5</v>
      </c>
      <c r="D125" s="22">
        <f t="shared" si="10"/>
        <v>0.58823529411764708</v>
      </c>
      <c r="E125" s="22">
        <f t="shared" si="6"/>
        <v>0.38235294117647062</v>
      </c>
      <c r="F125" s="22">
        <f t="shared" si="7"/>
        <v>0.44161764705882361</v>
      </c>
      <c r="G125" s="21"/>
    </row>
    <row r="126" spans="1:7" ht="25.5" hidden="1" customHeight="1" outlineLevel="1">
      <c r="A126" s="21" t="s">
        <v>150</v>
      </c>
      <c r="B126" s="6"/>
      <c r="C126" s="7">
        <f>7300/1200</f>
        <v>6.083333333333333</v>
      </c>
      <c r="D126" s="22">
        <f t="shared" si="10"/>
        <v>7.1568627450980387</v>
      </c>
      <c r="E126" s="22">
        <f t="shared" si="6"/>
        <v>4.651960784313725</v>
      </c>
      <c r="F126" s="22">
        <f t="shared" si="7"/>
        <v>5.373014705882353</v>
      </c>
      <c r="G126" s="3" t="s">
        <v>151</v>
      </c>
    </row>
    <row r="127" spans="1:7" ht="14.25" hidden="1" customHeight="1" outlineLevel="1">
      <c r="A127" s="21" t="s">
        <v>265</v>
      </c>
      <c r="B127" s="6"/>
      <c r="C127" s="22">
        <v>2</v>
      </c>
      <c r="D127" s="22">
        <f t="shared" si="10"/>
        <v>2.3529411764705883</v>
      </c>
      <c r="E127" s="22">
        <f t="shared" si="6"/>
        <v>1.5294117647058825</v>
      </c>
      <c r="F127" s="22">
        <f t="shared" si="7"/>
        <v>1.7664705882352945</v>
      </c>
      <c r="G127" s="21"/>
    </row>
    <row r="128" spans="1:7" ht="14.25" hidden="1" customHeight="1" outlineLevel="1">
      <c r="A128" s="26" t="s">
        <v>137</v>
      </c>
      <c r="B128" s="19">
        <v>1</v>
      </c>
      <c r="C128" s="24"/>
      <c r="D128" s="28">
        <f t="shared" si="10"/>
        <v>0</v>
      </c>
      <c r="E128" s="28">
        <f t="shared" si="6"/>
        <v>0</v>
      </c>
      <c r="F128" s="28">
        <f t="shared" si="7"/>
        <v>0</v>
      </c>
      <c r="G128" s="27"/>
    </row>
    <row r="129" spans="1:7" ht="14.25" hidden="1" customHeight="1" outlineLevel="1">
      <c r="A129" s="26" t="s">
        <v>266</v>
      </c>
      <c r="B129" s="19">
        <v>28</v>
      </c>
      <c r="C129" s="24"/>
      <c r="D129" s="28">
        <f t="shared" si="10"/>
        <v>0</v>
      </c>
      <c r="E129" s="28">
        <f t="shared" si="6"/>
        <v>0</v>
      </c>
      <c r="F129" s="28">
        <f t="shared" si="7"/>
        <v>0</v>
      </c>
      <c r="G129" s="18" t="s">
        <v>267</v>
      </c>
    </row>
    <row r="130" spans="1:7" collapsed="1">
      <c r="A130" s="43" t="s">
        <v>153</v>
      </c>
      <c r="B130" s="44">
        <f>SUM(B131:B144)/24</f>
        <v>0</v>
      </c>
      <c r="C130" s="45">
        <f>SUM(C131:C144)/24</f>
        <v>2.6666666666666665</v>
      </c>
      <c r="D130" s="45">
        <f>SUM(D131:D144)/24</f>
        <v>3.1372549019607843</v>
      </c>
      <c r="E130" s="45">
        <f t="shared" si="6"/>
        <v>2.0392156862745097</v>
      </c>
      <c r="F130" s="45">
        <f t="shared" si="7"/>
        <v>2.355294117647059</v>
      </c>
      <c r="G130" s="45"/>
    </row>
    <row r="131" spans="1:7" ht="14.25" hidden="1" customHeight="1" outlineLevel="1">
      <c r="A131" s="39" t="s">
        <v>154</v>
      </c>
      <c r="B131" s="6"/>
      <c r="C131" s="23">
        <v>4</v>
      </c>
      <c r="D131" s="23">
        <f t="shared" ref="D131:D144" si="11">C131+((C131*$K$1)/(1-$K$1))</f>
        <v>4.7058823529411766</v>
      </c>
      <c r="E131" s="23">
        <f t="shared" si="6"/>
        <v>3.0588235294117649</v>
      </c>
      <c r="F131" s="23">
        <f t="shared" si="7"/>
        <v>3.5329411764705889</v>
      </c>
      <c r="G131" s="27"/>
    </row>
    <row r="132" spans="1:7" ht="14.25" hidden="1" customHeight="1" outlineLevel="1">
      <c r="A132" s="39" t="s">
        <v>155</v>
      </c>
      <c r="B132" s="6"/>
      <c r="C132" s="23">
        <v>3.5</v>
      </c>
      <c r="D132" s="23">
        <f t="shared" si="11"/>
        <v>4.117647058823529</v>
      </c>
      <c r="E132" s="23">
        <f t="shared" ref="E132:E195" si="12">D132*0.65</f>
        <v>2.6764705882352939</v>
      </c>
      <c r="F132" s="23">
        <f t="shared" ref="F132:F195" si="13">E132*1.1*1.05</f>
        <v>3.0913235294117651</v>
      </c>
      <c r="G132" s="27"/>
    </row>
    <row r="133" spans="1:7" ht="14.25" hidden="1" customHeight="1" outlineLevel="1">
      <c r="A133" s="39" t="s">
        <v>156</v>
      </c>
      <c r="B133" s="6"/>
      <c r="C133" s="23">
        <v>2</v>
      </c>
      <c r="D133" s="23">
        <f t="shared" si="11"/>
        <v>2.3529411764705883</v>
      </c>
      <c r="E133" s="23">
        <f t="shared" si="12"/>
        <v>1.5294117647058825</v>
      </c>
      <c r="F133" s="23">
        <f t="shared" si="13"/>
        <v>1.7664705882352945</v>
      </c>
      <c r="G133" s="27"/>
    </row>
    <row r="134" spans="1:7" ht="14.25" hidden="1" customHeight="1" outlineLevel="1">
      <c r="A134" s="39" t="s">
        <v>157</v>
      </c>
      <c r="B134" s="6"/>
      <c r="C134" s="23">
        <v>4</v>
      </c>
      <c r="D134" s="23">
        <f t="shared" si="11"/>
        <v>4.7058823529411766</v>
      </c>
      <c r="E134" s="23">
        <f t="shared" si="12"/>
        <v>3.0588235294117649</v>
      </c>
      <c r="F134" s="23">
        <f t="shared" si="13"/>
        <v>3.5329411764705889</v>
      </c>
      <c r="G134" s="27"/>
    </row>
    <row r="135" spans="1:7" ht="14.25" hidden="1" customHeight="1" outlineLevel="1">
      <c r="A135" s="39" t="s">
        <v>158</v>
      </c>
      <c r="B135" s="6"/>
      <c r="C135" s="23">
        <v>5</v>
      </c>
      <c r="D135" s="23">
        <f t="shared" si="11"/>
        <v>5.882352941176471</v>
      </c>
      <c r="E135" s="23">
        <f t="shared" si="12"/>
        <v>3.8235294117647061</v>
      </c>
      <c r="F135" s="23">
        <f t="shared" si="13"/>
        <v>4.416176470588236</v>
      </c>
      <c r="G135" s="27"/>
    </row>
    <row r="136" spans="1:7" ht="14.25" hidden="1" customHeight="1" outlineLevel="1">
      <c r="A136" s="39" t="s">
        <v>159</v>
      </c>
      <c r="B136" s="6"/>
      <c r="C136" s="23">
        <v>7</v>
      </c>
      <c r="D136" s="23">
        <f t="shared" si="11"/>
        <v>8.235294117647058</v>
      </c>
      <c r="E136" s="23">
        <f t="shared" si="12"/>
        <v>5.3529411764705879</v>
      </c>
      <c r="F136" s="23">
        <f t="shared" si="13"/>
        <v>6.1826470588235303</v>
      </c>
      <c r="G136" s="27"/>
    </row>
    <row r="137" spans="1:7" ht="14.25" hidden="1" customHeight="1" outlineLevel="1">
      <c r="A137" s="39" t="s">
        <v>160</v>
      </c>
      <c r="B137" s="6"/>
      <c r="C137" s="23">
        <v>3.5</v>
      </c>
      <c r="D137" s="23">
        <f t="shared" si="11"/>
        <v>4.117647058823529</v>
      </c>
      <c r="E137" s="23">
        <f t="shared" si="12"/>
        <v>2.6764705882352939</v>
      </c>
      <c r="F137" s="23">
        <f t="shared" si="13"/>
        <v>3.0913235294117651</v>
      </c>
      <c r="G137" s="27"/>
    </row>
    <row r="138" spans="1:7" ht="14.25" hidden="1" customHeight="1" outlineLevel="1">
      <c r="A138" s="39" t="s">
        <v>161</v>
      </c>
      <c r="B138" s="6"/>
      <c r="C138" s="23">
        <v>4</v>
      </c>
      <c r="D138" s="23">
        <f t="shared" si="11"/>
        <v>4.7058823529411766</v>
      </c>
      <c r="E138" s="23">
        <f t="shared" si="12"/>
        <v>3.0588235294117649</v>
      </c>
      <c r="F138" s="23">
        <f t="shared" si="13"/>
        <v>3.5329411764705889</v>
      </c>
      <c r="G138" s="27"/>
    </row>
    <row r="139" spans="1:7" ht="14.25" hidden="1" customHeight="1" outlineLevel="1">
      <c r="A139" s="39" t="s">
        <v>162</v>
      </c>
      <c r="B139" s="6"/>
      <c r="C139" s="23">
        <v>4</v>
      </c>
      <c r="D139" s="23">
        <f t="shared" si="11"/>
        <v>4.7058823529411766</v>
      </c>
      <c r="E139" s="23">
        <f t="shared" si="12"/>
        <v>3.0588235294117649</v>
      </c>
      <c r="F139" s="23">
        <f t="shared" si="13"/>
        <v>3.5329411764705889</v>
      </c>
      <c r="G139" s="27"/>
    </row>
    <row r="140" spans="1:7" ht="14.25" hidden="1" customHeight="1" outlineLevel="1">
      <c r="A140" s="39" t="s">
        <v>163</v>
      </c>
      <c r="B140" s="6"/>
      <c r="C140" s="23">
        <v>3.5</v>
      </c>
      <c r="D140" s="23">
        <f t="shared" si="11"/>
        <v>4.117647058823529</v>
      </c>
      <c r="E140" s="23">
        <f t="shared" si="12"/>
        <v>2.6764705882352939</v>
      </c>
      <c r="F140" s="23">
        <f t="shared" si="13"/>
        <v>3.0913235294117651</v>
      </c>
      <c r="G140" s="27"/>
    </row>
    <row r="141" spans="1:7" ht="14.25" hidden="1" customHeight="1" outlineLevel="1">
      <c r="A141" s="39" t="s">
        <v>164</v>
      </c>
      <c r="B141" s="6"/>
      <c r="C141" s="23">
        <v>3</v>
      </c>
      <c r="D141" s="23">
        <f t="shared" si="11"/>
        <v>3.5294117647058822</v>
      </c>
      <c r="E141" s="23">
        <f t="shared" si="12"/>
        <v>2.2941176470588234</v>
      </c>
      <c r="F141" s="23">
        <f t="shared" si="13"/>
        <v>2.6497058823529414</v>
      </c>
      <c r="G141" s="27"/>
    </row>
    <row r="142" spans="1:7" ht="14.25" hidden="1" customHeight="1" outlineLevel="1">
      <c r="A142" s="39" t="s">
        <v>165</v>
      </c>
      <c r="B142" s="6"/>
      <c r="C142" s="23">
        <v>13</v>
      </c>
      <c r="D142" s="23">
        <f t="shared" si="11"/>
        <v>15.294117647058822</v>
      </c>
      <c r="E142" s="23">
        <f t="shared" si="12"/>
        <v>9.9411764705882355</v>
      </c>
      <c r="F142" s="23">
        <f t="shared" si="13"/>
        <v>11.482058823529412</v>
      </c>
      <c r="G142" s="27"/>
    </row>
    <row r="143" spans="1:7" ht="14.25" hidden="1" customHeight="1" outlineLevel="1">
      <c r="A143" s="39" t="s">
        <v>166</v>
      </c>
      <c r="B143" s="6"/>
      <c r="C143" s="23">
        <v>3.5</v>
      </c>
      <c r="D143" s="23">
        <f t="shared" si="11"/>
        <v>4.117647058823529</v>
      </c>
      <c r="E143" s="23">
        <f t="shared" si="12"/>
        <v>2.6764705882352939</v>
      </c>
      <c r="F143" s="23">
        <f t="shared" si="13"/>
        <v>3.0913235294117651</v>
      </c>
      <c r="G143" s="27"/>
    </row>
    <row r="144" spans="1:7" ht="14.25" hidden="1" customHeight="1" outlineLevel="1">
      <c r="A144" s="39" t="s">
        <v>167</v>
      </c>
      <c r="B144" s="6"/>
      <c r="C144" s="23">
        <v>4</v>
      </c>
      <c r="D144" s="23">
        <f t="shared" si="11"/>
        <v>4.7058823529411766</v>
      </c>
      <c r="E144" s="23">
        <f t="shared" si="12"/>
        <v>3.0588235294117649</v>
      </c>
      <c r="F144" s="23">
        <f t="shared" si="13"/>
        <v>3.5329411764705889</v>
      </c>
      <c r="G144" s="27"/>
    </row>
    <row r="145" spans="1:7" collapsed="1">
      <c r="A145" s="13" t="s">
        <v>168</v>
      </c>
      <c r="B145" s="11">
        <f>SUM(B146:B163)/24</f>
        <v>0.77083333333333337</v>
      </c>
      <c r="C145" s="20">
        <f>SUM(C146:C163)/24</f>
        <v>1.4478472222222223</v>
      </c>
      <c r="D145" s="20">
        <f>SUM(D146:D163)/24</f>
        <v>1.7033496732026145</v>
      </c>
      <c r="E145" s="20">
        <f t="shared" si="12"/>
        <v>1.1071772875816994</v>
      </c>
      <c r="F145" s="20">
        <f t="shared" si="13"/>
        <v>1.2787897671568629</v>
      </c>
      <c r="G145" s="20"/>
    </row>
    <row r="146" spans="1:7" ht="14.25" hidden="1" customHeight="1" outlineLevel="1">
      <c r="A146" s="21" t="s">
        <v>169</v>
      </c>
      <c r="B146" s="6"/>
      <c r="C146" s="22">
        <v>1.5</v>
      </c>
      <c r="D146" s="22">
        <f t="shared" ref="D146:D163" si="14">C146+((C146*$K$1)/(1-$K$1))</f>
        <v>1.7647058823529411</v>
      </c>
      <c r="E146" s="22">
        <f t="shared" si="12"/>
        <v>1.1470588235294117</v>
      </c>
      <c r="F146" s="22">
        <f t="shared" si="13"/>
        <v>1.3248529411764707</v>
      </c>
      <c r="G146" s="21"/>
    </row>
    <row r="147" spans="1:7" ht="14.25" hidden="1" customHeight="1" outlineLevel="1">
      <c r="A147" s="21" t="s">
        <v>170</v>
      </c>
      <c r="B147" s="6"/>
      <c r="C147" s="22">
        <v>1</v>
      </c>
      <c r="D147" s="22">
        <f t="shared" si="14"/>
        <v>1.1764705882352942</v>
      </c>
      <c r="E147" s="22">
        <f t="shared" si="12"/>
        <v>0.76470588235294124</v>
      </c>
      <c r="F147" s="22">
        <f t="shared" si="13"/>
        <v>0.88323529411764723</v>
      </c>
      <c r="G147" s="21"/>
    </row>
    <row r="148" spans="1:7" ht="28.5" hidden="1" customHeight="1" outlineLevel="1">
      <c r="A148" s="21" t="s">
        <v>309</v>
      </c>
      <c r="B148" s="6"/>
      <c r="C148" s="7">
        <f>2613/600</f>
        <v>4.3550000000000004</v>
      </c>
      <c r="D148" s="22">
        <f t="shared" si="14"/>
        <v>5.1235294117647063</v>
      </c>
      <c r="E148" s="22">
        <f t="shared" si="12"/>
        <v>3.3302941176470591</v>
      </c>
      <c r="F148" s="22">
        <f t="shared" si="13"/>
        <v>3.8464897058823535</v>
      </c>
      <c r="G148" s="3" t="s">
        <v>172</v>
      </c>
    </row>
    <row r="149" spans="1:7" ht="14.25" hidden="1" customHeight="1" outlineLevel="1">
      <c r="A149" s="21" t="s">
        <v>310</v>
      </c>
      <c r="B149" s="6"/>
      <c r="C149" s="22">
        <v>1.5</v>
      </c>
      <c r="D149" s="22">
        <f t="shared" si="14"/>
        <v>1.7647058823529411</v>
      </c>
      <c r="E149" s="22">
        <f t="shared" si="12"/>
        <v>1.1470588235294117</v>
      </c>
      <c r="F149" s="22">
        <f t="shared" si="13"/>
        <v>1.3248529411764707</v>
      </c>
      <c r="G149" s="21"/>
    </row>
    <row r="150" spans="1:7" ht="14.25" hidden="1" customHeight="1" outlineLevel="1">
      <c r="A150" s="21" t="s">
        <v>125</v>
      </c>
      <c r="B150" s="6"/>
      <c r="C150" s="22">
        <v>1.5</v>
      </c>
      <c r="D150" s="22">
        <f t="shared" si="14"/>
        <v>1.7647058823529411</v>
      </c>
      <c r="E150" s="22">
        <f t="shared" si="12"/>
        <v>1.1470588235294117</v>
      </c>
      <c r="F150" s="22">
        <f t="shared" si="13"/>
        <v>1.3248529411764707</v>
      </c>
      <c r="G150" s="21"/>
    </row>
    <row r="151" spans="1:7" ht="14.25" hidden="1" customHeight="1" outlineLevel="1">
      <c r="A151" s="21" t="s">
        <v>311</v>
      </c>
      <c r="B151" s="6"/>
      <c r="C151" s="7">
        <f>7152/720</f>
        <v>9.9333333333333336</v>
      </c>
      <c r="D151" s="22">
        <f t="shared" si="14"/>
        <v>11.686274509803923</v>
      </c>
      <c r="E151" s="22">
        <f t="shared" si="12"/>
        <v>7.5960784313725496</v>
      </c>
      <c r="F151" s="22">
        <f t="shared" si="13"/>
        <v>8.7734705882352966</v>
      </c>
      <c r="G151" s="3" t="s">
        <v>38</v>
      </c>
    </row>
    <row r="152" spans="1:7" ht="14.25" hidden="1" customHeight="1" outlineLevel="1">
      <c r="A152" s="21" t="s">
        <v>128</v>
      </c>
      <c r="B152" s="6"/>
      <c r="C152" s="22">
        <v>1.5</v>
      </c>
      <c r="D152" s="22">
        <f t="shared" si="14"/>
        <v>1.7647058823529411</v>
      </c>
      <c r="E152" s="22">
        <f t="shared" si="12"/>
        <v>1.1470588235294117</v>
      </c>
      <c r="F152" s="22">
        <f t="shared" si="13"/>
        <v>1.3248529411764707</v>
      </c>
      <c r="G152" s="21"/>
    </row>
    <row r="153" spans="1:7" ht="14.25" hidden="1" customHeight="1" outlineLevel="1">
      <c r="A153" s="21" t="s">
        <v>129</v>
      </c>
      <c r="B153" s="6"/>
      <c r="C153" s="22">
        <v>1.5</v>
      </c>
      <c r="D153" s="22">
        <f t="shared" si="14"/>
        <v>1.7647058823529411</v>
      </c>
      <c r="E153" s="22">
        <f t="shared" si="12"/>
        <v>1.1470588235294117</v>
      </c>
      <c r="F153" s="22">
        <f t="shared" si="13"/>
        <v>1.3248529411764707</v>
      </c>
      <c r="G153" s="21"/>
    </row>
    <row r="154" spans="1:7" ht="14.25" hidden="1" customHeight="1" outlineLevel="1">
      <c r="A154" s="21" t="s">
        <v>130</v>
      </c>
      <c r="B154" s="6"/>
      <c r="C154" s="22">
        <v>2</v>
      </c>
      <c r="D154" s="22">
        <f t="shared" si="14"/>
        <v>2.3529411764705883</v>
      </c>
      <c r="E154" s="22">
        <f t="shared" si="12"/>
        <v>1.5294117647058825</v>
      </c>
      <c r="F154" s="22">
        <f t="shared" si="13"/>
        <v>1.7664705882352945</v>
      </c>
      <c r="G154" s="21"/>
    </row>
    <row r="155" spans="1:7" s="47" customFormat="1" ht="14.25" hidden="1" customHeight="1" outlineLevel="1">
      <c r="A155" s="30" t="s">
        <v>131</v>
      </c>
      <c r="B155" s="15"/>
      <c r="C155" s="8">
        <v>3</v>
      </c>
      <c r="D155" s="8">
        <f t="shared" si="14"/>
        <v>3.5294117647058822</v>
      </c>
      <c r="E155" s="8">
        <f t="shared" si="12"/>
        <v>2.2941176470588234</v>
      </c>
      <c r="F155" s="8">
        <f t="shared" si="13"/>
        <v>2.6497058823529414</v>
      </c>
      <c r="G155" s="48" t="s">
        <v>132</v>
      </c>
    </row>
    <row r="156" spans="1:7" ht="14.25" hidden="1" customHeight="1" outlineLevel="1">
      <c r="A156" s="21" t="s">
        <v>133</v>
      </c>
      <c r="B156" s="25"/>
      <c r="C156" s="7">
        <f>7152/1200</f>
        <v>5.96</v>
      </c>
      <c r="D156" s="22">
        <f t="shared" si="14"/>
        <v>7.0117647058823529</v>
      </c>
      <c r="E156" s="22">
        <f t="shared" si="12"/>
        <v>4.5576470588235294</v>
      </c>
      <c r="F156" s="22">
        <f t="shared" si="13"/>
        <v>5.2640823529411778</v>
      </c>
      <c r="G156" s="3" t="s">
        <v>102</v>
      </c>
    </row>
    <row r="157" spans="1:7" ht="14.25" hidden="1" customHeight="1" outlineLevel="1">
      <c r="A157" s="21" t="s">
        <v>174</v>
      </c>
      <c r="B157" s="19"/>
      <c r="C157" s="22">
        <v>1</v>
      </c>
      <c r="D157" s="23">
        <f t="shared" si="14"/>
        <v>1.1764705882352942</v>
      </c>
      <c r="E157" s="23">
        <f t="shared" si="12"/>
        <v>0.76470588235294124</v>
      </c>
      <c r="F157" s="23">
        <f t="shared" si="13"/>
        <v>0.88323529411764723</v>
      </c>
      <c r="G157" s="31"/>
    </row>
    <row r="158" spans="1:7" ht="14.25" hidden="1" customHeight="1" outlineLevel="1">
      <c r="A158" s="26" t="s">
        <v>175</v>
      </c>
      <c r="B158" s="19">
        <v>2</v>
      </c>
      <c r="C158" s="24"/>
      <c r="D158" s="28">
        <f t="shared" si="14"/>
        <v>0</v>
      </c>
      <c r="E158" s="28">
        <f t="shared" si="12"/>
        <v>0</v>
      </c>
      <c r="F158" s="28">
        <f t="shared" si="13"/>
        <v>0</v>
      </c>
      <c r="G158" s="27"/>
    </row>
    <row r="159" spans="1:7" ht="14.25" hidden="1" customHeight="1" outlineLevel="1">
      <c r="A159" s="26" t="s">
        <v>69</v>
      </c>
      <c r="B159" s="19">
        <v>2</v>
      </c>
      <c r="C159" s="24"/>
      <c r="D159" s="28">
        <f t="shared" si="14"/>
        <v>0</v>
      </c>
      <c r="E159" s="28">
        <f t="shared" si="12"/>
        <v>0</v>
      </c>
      <c r="F159" s="28">
        <f t="shared" si="13"/>
        <v>0</v>
      </c>
      <c r="G159" s="27"/>
    </row>
    <row r="160" spans="1:7" ht="14.25" hidden="1" customHeight="1" outlineLevel="1">
      <c r="A160" s="26" t="s">
        <v>152</v>
      </c>
      <c r="B160" s="19">
        <v>6</v>
      </c>
      <c r="C160" s="28"/>
      <c r="D160" s="28">
        <f t="shared" si="14"/>
        <v>0</v>
      </c>
      <c r="E160" s="28">
        <f t="shared" si="12"/>
        <v>0</v>
      </c>
      <c r="F160" s="28">
        <f t="shared" si="13"/>
        <v>0</v>
      </c>
      <c r="G160" s="27"/>
    </row>
    <row r="161" spans="1:11" ht="14.25" hidden="1" customHeight="1" outlineLevel="1">
      <c r="A161" s="26" t="s">
        <v>268</v>
      </c>
      <c r="B161" s="19">
        <v>6</v>
      </c>
      <c r="C161" s="24"/>
      <c r="D161" s="28">
        <f t="shared" si="14"/>
        <v>0</v>
      </c>
      <c r="E161" s="28">
        <f t="shared" si="12"/>
        <v>0</v>
      </c>
      <c r="F161" s="28">
        <f t="shared" si="13"/>
        <v>0</v>
      </c>
      <c r="G161" s="27"/>
    </row>
    <row r="162" spans="1:11" ht="14.25" hidden="1" customHeight="1" outlineLevel="1">
      <c r="A162" s="26" t="s">
        <v>136</v>
      </c>
      <c r="B162" s="19">
        <v>1.5</v>
      </c>
      <c r="C162" s="24"/>
      <c r="D162" s="28">
        <f t="shared" si="14"/>
        <v>0</v>
      </c>
      <c r="E162" s="28">
        <f t="shared" si="12"/>
        <v>0</v>
      </c>
      <c r="F162" s="28">
        <f t="shared" si="13"/>
        <v>0</v>
      </c>
      <c r="G162" s="27"/>
    </row>
    <row r="163" spans="1:11" ht="14.25" hidden="1" customHeight="1" outlineLevel="1">
      <c r="A163" s="26" t="s">
        <v>176</v>
      </c>
      <c r="B163" s="19">
        <v>1</v>
      </c>
      <c r="C163" s="28"/>
      <c r="D163" s="28">
        <f t="shared" si="14"/>
        <v>0</v>
      </c>
      <c r="E163" s="28">
        <f t="shared" si="12"/>
        <v>0</v>
      </c>
      <c r="F163" s="28">
        <f t="shared" si="13"/>
        <v>0</v>
      </c>
      <c r="G163" s="27"/>
    </row>
    <row r="164" spans="1:11" collapsed="1">
      <c r="A164" s="13" t="s">
        <v>177</v>
      </c>
      <c r="B164" s="11">
        <f>SUM(B165:B185)/24</f>
        <v>1</v>
      </c>
      <c r="C164" s="20">
        <f>SUM(C165:C185)/24</f>
        <v>4.4105902777777786</v>
      </c>
      <c r="D164" s="20">
        <f>SUM(D165:D185)/24</f>
        <v>5.1889297385620923</v>
      </c>
      <c r="E164" s="20">
        <f t="shared" si="12"/>
        <v>3.3728043300653603</v>
      </c>
      <c r="F164" s="20">
        <f t="shared" si="13"/>
        <v>3.8955890012254915</v>
      </c>
      <c r="G164" s="20"/>
    </row>
    <row r="165" spans="1:11" ht="14.25" hidden="1" customHeight="1" outlineLevel="1">
      <c r="A165" s="21" t="s">
        <v>269</v>
      </c>
      <c r="B165" s="25"/>
      <c r="C165" s="22">
        <v>1</v>
      </c>
      <c r="D165" s="22">
        <f t="shared" ref="D165:D179" si="15">C165+((C165*$K$1)/(1-$K$1))</f>
        <v>1.1764705882352942</v>
      </c>
      <c r="E165" s="22">
        <f t="shared" si="12"/>
        <v>0.76470588235294124</v>
      </c>
      <c r="F165" s="22">
        <f t="shared" si="13"/>
        <v>0.88323529411764723</v>
      </c>
      <c r="G165" s="26"/>
    </row>
    <row r="166" spans="1:11" ht="14.25" hidden="1" customHeight="1" outlineLevel="1">
      <c r="A166" s="21" t="s">
        <v>101</v>
      </c>
      <c r="B166" s="25"/>
      <c r="C166" s="7">
        <f>9615/1200</f>
        <v>8.0124999999999993</v>
      </c>
      <c r="D166" s="22">
        <f t="shared" si="15"/>
        <v>9.4264705882352935</v>
      </c>
      <c r="E166" s="22">
        <f t="shared" si="12"/>
        <v>6.1272058823529409</v>
      </c>
      <c r="F166" s="22">
        <f t="shared" si="13"/>
        <v>7.0769227941176478</v>
      </c>
      <c r="G166" s="3" t="s">
        <v>102</v>
      </c>
    </row>
    <row r="167" spans="1:11" ht="14.25" hidden="1" customHeight="1" outlineLevel="1">
      <c r="A167" s="21" t="s">
        <v>104</v>
      </c>
      <c r="B167" s="25"/>
      <c r="C167" s="22">
        <v>0.5</v>
      </c>
      <c r="D167" s="22">
        <f t="shared" si="15"/>
        <v>0.58823529411764708</v>
      </c>
      <c r="E167" s="22">
        <f t="shared" si="12"/>
        <v>0.38235294117647062</v>
      </c>
      <c r="F167" s="22">
        <f t="shared" si="13"/>
        <v>0.44161764705882361</v>
      </c>
      <c r="G167" s="21"/>
    </row>
    <row r="168" spans="1:11" ht="14.25" hidden="1" customHeight="1" outlineLevel="1">
      <c r="A168" s="21" t="s">
        <v>105</v>
      </c>
      <c r="B168" s="25"/>
      <c r="C168" s="22">
        <v>2</v>
      </c>
      <c r="D168" s="22">
        <f t="shared" si="15"/>
        <v>2.3529411764705883</v>
      </c>
      <c r="E168" s="22">
        <f t="shared" si="12"/>
        <v>1.5294117647058825</v>
      </c>
      <c r="F168" s="22">
        <f t="shared" si="13"/>
        <v>1.7664705882352945</v>
      </c>
      <c r="G168" s="21"/>
    </row>
    <row r="169" spans="1:11" ht="14.25" hidden="1" customHeight="1" outlineLevel="1">
      <c r="A169" s="21" t="s">
        <v>134</v>
      </c>
      <c r="B169" s="25"/>
      <c r="C169" s="7">
        <v>12</v>
      </c>
      <c r="D169" s="22">
        <f>C169+((C169*$K$1)/(1-$K$1))</f>
        <v>14.117647058823529</v>
      </c>
      <c r="E169" s="23">
        <f t="shared" si="12"/>
        <v>9.1764705882352935</v>
      </c>
      <c r="F169" s="23">
        <f t="shared" si="13"/>
        <v>10.598823529411765</v>
      </c>
      <c r="G169" s="31" t="s">
        <v>135</v>
      </c>
    </row>
    <row r="170" spans="1:11" ht="14.25" hidden="1" customHeight="1" outlineLevel="1">
      <c r="A170" s="21" t="s">
        <v>141</v>
      </c>
      <c r="B170" s="25"/>
      <c r="C170" s="22">
        <v>4</v>
      </c>
      <c r="D170" s="22">
        <f t="shared" si="15"/>
        <v>4.7058823529411766</v>
      </c>
      <c r="E170" s="22">
        <f t="shared" si="12"/>
        <v>3.0588235294117649</v>
      </c>
      <c r="F170" s="22">
        <f t="shared" si="13"/>
        <v>3.5329411764705889</v>
      </c>
      <c r="G170" s="21"/>
    </row>
    <row r="171" spans="1:11" ht="14.25" hidden="1" customHeight="1" outlineLevel="1">
      <c r="A171" s="21" t="s">
        <v>142</v>
      </c>
      <c r="B171" s="25"/>
      <c r="C171" s="22">
        <v>0.5</v>
      </c>
      <c r="D171" s="22">
        <f t="shared" si="15"/>
        <v>0.58823529411764708</v>
      </c>
      <c r="E171" s="22">
        <f t="shared" si="12"/>
        <v>0.38235294117647062</v>
      </c>
      <c r="F171" s="22">
        <f t="shared" si="13"/>
        <v>0.44161764705882361</v>
      </c>
      <c r="G171" s="21"/>
    </row>
    <row r="172" spans="1:11" ht="14.25" hidden="1" customHeight="1" outlineLevel="1">
      <c r="A172" s="21" t="s">
        <v>108</v>
      </c>
      <c r="B172" s="25"/>
      <c r="C172" s="22">
        <v>1</v>
      </c>
      <c r="D172" s="22">
        <f t="shared" si="15"/>
        <v>1.1764705882352942</v>
      </c>
      <c r="E172" s="22">
        <f t="shared" si="12"/>
        <v>0.76470588235294124</v>
      </c>
      <c r="F172" s="22">
        <f t="shared" si="13"/>
        <v>0.88323529411764723</v>
      </c>
      <c r="G172" s="21"/>
    </row>
    <row r="173" spans="1:11" s="47" customFormat="1" ht="14.25" hidden="1" customHeight="1" outlineLevel="1">
      <c r="A173" s="30" t="s">
        <v>143</v>
      </c>
      <c r="B173" s="8"/>
      <c r="C173" s="8">
        <v>2</v>
      </c>
      <c r="D173" s="8">
        <f t="shared" si="15"/>
        <v>2.3529411764705883</v>
      </c>
      <c r="E173" s="8">
        <f t="shared" si="12"/>
        <v>1.5294117647058825</v>
      </c>
      <c r="F173" s="8">
        <f t="shared" si="13"/>
        <v>1.7664705882352945</v>
      </c>
      <c r="G173" s="30"/>
      <c r="K173" s="357"/>
    </row>
    <row r="174" spans="1:11" ht="14.25" hidden="1" customHeight="1" outlineLevel="1">
      <c r="A174" s="74" t="s">
        <v>180</v>
      </c>
      <c r="B174" s="8"/>
      <c r="C174" s="8">
        <v>2</v>
      </c>
      <c r="D174" s="8">
        <f t="shared" si="15"/>
        <v>2.3529411764705883</v>
      </c>
      <c r="E174" s="8">
        <f t="shared" si="12"/>
        <v>1.5294117647058825</v>
      </c>
      <c r="F174" s="8">
        <f t="shared" si="13"/>
        <v>1.7664705882352945</v>
      </c>
      <c r="G174" s="30"/>
    </row>
    <row r="175" spans="1:11" ht="14.25" hidden="1" customHeight="1" outlineLevel="1">
      <c r="A175" s="30" t="s">
        <v>145</v>
      </c>
      <c r="B175" s="8"/>
      <c r="C175" s="8">
        <v>2</v>
      </c>
      <c r="D175" s="8">
        <f t="shared" si="15"/>
        <v>2.3529411764705883</v>
      </c>
      <c r="E175" s="8">
        <f t="shared" si="12"/>
        <v>1.5294117647058825</v>
      </c>
      <c r="F175" s="8">
        <f t="shared" si="13"/>
        <v>1.7664705882352945</v>
      </c>
      <c r="G175" s="30"/>
    </row>
    <row r="176" spans="1:11" ht="61.5" hidden="1" customHeight="1" outlineLevel="1">
      <c r="A176" s="21" t="s">
        <v>181</v>
      </c>
      <c r="B176" s="25"/>
      <c r="C176" s="22">
        <v>53.6</v>
      </c>
      <c r="D176" s="22">
        <f>C176+((C176*$K$1)/(1-$K$1))</f>
        <v>63.058823529411768</v>
      </c>
      <c r="E176" s="22">
        <f t="shared" si="12"/>
        <v>40.988235294117651</v>
      </c>
      <c r="F176" s="22">
        <f t="shared" si="13"/>
        <v>47.341411764705889</v>
      </c>
      <c r="G176" s="3" t="s">
        <v>312</v>
      </c>
    </row>
    <row r="177" spans="1:7" ht="14.25" hidden="1" customHeight="1" outlineLevel="1">
      <c r="A177" s="21" t="s">
        <v>112</v>
      </c>
      <c r="B177" s="6"/>
      <c r="C177" s="22">
        <v>6</v>
      </c>
      <c r="D177" s="22">
        <f t="shared" si="15"/>
        <v>7.0588235294117645</v>
      </c>
      <c r="E177" s="22">
        <f t="shared" si="12"/>
        <v>4.5882352941176467</v>
      </c>
      <c r="F177" s="22">
        <f t="shared" si="13"/>
        <v>5.2994117647058827</v>
      </c>
      <c r="G177" s="21"/>
    </row>
    <row r="178" spans="1:7" ht="14.25" hidden="1" customHeight="1" outlineLevel="1">
      <c r="A178" s="21" t="s">
        <v>183</v>
      </c>
      <c r="B178" s="6"/>
      <c r="C178" s="7">
        <f>1875/720</f>
        <v>2.6041666666666665</v>
      </c>
      <c r="D178" s="22">
        <f t="shared" si="15"/>
        <v>3.0637254901960782</v>
      </c>
      <c r="E178" s="22">
        <f t="shared" si="12"/>
        <v>1.991421568627451</v>
      </c>
      <c r="F178" s="22">
        <f t="shared" si="13"/>
        <v>2.3000919117647065</v>
      </c>
      <c r="G178" s="3" t="s">
        <v>38</v>
      </c>
    </row>
    <row r="179" spans="1:7" ht="14.25" hidden="1" customHeight="1" outlineLevel="1">
      <c r="A179" s="21" t="s">
        <v>184</v>
      </c>
      <c r="B179" s="6"/>
      <c r="C179" s="22">
        <v>0.5</v>
      </c>
      <c r="D179" s="22">
        <f t="shared" si="15"/>
        <v>0.58823529411764708</v>
      </c>
      <c r="E179" s="22">
        <f t="shared" si="12"/>
        <v>0.38235294117647062</v>
      </c>
      <c r="F179" s="22">
        <f t="shared" si="13"/>
        <v>0.44161764705882361</v>
      </c>
      <c r="G179" s="21"/>
    </row>
    <row r="180" spans="1:7" ht="14.25" hidden="1" customHeight="1" outlineLevel="1">
      <c r="A180" s="21" t="s">
        <v>185</v>
      </c>
      <c r="B180" s="6"/>
      <c r="C180" s="7">
        <f>9765/1200</f>
        <v>8.1374999999999993</v>
      </c>
      <c r="D180" s="22">
        <f>C180+((C180*$K$1)/(1-$K$1))</f>
        <v>9.5735294117647047</v>
      </c>
      <c r="E180" s="22">
        <f t="shared" si="12"/>
        <v>6.2227941176470587</v>
      </c>
      <c r="F180" s="22">
        <f t="shared" si="13"/>
        <v>7.1873272058823536</v>
      </c>
      <c r="G180" s="3" t="s">
        <v>102</v>
      </c>
    </row>
    <row r="181" spans="1:7" ht="14.25" hidden="1" customHeight="1" outlineLevel="1">
      <c r="A181" s="26" t="s">
        <v>271</v>
      </c>
      <c r="B181" s="19">
        <v>1</v>
      </c>
      <c r="C181" s="23"/>
      <c r="D181" s="23"/>
      <c r="E181" s="23">
        <f t="shared" si="12"/>
        <v>0</v>
      </c>
      <c r="F181" s="23">
        <f t="shared" si="13"/>
        <v>0</v>
      </c>
      <c r="G181" s="31"/>
    </row>
    <row r="182" spans="1:7" ht="14.25" hidden="1" customHeight="1" outlineLevel="1">
      <c r="A182" s="26" t="s">
        <v>272</v>
      </c>
      <c r="B182" s="19">
        <v>13</v>
      </c>
      <c r="C182" s="23"/>
      <c r="D182" s="23"/>
      <c r="E182" s="23">
        <f t="shared" si="12"/>
        <v>0</v>
      </c>
      <c r="F182" s="23">
        <f t="shared" si="13"/>
        <v>0</v>
      </c>
      <c r="G182" s="18" t="s">
        <v>273</v>
      </c>
    </row>
    <row r="183" spans="1:7" ht="14.25" hidden="1" customHeight="1" outlineLevel="1">
      <c r="A183" s="26" t="s">
        <v>175</v>
      </c>
      <c r="B183" s="19">
        <v>2</v>
      </c>
      <c r="C183" s="23"/>
      <c r="D183" s="23"/>
      <c r="E183" s="23">
        <f t="shared" si="12"/>
        <v>0</v>
      </c>
      <c r="F183" s="23">
        <f t="shared" si="13"/>
        <v>0</v>
      </c>
      <c r="G183" s="31"/>
    </row>
    <row r="184" spans="1:7" ht="14.25" hidden="1" customHeight="1" outlineLevel="1">
      <c r="A184" s="26" t="s">
        <v>69</v>
      </c>
      <c r="B184" s="19">
        <v>2</v>
      </c>
      <c r="C184" s="23"/>
      <c r="D184" s="23"/>
      <c r="E184" s="23">
        <f t="shared" si="12"/>
        <v>0</v>
      </c>
      <c r="F184" s="23">
        <f t="shared" si="13"/>
        <v>0</v>
      </c>
      <c r="G184" s="31"/>
    </row>
    <row r="185" spans="1:7" ht="14.25" hidden="1" customHeight="1" outlineLevel="1">
      <c r="A185" s="26" t="s">
        <v>186</v>
      </c>
      <c r="B185" s="19">
        <v>6</v>
      </c>
      <c r="C185" s="23"/>
      <c r="D185" s="23">
        <f>C185+((C185*$K$1)/(1-$K$1))</f>
        <v>0</v>
      </c>
      <c r="E185" s="23">
        <f t="shared" si="12"/>
        <v>0</v>
      </c>
      <c r="F185" s="23">
        <f t="shared" si="13"/>
        <v>0</v>
      </c>
      <c r="G185" s="27"/>
    </row>
    <row r="186" spans="1:7" collapsed="1">
      <c r="A186" s="43" t="s">
        <v>187</v>
      </c>
      <c r="B186" s="44">
        <f>SUM(B187:B205)/24</f>
        <v>0</v>
      </c>
      <c r="C186" s="45">
        <f>SUM(C187:C205)/24</f>
        <v>6</v>
      </c>
      <c r="D186" s="45">
        <f>SUM(D187:D205)/24</f>
        <v>7.0588235294117645</v>
      </c>
      <c r="E186" s="45">
        <f t="shared" si="12"/>
        <v>4.5882352941176467</v>
      </c>
      <c r="F186" s="45">
        <f t="shared" si="13"/>
        <v>5.2994117647058827</v>
      </c>
      <c r="G186" s="45"/>
    </row>
    <row r="187" spans="1:7" ht="14.25" hidden="1" customHeight="1" outlineLevel="1">
      <c r="A187" s="39" t="s">
        <v>154</v>
      </c>
      <c r="B187" s="6"/>
      <c r="C187" s="23">
        <v>4</v>
      </c>
      <c r="D187" s="23">
        <f t="shared" ref="D187:D205" si="16">C187+((C187*$K$1)/(1-$K$1))</f>
        <v>4.7058823529411766</v>
      </c>
      <c r="E187" s="23">
        <f t="shared" si="12"/>
        <v>3.0588235294117649</v>
      </c>
      <c r="F187" s="23">
        <f t="shared" si="13"/>
        <v>3.5329411764705889</v>
      </c>
      <c r="G187" s="27"/>
    </row>
    <row r="188" spans="1:7" ht="14.25" hidden="1" customHeight="1" outlineLevel="1">
      <c r="A188" s="39" t="s">
        <v>155</v>
      </c>
      <c r="B188" s="6"/>
      <c r="C188" s="23">
        <v>4.5</v>
      </c>
      <c r="D188" s="23">
        <f t="shared" si="16"/>
        <v>5.2941176470588234</v>
      </c>
      <c r="E188" s="23">
        <f t="shared" si="12"/>
        <v>3.4411764705882355</v>
      </c>
      <c r="F188" s="23">
        <f t="shared" si="13"/>
        <v>3.9745588235294123</v>
      </c>
      <c r="G188" s="27"/>
    </row>
    <row r="189" spans="1:7" ht="14.25" hidden="1" customHeight="1" outlineLevel="1">
      <c r="A189" s="39" t="s">
        <v>156</v>
      </c>
      <c r="B189" s="6"/>
      <c r="C189" s="23">
        <v>3</v>
      </c>
      <c r="D189" s="23">
        <f t="shared" si="16"/>
        <v>3.5294117647058822</v>
      </c>
      <c r="E189" s="23">
        <f t="shared" si="12"/>
        <v>2.2941176470588234</v>
      </c>
      <c r="F189" s="23">
        <f t="shared" si="13"/>
        <v>2.6497058823529414</v>
      </c>
      <c r="G189" s="27"/>
    </row>
    <row r="190" spans="1:7" ht="14.25" hidden="1" customHeight="1" outlineLevel="1">
      <c r="A190" s="39" t="s">
        <v>157</v>
      </c>
      <c r="B190" s="6"/>
      <c r="C190" s="23">
        <v>5</v>
      </c>
      <c r="D190" s="23">
        <f t="shared" si="16"/>
        <v>5.882352941176471</v>
      </c>
      <c r="E190" s="23">
        <f t="shared" si="12"/>
        <v>3.8235294117647061</v>
      </c>
      <c r="F190" s="23">
        <f t="shared" si="13"/>
        <v>4.416176470588236</v>
      </c>
      <c r="G190" s="27"/>
    </row>
    <row r="191" spans="1:7" ht="14.25" hidden="1" customHeight="1" outlineLevel="1">
      <c r="A191" s="39" t="s">
        <v>158</v>
      </c>
      <c r="B191" s="6"/>
      <c r="C191" s="23">
        <v>9</v>
      </c>
      <c r="D191" s="23">
        <f t="shared" si="16"/>
        <v>10.588235294117647</v>
      </c>
      <c r="E191" s="23">
        <f t="shared" si="12"/>
        <v>6.882352941176471</v>
      </c>
      <c r="F191" s="23">
        <f t="shared" si="13"/>
        <v>7.9491176470588245</v>
      </c>
      <c r="G191" s="27"/>
    </row>
    <row r="192" spans="1:7" ht="14.25" hidden="1" customHeight="1" outlineLevel="1">
      <c r="A192" s="39" t="s">
        <v>159</v>
      </c>
      <c r="B192" s="6"/>
      <c r="C192" s="23">
        <v>12</v>
      </c>
      <c r="D192" s="23">
        <f t="shared" si="16"/>
        <v>14.117647058823529</v>
      </c>
      <c r="E192" s="23">
        <f t="shared" si="12"/>
        <v>9.1764705882352935</v>
      </c>
      <c r="F192" s="23">
        <f t="shared" si="13"/>
        <v>10.598823529411765</v>
      </c>
      <c r="G192" s="27"/>
    </row>
    <row r="193" spans="1:7" ht="14.25" hidden="1" customHeight="1" outlineLevel="1">
      <c r="A193" s="39" t="s">
        <v>160</v>
      </c>
      <c r="B193" s="6"/>
      <c r="C193" s="23">
        <v>4.5</v>
      </c>
      <c r="D193" s="23">
        <f t="shared" si="16"/>
        <v>5.2941176470588234</v>
      </c>
      <c r="E193" s="23">
        <f t="shared" si="12"/>
        <v>3.4411764705882355</v>
      </c>
      <c r="F193" s="23">
        <f t="shared" si="13"/>
        <v>3.9745588235294123</v>
      </c>
      <c r="G193" s="27"/>
    </row>
    <row r="194" spans="1:7" ht="14.25" hidden="1" customHeight="1" outlineLevel="1">
      <c r="A194" s="39" t="s">
        <v>161</v>
      </c>
      <c r="B194" s="6"/>
      <c r="C194" s="23">
        <v>4</v>
      </c>
      <c r="D194" s="23">
        <f t="shared" si="16"/>
        <v>4.7058823529411766</v>
      </c>
      <c r="E194" s="23">
        <f t="shared" si="12"/>
        <v>3.0588235294117649</v>
      </c>
      <c r="F194" s="23">
        <f t="shared" si="13"/>
        <v>3.5329411764705889</v>
      </c>
      <c r="G194" s="27"/>
    </row>
    <row r="195" spans="1:7" ht="14.25" hidden="1" customHeight="1" outlineLevel="1">
      <c r="A195" s="39" t="s">
        <v>162</v>
      </c>
      <c r="B195" s="6"/>
      <c r="C195" s="23">
        <v>4</v>
      </c>
      <c r="D195" s="23">
        <f t="shared" si="16"/>
        <v>4.7058823529411766</v>
      </c>
      <c r="E195" s="23">
        <f t="shared" si="12"/>
        <v>3.0588235294117649</v>
      </c>
      <c r="F195" s="23">
        <f t="shared" si="13"/>
        <v>3.5329411764705889</v>
      </c>
      <c r="G195" s="27"/>
    </row>
    <row r="196" spans="1:7" ht="14.25" hidden="1" customHeight="1" outlineLevel="1">
      <c r="A196" s="39" t="s">
        <v>163</v>
      </c>
      <c r="B196" s="6"/>
      <c r="C196" s="23">
        <v>4.5</v>
      </c>
      <c r="D196" s="23">
        <f t="shared" si="16"/>
        <v>5.2941176470588234</v>
      </c>
      <c r="E196" s="23">
        <f t="shared" ref="E196:E240" si="17">D196*0.65</f>
        <v>3.4411764705882355</v>
      </c>
      <c r="F196" s="23">
        <f t="shared" ref="F196:F240" si="18">E196*1.1*1.05</f>
        <v>3.9745588235294123</v>
      </c>
      <c r="G196" s="27"/>
    </row>
    <row r="197" spans="1:7" ht="14.25" hidden="1" customHeight="1" outlineLevel="1">
      <c r="A197" s="39" t="s">
        <v>164</v>
      </c>
      <c r="B197" s="6"/>
      <c r="C197" s="23">
        <v>4</v>
      </c>
      <c r="D197" s="23">
        <f t="shared" si="16"/>
        <v>4.7058823529411766</v>
      </c>
      <c r="E197" s="23">
        <f t="shared" si="17"/>
        <v>3.0588235294117649</v>
      </c>
      <c r="F197" s="23">
        <f t="shared" si="18"/>
        <v>3.5329411764705889</v>
      </c>
      <c r="G197" s="27"/>
    </row>
    <row r="198" spans="1:7" ht="14.25" hidden="1" customHeight="1" outlineLevel="1">
      <c r="A198" s="39" t="s">
        <v>165</v>
      </c>
      <c r="B198" s="6"/>
      <c r="C198" s="23">
        <v>30</v>
      </c>
      <c r="D198" s="23">
        <f t="shared" si="16"/>
        <v>35.294117647058826</v>
      </c>
      <c r="E198" s="23">
        <f t="shared" si="17"/>
        <v>22.941176470588239</v>
      </c>
      <c r="F198" s="23">
        <f t="shared" si="18"/>
        <v>26.497058823529418</v>
      </c>
      <c r="G198" s="27"/>
    </row>
    <row r="199" spans="1:7" ht="14.25" hidden="1" customHeight="1" outlineLevel="1">
      <c r="A199" s="39" t="s">
        <v>166</v>
      </c>
      <c r="B199" s="6"/>
      <c r="C199" s="23">
        <v>4.5</v>
      </c>
      <c r="D199" s="23">
        <f t="shared" si="16"/>
        <v>5.2941176470588234</v>
      </c>
      <c r="E199" s="23">
        <f t="shared" si="17"/>
        <v>3.4411764705882355</v>
      </c>
      <c r="F199" s="23">
        <f t="shared" si="18"/>
        <v>3.9745588235294123</v>
      </c>
      <c r="G199" s="27"/>
    </row>
    <row r="200" spans="1:7" ht="14.25" hidden="1" customHeight="1" outlineLevel="1">
      <c r="A200" s="39" t="s">
        <v>167</v>
      </c>
      <c r="B200" s="6"/>
      <c r="C200" s="23">
        <v>4</v>
      </c>
      <c r="D200" s="23">
        <f t="shared" si="16"/>
        <v>4.7058823529411766</v>
      </c>
      <c r="E200" s="23">
        <f t="shared" si="17"/>
        <v>3.0588235294117649</v>
      </c>
      <c r="F200" s="23">
        <f t="shared" si="18"/>
        <v>3.5329411764705889</v>
      </c>
      <c r="G200" s="27"/>
    </row>
    <row r="201" spans="1:7" ht="14.25" hidden="1" customHeight="1" outlineLevel="1">
      <c r="A201" s="21" t="s">
        <v>188</v>
      </c>
      <c r="B201" s="19"/>
      <c r="C201" s="23">
        <v>4</v>
      </c>
      <c r="D201" s="23">
        <f t="shared" si="16"/>
        <v>4.7058823529411766</v>
      </c>
      <c r="E201" s="23">
        <f t="shared" si="17"/>
        <v>3.0588235294117649</v>
      </c>
      <c r="F201" s="23">
        <f t="shared" si="18"/>
        <v>3.5329411764705889</v>
      </c>
      <c r="G201" s="27"/>
    </row>
    <row r="202" spans="1:7" ht="14.25" hidden="1" customHeight="1" outlineLevel="1">
      <c r="A202" s="21" t="s">
        <v>189</v>
      </c>
      <c r="B202" s="19"/>
      <c r="C202" s="23">
        <v>4.5</v>
      </c>
      <c r="D202" s="23">
        <f t="shared" si="16"/>
        <v>5.2941176470588234</v>
      </c>
      <c r="E202" s="23">
        <f t="shared" si="17"/>
        <v>3.4411764705882355</v>
      </c>
      <c r="F202" s="23">
        <f t="shared" si="18"/>
        <v>3.9745588235294123</v>
      </c>
      <c r="G202" s="27"/>
    </row>
    <row r="203" spans="1:7" ht="14.25" hidden="1" customHeight="1" outlineLevel="1">
      <c r="A203" s="21" t="s">
        <v>190</v>
      </c>
      <c r="B203" s="19"/>
      <c r="C203" s="23">
        <v>30</v>
      </c>
      <c r="D203" s="23">
        <f t="shared" si="16"/>
        <v>35.294117647058826</v>
      </c>
      <c r="E203" s="23">
        <f t="shared" si="17"/>
        <v>22.941176470588239</v>
      </c>
      <c r="F203" s="23">
        <f t="shared" si="18"/>
        <v>26.497058823529418</v>
      </c>
      <c r="G203" s="27"/>
    </row>
    <row r="204" spans="1:7" ht="14.25" hidden="1" customHeight="1" outlineLevel="1">
      <c r="A204" s="21" t="s">
        <v>191</v>
      </c>
      <c r="B204" s="19"/>
      <c r="C204" s="23">
        <v>4.5</v>
      </c>
      <c r="D204" s="23">
        <f t="shared" si="16"/>
        <v>5.2941176470588234</v>
      </c>
      <c r="E204" s="23">
        <f t="shared" si="17"/>
        <v>3.4411764705882355</v>
      </c>
      <c r="F204" s="23">
        <f t="shared" si="18"/>
        <v>3.9745588235294123</v>
      </c>
      <c r="G204" s="27"/>
    </row>
    <row r="205" spans="1:7" ht="14.25" hidden="1" customHeight="1" outlineLevel="1">
      <c r="A205" s="21" t="s">
        <v>192</v>
      </c>
      <c r="B205" s="19"/>
      <c r="C205" s="23">
        <v>4</v>
      </c>
      <c r="D205" s="23">
        <f t="shared" si="16"/>
        <v>4.7058823529411766</v>
      </c>
      <c r="E205" s="23">
        <f t="shared" si="17"/>
        <v>3.0588235294117649</v>
      </c>
      <c r="F205" s="23">
        <f t="shared" si="18"/>
        <v>3.5329411764705889</v>
      </c>
      <c r="G205" s="27"/>
    </row>
    <row r="206" spans="1:7" ht="33.75" customHeight="1" collapsed="1">
      <c r="A206" s="29" t="s">
        <v>193</v>
      </c>
      <c r="B206" s="11">
        <f>SUM(B207:B228)/24</f>
        <v>0</v>
      </c>
      <c r="C206" s="20">
        <f>SUM(C207:C228)/24</f>
        <v>2.6478395061728395</v>
      </c>
      <c r="D206" s="20">
        <f>SUM(D207:D228)/24</f>
        <v>2.6371641249092228</v>
      </c>
      <c r="E206" s="20">
        <f t="shared" si="17"/>
        <v>1.714156681190995</v>
      </c>
      <c r="F206" s="20">
        <f t="shared" si="18"/>
        <v>1.9798509667755995</v>
      </c>
      <c r="G206" s="20"/>
    </row>
    <row r="207" spans="1:7" ht="14.25" hidden="1" customHeight="1" outlineLevel="1">
      <c r="A207" s="21" t="s">
        <v>194</v>
      </c>
      <c r="B207" s="1"/>
      <c r="C207" s="23">
        <v>1</v>
      </c>
      <c r="D207" s="23">
        <f t="shared" ref="D207:D228" si="19">C207+((C207*$K$1)/(1-$K$1))</f>
        <v>1.1764705882352942</v>
      </c>
      <c r="E207" s="23">
        <f t="shared" si="17"/>
        <v>0.76470588235294124</v>
      </c>
      <c r="F207" s="23">
        <f t="shared" si="18"/>
        <v>0.88323529411764723</v>
      </c>
      <c r="G207" s="21"/>
    </row>
    <row r="208" spans="1:7" ht="14.25" hidden="1" customHeight="1" outlineLevel="1">
      <c r="A208" s="21" t="s">
        <v>313</v>
      </c>
      <c r="B208" s="1"/>
      <c r="C208" s="5">
        <f>1000/720</f>
        <v>1.3888888888888888</v>
      </c>
      <c r="D208" s="23">
        <f t="shared" si="19"/>
        <v>1.6339869281045751</v>
      </c>
      <c r="E208" s="23">
        <f t="shared" si="17"/>
        <v>1.0620915032679739</v>
      </c>
      <c r="F208" s="23">
        <f t="shared" si="18"/>
        <v>1.2267156862745099</v>
      </c>
      <c r="G208" s="3" t="s">
        <v>314</v>
      </c>
    </row>
    <row r="209" spans="1:7" ht="25.5" hidden="1" customHeight="1" outlineLevel="1">
      <c r="A209" s="21" t="s">
        <v>315</v>
      </c>
      <c r="B209" s="1"/>
      <c r="C209" s="23">
        <v>0.5</v>
      </c>
      <c r="D209" s="23">
        <f t="shared" si="19"/>
        <v>0.58823529411764708</v>
      </c>
      <c r="E209" s="23">
        <f t="shared" si="17"/>
        <v>0.38235294117647062</v>
      </c>
      <c r="F209" s="23">
        <f t="shared" si="18"/>
        <v>0.44161764705882361</v>
      </c>
      <c r="G209" s="21"/>
    </row>
    <row r="210" spans="1:7" ht="14.25" hidden="1" customHeight="1" outlineLevel="1">
      <c r="A210" s="21" t="s">
        <v>316</v>
      </c>
      <c r="B210" s="1"/>
      <c r="C210" s="5">
        <f>10180/1080</f>
        <v>9.4259259259259256</v>
      </c>
      <c r="D210" s="23">
        <f t="shared" si="19"/>
        <v>11.089324618736383</v>
      </c>
      <c r="E210" s="23">
        <f t="shared" si="17"/>
        <v>7.2080610021786491</v>
      </c>
      <c r="F210" s="23">
        <f t="shared" si="18"/>
        <v>8.3253104575163412</v>
      </c>
      <c r="G210" s="3" t="s">
        <v>65</v>
      </c>
    </row>
    <row r="211" spans="1:7" ht="14.25" hidden="1" customHeight="1" outlineLevel="1">
      <c r="A211" s="21" t="s">
        <v>317</v>
      </c>
      <c r="B211" s="1"/>
      <c r="C211" s="5">
        <v>0.5</v>
      </c>
      <c r="D211" s="23"/>
      <c r="E211" s="23">
        <f t="shared" si="17"/>
        <v>0</v>
      </c>
      <c r="F211" s="23">
        <f t="shared" si="18"/>
        <v>0</v>
      </c>
      <c r="G211" s="3" t="s">
        <v>318</v>
      </c>
    </row>
    <row r="212" spans="1:7" ht="14.25" hidden="1" customHeight="1" outlineLevel="1">
      <c r="A212" s="21" t="s">
        <v>319</v>
      </c>
      <c r="B212" s="1"/>
      <c r="C212" s="5">
        <v>0.25</v>
      </c>
      <c r="D212" s="23"/>
      <c r="E212" s="23">
        <f t="shared" si="17"/>
        <v>0</v>
      </c>
      <c r="F212" s="23">
        <f t="shared" si="18"/>
        <v>0</v>
      </c>
      <c r="G212" s="3"/>
    </row>
    <row r="213" spans="1:7" ht="14.25" hidden="1" customHeight="1" outlineLevel="1">
      <c r="A213" s="21" t="s">
        <v>320</v>
      </c>
      <c r="B213" s="1"/>
      <c r="C213" s="9">
        <v>2.5</v>
      </c>
      <c r="D213" s="9">
        <f t="shared" si="19"/>
        <v>2.9411764705882355</v>
      </c>
      <c r="E213" s="9">
        <f t="shared" si="17"/>
        <v>1.911764705882353</v>
      </c>
      <c r="F213" s="9">
        <f t="shared" si="18"/>
        <v>2.208088235294118</v>
      </c>
      <c r="G213" s="3"/>
    </row>
    <row r="214" spans="1:7" ht="14.25" hidden="1" customHeight="1" outlineLevel="1">
      <c r="A214" s="21" t="s">
        <v>321</v>
      </c>
      <c r="B214" s="1"/>
      <c r="C214" s="9">
        <v>8</v>
      </c>
      <c r="D214" s="9"/>
      <c r="E214" s="9">
        <f t="shared" si="17"/>
        <v>0</v>
      </c>
      <c r="F214" s="9">
        <f t="shared" si="18"/>
        <v>0</v>
      </c>
      <c r="G214" s="3"/>
    </row>
    <row r="215" spans="1:7" ht="14.25" hidden="1" customHeight="1" outlineLevel="1">
      <c r="A215" s="21" t="s">
        <v>322</v>
      </c>
      <c r="B215" s="1"/>
      <c r="C215" s="9">
        <v>0.5</v>
      </c>
      <c r="D215" s="9"/>
      <c r="E215" s="9">
        <f t="shared" si="17"/>
        <v>0</v>
      </c>
      <c r="F215" s="9">
        <f t="shared" si="18"/>
        <v>0</v>
      </c>
      <c r="G215" s="3"/>
    </row>
    <row r="216" spans="1:7" ht="14.25" hidden="1" customHeight="1" outlineLevel="1">
      <c r="A216" s="21" t="s">
        <v>323</v>
      </c>
      <c r="B216" s="1"/>
      <c r="C216" s="5">
        <v>0.25</v>
      </c>
      <c r="D216" s="23"/>
      <c r="E216" s="23">
        <f t="shared" si="17"/>
        <v>0</v>
      </c>
      <c r="F216" s="23">
        <f t="shared" si="18"/>
        <v>0</v>
      </c>
      <c r="G216" s="3"/>
    </row>
    <row r="217" spans="1:7" ht="14.25" hidden="1" customHeight="1" outlineLevel="1">
      <c r="A217" s="21" t="s">
        <v>203</v>
      </c>
      <c r="B217" s="1"/>
      <c r="C217" s="9">
        <v>2</v>
      </c>
      <c r="D217" s="9">
        <f t="shared" si="19"/>
        <v>2.3529411764705883</v>
      </c>
      <c r="E217" s="9">
        <f t="shared" si="17"/>
        <v>1.5294117647058825</v>
      </c>
      <c r="F217" s="9">
        <f t="shared" si="18"/>
        <v>1.7664705882352945</v>
      </c>
      <c r="G217" s="3"/>
    </row>
    <row r="218" spans="1:7" ht="25.5" hidden="1" customHeight="1" outlineLevel="1">
      <c r="A218" s="21" t="s">
        <v>324</v>
      </c>
      <c r="B218" s="1"/>
      <c r="C218" s="9">
        <v>8</v>
      </c>
      <c r="D218" s="9">
        <f t="shared" si="19"/>
        <v>9.4117647058823533</v>
      </c>
      <c r="E218" s="9">
        <f t="shared" si="17"/>
        <v>6.1176470588235299</v>
      </c>
      <c r="F218" s="9">
        <f t="shared" si="18"/>
        <v>7.0658823529411778</v>
      </c>
      <c r="G218" s="3"/>
    </row>
    <row r="219" spans="1:7" ht="14.25" hidden="1" customHeight="1" outlineLevel="1">
      <c r="A219" s="21" t="s">
        <v>210</v>
      </c>
      <c r="B219" s="1"/>
      <c r="C219" s="9">
        <v>8</v>
      </c>
      <c r="D219" s="9">
        <f t="shared" si="19"/>
        <v>9.4117647058823533</v>
      </c>
      <c r="E219" s="9">
        <f t="shared" si="17"/>
        <v>6.1176470588235299</v>
      </c>
      <c r="F219" s="9">
        <f t="shared" si="18"/>
        <v>7.0658823529411778</v>
      </c>
      <c r="G219" s="3"/>
    </row>
    <row r="220" spans="1:7" ht="14.25" hidden="1" customHeight="1" outlineLevel="1">
      <c r="A220" s="21" t="s">
        <v>325</v>
      </c>
      <c r="B220" s="1"/>
      <c r="C220" s="9">
        <v>4</v>
      </c>
      <c r="D220" s="9">
        <f t="shared" si="19"/>
        <v>4.7058823529411766</v>
      </c>
      <c r="E220" s="9">
        <f t="shared" si="17"/>
        <v>3.0588235294117649</v>
      </c>
      <c r="F220" s="9">
        <f t="shared" si="18"/>
        <v>3.5329411764705889</v>
      </c>
      <c r="G220" s="3"/>
    </row>
    <row r="221" spans="1:7" ht="25.5" hidden="1" customHeight="1" outlineLevel="1">
      <c r="A221" s="21" t="s">
        <v>326</v>
      </c>
      <c r="B221" s="1"/>
      <c r="C221" s="9">
        <v>2</v>
      </c>
      <c r="D221" s="9">
        <f t="shared" si="19"/>
        <v>2.3529411764705883</v>
      </c>
      <c r="E221" s="9">
        <f t="shared" si="17"/>
        <v>1.5294117647058825</v>
      </c>
      <c r="F221" s="9">
        <f t="shared" si="18"/>
        <v>1.7664705882352945</v>
      </c>
      <c r="G221" s="3"/>
    </row>
    <row r="222" spans="1:7" ht="25.5" hidden="1" customHeight="1" outlineLevel="1">
      <c r="A222" s="21" t="s">
        <v>327</v>
      </c>
      <c r="B222" s="1"/>
      <c r="C222" s="9">
        <v>0.5</v>
      </c>
      <c r="D222" s="9">
        <f t="shared" si="19"/>
        <v>0.58823529411764708</v>
      </c>
      <c r="E222" s="9">
        <f t="shared" si="17"/>
        <v>0.38235294117647062</v>
      </c>
      <c r="F222" s="9">
        <f t="shared" si="18"/>
        <v>0.44161764705882361</v>
      </c>
      <c r="G222" s="3"/>
    </row>
    <row r="223" spans="1:7" ht="14.25" hidden="1" customHeight="1" outlineLevel="1">
      <c r="A223" s="21" t="s">
        <v>328</v>
      </c>
      <c r="B223" s="1"/>
      <c r="C223" s="5">
        <v>0.25</v>
      </c>
      <c r="D223" s="23"/>
      <c r="E223" s="23">
        <f t="shared" si="17"/>
        <v>0</v>
      </c>
      <c r="F223" s="23">
        <f t="shared" si="18"/>
        <v>0</v>
      </c>
      <c r="G223" s="3"/>
    </row>
    <row r="224" spans="1:7" ht="25.5" hidden="1" customHeight="1" outlineLevel="1">
      <c r="A224" s="21" t="s">
        <v>329</v>
      </c>
      <c r="B224" s="1"/>
      <c r="C224" s="9">
        <v>2</v>
      </c>
      <c r="D224" s="9">
        <f t="shared" si="19"/>
        <v>2.3529411764705883</v>
      </c>
      <c r="E224" s="9">
        <f t="shared" si="17"/>
        <v>1.5294117647058825</v>
      </c>
      <c r="F224" s="9">
        <f t="shared" si="18"/>
        <v>1.7664705882352945</v>
      </c>
      <c r="G224" s="3"/>
    </row>
    <row r="225" spans="1:7" ht="30.75" hidden="1" customHeight="1" outlineLevel="1">
      <c r="A225" s="21" t="s">
        <v>330</v>
      </c>
      <c r="B225" s="1"/>
      <c r="C225" s="9">
        <v>8</v>
      </c>
      <c r="D225" s="9">
        <f t="shared" si="19"/>
        <v>9.4117647058823533</v>
      </c>
      <c r="E225" s="9">
        <f t="shared" si="17"/>
        <v>6.1176470588235299</v>
      </c>
      <c r="F225" s="9">
        <f t="shared" si="18"/>
        <v>7.0658823529411778</v>
      </c>
      <c r="G225" s="3"/>
    </row>
    <row r="226" spans="1:7" ht="14.25" hidden="1" customHeight="1" outlineLevel="1">
      <c r="A226" s="21" t="s">
        <v>220</v>
      </c>
      <c r="B226" s="1"/>
      <c r="C226" s="23">
        <f>3580/1200</f>
        <v>2.9833333333333334</v>
      </c>
      <c r="D226" s="23">
        <f t="shared" si="19"/>
        <v>3.5098039215686274</v>
      </c>
      <c r="E226" s="23">
        <f t="shared" si="17"/>
        <v>2.2813725490196077</v>
      </c>
      <c r="F226" s="23">
        <f t="shared" si="18"/>
        <v>2.6349852941176475</v>
      </c>
      <c r="G226" s="3" t="s">
        <v>102</v>
      </c>
    </row>
    <row r="227" spans="1:7" ht="14.25" hidden="1" customHeight="1" outlineLevel="1">
      <c r="A227" s="21" t="s">
        <v>222</v>
      </c>
      <c r="B227" s="1"/>
      <c r="C227" s="23">
        <v>0.5</v>
      </c>
      <c r="D227" s="23">
        <f t="shared" si="19"/>
        <v>0.58823529411764708</v>
      </c>
      <c r="E227" s="23">
        <f t="shared" si="17"/>
        <v>0.38235294117647062</v>
      </c>
      <c r="F227" s="23">
        <f t="shared" si="18"/>
        <v>0.44161764705882361</v>
      </c>
      <c r="G227" s="3"/>
    </row>
    <row r="228" spans="1:7" ht="14.25" hidden="1" customHeight="1" outlineLevel="1">
      <c r="A228" s="21" t="s">
        <v>331</v>
      </c>
      <c r="B228" s="1"/>
      <c r="C228" s="23">
        <v>1</v>
      </c>
      <c r="D228" s="23">
        <f t="shared" si="19"/>
        <v>1.1764705882352942</v>
      </c>
      <c r="E228" s="23">
        <f t="shared" si="17"/>
        <v>0.76470588235294124</v>
      </c>
      <c r="F228" s="23">
        <f t="shared" si="18"/>
        <v>0.88323529411764723</v>
      </c>
      <c r="G228" s="21"/>
    </row>
    <row r="229" spans="1:7" collapsed="1">
      <c r="A229" s="29" t="s">
        <v>224</v>
      </c>
      <c r="B229" s="11">
        <f>SUM(B230:B237)/24</f>
        <v>0.10416666666666667</v>
      </c>
      <c r="C229" s="20">
        <f>SUM(C230:C237)/24</f>
        <v>1.8333333333333333</v>
      </c>
      <c r="D229" s="20">
        <f>SUM(D230:D237)/24</f>
        <v>2.1568627450980391</v>
      </c>
      <c r="E229" s="20">
        <f t="shared" si="17"/>
        <v>1.4019607843137254</v>
      </c>
      <c r="F229" s="20">
        <f t="shared" si="18"/>
        <v>1.6192647058823531</v>
      </c>
      <c r="G229" s="16"/>
    </row>
    <row r="230" spans="1:7" ht="14.25" hidden="1" customHeight="1" outlineLevel="1">
      <c r="A230" s="21" t="s">
        <v>225</v>
      </c>
      <c r="B230" s="1"/>
      <c r="C230" s="23">
        <v>4</v>
      </c>
      <c r="D230" s="23">
        <f t="shared" ref="D230:D237" si="20">C230+((C230*$K$1)/(1-$K$1))</f>
        <v>4.7058823529411766</v>
      </c>
      <c r="E230" s="23">
        <f t="shared" si="17"/>
        <v>3.0588235294117649</v>
      </c>
      <c r="F230" s="23">
        <f t="shared" si="18"/>
        <v>3.5329411764705889</v>
      </c>
      <c r="G230" s="21"/>
    </row>
    <row r="231" spans="1:7" ht="32.25" hidden="1" customHeight="1" outlineLevel="1">
      <c r="A231" s="21" t="s">
        <v>226</v>
      </c>
      <c r="B231" s="1"/>
      <c r="C231" s="23">
        <v>4</v>
      </c>
      <c r="D231" s="23">
        <f t="shared" si="20"/>
        <v>4.7058823529411766</v>
      </c>
      <c r="E231" s="23">
        <f t="shared" si="17"/>
        <v>3.0588235294117649</v>
      </c>
      <c r="F231" s="23">
        <f t="shared" si="18"/>
        <v>3.5329411764705889</v>
      </c>
      <c r="G231" s="21"/>
    </row>
    <row r="232" spans="1:7" ht="14.25" hidden="1" customHeight="1" outlineLevel="1">
      <c r="A232" s="21" t="s">
        <v>227</v>
      </c>
      <c r="B232" s="1"/>
      <c r="C232" s="23">
        <v>2</v>
      </c>
      <c r="D232" s="23">
        <f t="shared" si="20"/>
        <v>2.3529411764705883</v>
      </c>
      <c r="E232" s="23">
        <f t="shared" si="17"/>
        <v>1.5294117647058825</v>
      </c>
      <c r="F232" s="23">
        <f t="shared" si="18"/>
        <v>1.7664705882352945</v>
      </c>
      <c r="G232" s="21"/>
    </row>
    <row r="233" spans="1:7" ht="14.25" hidden="1" customHeight="1" outlineLevel="1">
      <c r="A233" s="21" t="s">
        <v>228</v>
      </c>
      <c r="B233" s="1"/>
      <c r="C233" s="23">
        <v>2</v>
      </c>
      <c r="D233" s="23">
        <f t="shared" si="20"/>
        <v>2.3529411764705883</v>
      </c>
      <c r="E233" s="23">
        <f t="shared" si="17"/>
        <v>1.5294117647058825</v>
      </c>
      <c r="F233" s="23">
        <f t="shared" si="18"/>
        <v>1.7664705882352945</v>
      </c>
      <c r="G233" s="21"/>
    </row>
    <row r="234" spans="1:7" ht="25.5" hidden="1" customHeight="1" outlineLevel="1">
      <c r="A234" s="21" t="s">
        <v>229</v>
      </c>
      <c r="B234" s="1"/>
      <c r="C234" s="23">
        <v>8</v>
      </c>
      <c r="D234" s="23">
        <f t="shared" si="20"/>
        <v>9.4117647058823533</v>
      </c>
      <c r="E234" s="23">
        <f t="shared" si="17"/>
        <v>6.1176470588235299</v>
      </c>
      <c r="F234" s="23">
        <f t="shared" si="18"/>
        <v>7.0658823529411778</v>
      </c>
      <c r="G234" s="21"/>
    </row>
    <row r="235" spans="1:7" ht="14.25" hidden="1" customHeight="1" outlineLevel="1">
      <c r="A235" s="21" t="s">
        <v>230</v>
      </c>
      <c r="B235" s="1"/>
      <c r="C235" s="23">
        <v>20</v>
      </c>
      <c r="D235" s="23">
        <f t="shared" si="20"/>
        <v>23.529411764705884</v>
      </c>
      <c r="E235" s="23">
        <f t="shared" si="17"/>
        <v>15.294117647058824</v>
      </c>
      <c r="F235" s="23">
        <f t="shared" si="18"/>
        <v>17.664705882352944</v>
      </c>
      <c r="G235" s="21"/>
    </row>
    <row r="236" spans="1:7" ht="14.25" hidden="1" customHeight="1" outlineLevel="1">
      <c r="A236" s="21" t="s">
        <v>231</v>
      </c>
      <c r="B236" s="1"/>
      <c r="C236" s="23">
        <v>4</v>
      </c>
      <c r="D236" s="23">
        <f t="shared" si="20"/>
        <v>4.7058823529411766</v>
      </c>
      <c r="E236" s="23">
        <f t="shared" si="17"/>
        <v>3.0588235294117649</v>
      </c>
      <c r="F236" s="23">
        <f t="shared" si="18"/>
        <v>3.5329411764705889</v>
      </c>
      <c r="G236" s="21"/>
    </row>
    <row r="237" spans="1:7" ht="14.25" hidden="1" customHeight="1" outlineLevel="1">
      <c r="A237" s="21" t="s">
        <v>232</v>
      </c>
      <c r="B237" s="22">
        <v>2.5</v>
      </c>
      <c r="C237" s="23"/>
      <c r="D237" s="23">
        <f t="shared" si="20"/>
        <v>0</v>
      </c>
      <c r="E237" s="23">
        <f t="shared" si="17"/>
        <v>0</v>
      </c>
      <c r="F237" s="23">
        <f t="shared" si="18"/>
        <v>0</v>
      </c>
      <c r="G237" s="21"/>
    </row>
    <row r="238" spans="1:7" collapsed="1">
      <c r="A238" s="12" t="s">
        <v>233</v>
      </c>
      <c r="B238" s="11">
        <f>SUM(B239:B240)/24</f>
        <v>0.25</v>
      </c>
      <c r="C238" s="20">
        <f>SUM(C239:C240)/24</f>
        <v>0.33333333333333331</v>
      </c>
      <c r="D238" s="20">
        <f>SUM(D239:D240)/24</f>
        <v>0.39215686274509803</v>
      </c>
      <c r="E238" s="20">
        <f t="shared" si="17"/>
        <v>0.25490196078431371</v>
      </c>
      <c r="F238" s="20">
        <f t="shared" si="18"/>
        <v>0.29441176470588237</v>
      </c>
      <c r="G238" s="20"/>
    </row>
    <row r="239" spans="1:7" ht="15" hidden="1" customHeight="1" outlineLevel="1">
      <c r="A239" s="21" t="s">
        <v>234</v>
      </c>
      <c r="B239" s="25">
        <v>6</v>
      </c>
      <c r="C239" s="23"/>
      <c r="D239" s="23">
        <f>C239+((C239*$K$1)/(1-$K$1))</f>
        <v>0</v>
      </c>
      <c r="E239" s="23">
        <f t="shared" si="17"/>
        <v>0</v>
      </c>
      <c r="F239" s="23">
        <f t="shared" si="18"/>
        <v>0</v>
      </c>
      <c r="G239" s="3" t="s">
        <v>235</v>
      </c>
    </row>
    <row r="240" spans="1:7" ht="15" hidden="1" customHeight="1" outlineLevel="1">
      <c r="A240" s="21" t="s">
        <v>236</v>
      </c>
      <c r="B240" s="1"/>
      <c r="C240" s="23">
        <v>8</v>
      </c>
      <c r="D240" s="23">
        <f>C240+((C240*$K$1)/(1-$K$1))</f>
        <v>9.4117647058823533</v>
      </c>
      <c r="E240" s="23">
        <f t="shared" si="17"/>
        <v>6.1176470588235299</v>
      </c>
      <c r="F240" s="23">
        <f t="shared" si="18"/>
        <v>7.0658823529411778</v>
      </c>
      <c r="G240" s="21"/>
    </row>
    <row r="241" spans="1:7" ht="15" customHeight="1" collapsed="1">
      <c r="A241" s="47"/>
      <c r="B241" s="47"/>
      <c r="C241" s="47"/>
      <c r="D241" s="47"/>
      <c r="E241" s="47"/>
      <c r="F241" s="47"/>
    </row>
    <row r="242" spans="1:7" ht="14.25" customHeight="1">
      <c r="A242" s="47"/>
      <c r="B242" s="958" t="s">
        <v>237</v>
      </c>
      <c r="C242" s="958"/>
      <c r="D242" s="958"/>
      <c r="E242" s="360"/>
      <c r="F242" s="360"/>
    </row>
    <row r="243" spans="1:7" ht="28.5">
      <c r="A243" s="47"/>
      <c r="B243" s="67" t="s">
        <v>274</v>
      </c>
      <c r="C243" s="67" t="s">
        <v>240</v>
      </c>
      <c r="D243" s="67" t="s">
        <v>241</v>
      </c>
      <c r="E243" s="359" t="s">
        <v>303</v>
      </c>
      <c r="F243" s="359" t="s">
        <v>304</v>
      </c>
      <c r="G243" s="71" t="s">
        <v>275</v>
      </c>
    </row>
    <row r="244" spans="1:7" ht="41.25" customHeight="1">
      <c r="A244" s="41" t="s">
        <v>247</v>
      </c>
      <c r="B244" s="40">
        <f>B3+B6+B18+B24+B37+B52+B78+B96+B111+B130+B145+B164+B186+B206+B229+B238</f>
        <v>5.6416666666666666</v>
      </c>
      <c r="C244" s="40">
        <f>C3+C6+C18+C24+C37+C52+C78+C96+C111+C130+C145+C164+C186+C206+C229+C238</f>
        <v>32.403599537037039</v>
      </c>
      <c r="D244" s="40">
        <f>D3+D6+D18+D24+D37+D52+D78+D96+D111+D130+D145+D164+D186+D206+D229+D238</f>
        <v>37.643940631808277</v>
      </c>
      <c r="E244" s="40">
        <f>E3+E6+E18+E24+E37+E52+E78+E96+E111+E130+E145+E164+E186+E206+E229+E238</f>
        <v>24.468561410675381</v>
      </c>
      <c r="F244" s="40">
        <f>F3+F6+F18+F24+F37+F52+F78+F96+F111+F130+F145+F164+F186+F206+F229+F238</f>
        <v>28.261188429330073</v>
      </c>
    </row>
    <row r="245" spans="1:7" ht="54" customHeight="1">
      <c r="A245" s="41" t="s">
        <v>248</v>
      </c>
      <c r="B245" s="40">
        <f>B3+B6+B18+B24+B37+B52+B78+B96+B111+B130+B145+B164+B206+B229+B238</f>
        <v>5.6416666666666666</v>
      </c>
      <c r="C245" s="40">
        <f>C3+C6+C18+C24+C37+C52+C78+C96+C111+C130+C145+C164+C206+C229+C238</f>
        <v>26.403599537037035</v>
      </c>
      <c r="D245" s="40">
        <f>D3+D6+D18+D24+D37+D52+D78+D96+D111+D130+D145+D164+D206+D229+D238</f>
        <v>30.585117102396513</v>
      </c>
      <c r="E245" s="40">
        <f>E3+E6+E18+E24+E37+E52+E78+E96+E111+E130+E145+E164+E206+E229+E238</f>
        <v>19.880326116557736</v>
      </c>
      <c r="F245" s="40">
        <f>F3+F6+F18+F24+F37+F52+F78+F96+F111+F130+F145+F164+F206+F229+F238</f>
        <v>22.961776664624189</v>
      </c>
    </row>
    <row r="246" spans="1:7" ht="37.5" customHeight="1">
      <c r="A246" s="41" t="s">
        <v>249</v>
      </c>
      <c r="B246" s="40">
        <f>B245-B130</f>
        <v>5.6416666666666666</v>
      </c>
      <c r="C246" s="80">
        <f>C245-C130</f>
        <v>23.736932870370367</v>
      </c>
      <c r="D246" s="40">
        <f>D245-D130</f>
        <v>27.447862200435729</v>
      </c>
      <c r="E246" s="40">
        <f>E245-E130</f>
        <v>17.841110430283226</v>
      </c>
      <c r="F246" s="40">
        <f>F245-F130</f>
        <v>20.60648254697713</v>
      </c>
    </row>
    <row r="248" spans="1:7">
      <c r="A248" s="108" t="s">
        <v>277</v>
      </c>
      <c r="C248" s="107">
        <f>C18+C24+C37+C52+C78+C96+C111+C145+C164-((C19+C20+C21)/24)</f>
        <v>17.734926697530863</v>
      </c>
      <c r="D248" s="107">
        <f>D18+D24+D37+D52+D78+D96+D111+D145+D164-((D19+D20+D21)/24)</f>
        <v>20.864619644153958</v>
      </c>
      <c r="E248" s="107"/>
      <c r="F248" s="107"/>
    </row>
    <row r="249" spans="1:7">
      <c r="A249" s="108"/>
      <c r="C249" s="107"/>
      <c r="D249" s="107"/>
      <c r="E249" s="107"/>
      <c r="F249" s="107"/>
    </row>
    <row r="250" spans="1:7">
      <c r="B250" s="34" t="s">
        <v>332</v>
      </c>
      <c r="C250" s="34" t="s">
        <v>333</v>
      </c>
    </row>
    <row r="251" spans="1:7">
      <c r="A251" s="108" t="s">
        <v>334</v>
      </c>
      <c r="B251" s="107">
        <f>20.86/(8285/1000)</f>
        <v>2.5178032589016293</v>
      </c>
      <c r="C251" s="107">
        <f>20.86/(8285/1000)</f>
        <v>2.5178032589016293</v>
      </c>
    </row>
    <row r="252" spans="1:7">
      <c r="A252" s="108" t="s">
        <v>335</v>
      </c>
      <c r="B252" s="107">
        <f>(D246*1000000)/8285</f>
        <v>3312.9586240719045</v>
      </c>
      <c r="C252" s="107">
        <f>(D244*1000000)/8285</f>
        <v>4543.6259060722123</v>
      </c>
    </row>
    <row r="253" spans="1:7">
      <c r="A253" s="108" t="s">
        <v>336</v>
      </c>
      <c r="B253" s="107">
        <f>(D246*1000000)/8285</f>
        <v>3312.9586240719045</v>
      </c>
      <c r="C253" s="107">
        <f>(D246*1000000)/8285</f>
        <v>3312.9586240719045</v>
      </c>
    </row>
    <row r="254" spans="1:7">
      <c r="A254" s="108"/>
    </row>
  </sheetData>
  <mergeCells count="2">
    <mergeCell ref="C1:D1"/>
    <mergeCell ref="B242:D242"/>
  </mergeCells>
  <pageMargins left="0.7" right="0.7" top="0.75" bottom="0.75" header="0.3" footer="0.3"/>
  <pageSetup paperSize="8" scale="80" fitToHeight="5" orientation="portrait" r:id="rId1"/>
  <rowBreaks count="3" manualBreakCount="3">
    <brk id="129" max="4" man="1"/>
    <brk id="163" max="4" man="1"/>
    <brk id="228" max="4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43888-7A38-4585-A974-4BE2B47AF6BD}">
  <sheetPr codeName="Sheet4">
    <tabColor rgb="FF92D050"/>
    <outlinePr summaryBelow="0" summaryRight="0"/>
    <pageSetUpPr fitToPage="1"/>
  </sheetPr>
  <dimension ref="A1:U1296"/>
  <sheetViews>
    <sheetView tabSelected="1" zoomScale="130" zoomScaleNormal="130" zoomScaleSheetLayoutView="85" workbookViewId="0">
      <pane xSplit="6" ySplit="11" topLeftCell="G114" activePane="bottomRight" state="frozen"/>
      <selection pane="topRight" activeCell="G1" sqref="G1"/>
      <selection pane="bottomLeft" activeCell="A12" sqref="A12"/>
      <selection pane="bottomRight" activeCell="B123" sqref="B123"/>
    </sheetView>
  </sheetViews>
  <sheetFormatPr defaultColWidth="9.140625" defaultRowHeight="14.25" outlineLevelRow="1" outlineLevelCol="1"/>
  <cols>
    <col min="1" max="1" width="9.140625" style="34" customWidth="1"/>
    <col min="2" max="2" width="16.5703125" style="434" bestFit="1" customWidth="1"/>
    <col min="3" max="3" width="14.28515625" style="434" customWidth="1"/>
    <col min="4" max="4" width="16.140625" style="574" customWidth="1"/>
    <col min="5" max="5" width="35.42578125" style="572" customWidth="1"/>
    <col min="6" max="6" width="52.85546875" style="430" customWidth="1"/>
    <col min="7" max="7" width="12.85546875" style="430" customWidth="1"/>
    <col min="8" max="8" width="10.140625" style="753" customWidth="1"/>
    <col min="9" max="9" width="12.85546875" style="712" customWidth="1"/>
    <col min="10" max="10" width="6.42578125" style="455" customWidth="1"/>
    <col min="11" max="11" width="14.85546875" style="455" customWidth="1" outlineLevel="1"/>
    <col min="12" max="12" width="14.140625" style="455" customWidth="1" outlineLevel="1"/>
    <col min="13" max="13" width="10.85546875" style="455" customWidth="1" outlineLevel="1"/>
    <col min="14" max="14" width="107.42578125" style="450" customWidth="1"/>
    <col min="15" max="15" width="17.28515625" style="721" customWidth="1"/>
    <col min="16" max="16" width="21" style="434" customWidth="1"/>
    <col min="17" max="17" width="9.140625" style="34"/>
    <col min="18" max="18" width="19.5703125" style="34" customWidth="1"/>
    <col min="19" max="19" width="18.42578125" style="34" bestFit="1" customWidth="1"/>
    <col min="20" max="16384" width="9.140625" style="34"/>
  </cols>
  <sheetData>
    <row r="1" spans="1:19" ht="29.45" customHeight="1" thickBot="1">
      <c r="D1" s="573"/>
      <c r="F1" s="432"/>
      <c r="G1" s="433"/>
      <c r="H1" s="740" t="s">
        <v>337</v>
      </c>
      <c r="I1" s="959" t="s">
        <v>338</v>
      </c>
      <c r="J1" s="959"/>
      <c r="K1" s="431"/>
      <c r="L1" s="431"/>
      <c r="M1" s="431"/>
      <c r="N1" s="445"/>
      <c r="O1" s="719"/>
      <c r="P1" s="689"/>
    </row>
    <row r="2" spans="1:19" s="75" customFormat="1" ht="49.5" customHeight="1" thickBot="1">
      <c r="A2" s="75" t="s">
        <v>339</v>
      </c>
      <c r="B2" s="923" t="s">
        <v>340</v>
      </c>
      <c r="C2" s="924" t="s">
        <v>341</v>
      </c>
      <c r="D2" s="925" t="s">
        <v>342</v>
      </c>
      <c r="E2" s="926" t="s">
        <v>343</v>
      </c>
      <c r="F2" s="927" t="s">
        <v>344</v>
      </c>
      <c r="G2" s="928" t="s">
        <v>256</v>
      </c>
      <c r="H2" s="929" t="s">
        <v>345</v>
      </c>
      <c r="I2" s="930" t="s">
        <v>346</v>
      </c>
      <c r="J2" s="928" t="s">
        <v>347</v>
      </c>
      <c r="K2" s="931" t="s">
        <v>348</v>
      </c>
      <c r="L2" s="931" t="s">
        <v>349</v>
      </c>
      <c r="M2" s="931" t="s">
        <v>350</v>
      </c>
      <c r="N2" s="932" t="s">
        <v>351</v>
      </c>
      <c r="O2" s="926" t="s">
        <v>1779</v>
      </c>
      <c r="P2" s="933" t="s">
        <v>352</v>
      </c>
      <c r="R2" s="75" t="s">
        <v>353</v>
      </c>
      <c r="S2" s="567" t="e">
        <f>_xlfn.DAYS(#REF!,#REF!)</f>
        <v>#REF!</v>
      </c>
    </row>
    <row r="3" spans="1:19">
      <c r="A3" s="34">
        <v>0</v>
      </c>
      <c r="B3" s="921">
        <v>44586</v>
      </c>
      <c r="C3" s="453"/>
      <c r="D3" s="597">
        <v>0</v>
      </c>
      <c r="E3" s="598" t="s">
        <v>5</v>
      </c>
      <c r="F3" s="575" t="s">
        <v>354</v>
      </c>
      <c r="G3" s="429"/>
      <c r="H3" s="424">
        <v>72</v>
      </c>
      <c r="I3" s="424">
        <f>4.25*24</f>
        <v>102</v>
      </c>
      <c r="J3" s="564">
        <v>102</v>
      </c>
      <c r="K3" s="564"/>
      <c r="L3" s="564"/>
      <c r="M3" s="564"/>
      <c r="N3" s="599" t="s">
        <v>355</v>
      </c>
      <c r="O3" s="720" t="s">
        <v>356</v>
      </c>
      <c r="P3" s="699" t="s">
        <v>357</v>
      </c>
    </row>
    <row r="4" spans="1:19" ht="16.5" customHeight="1" outlineLevel="1">
      <c r="A4" s="34">
        <v>1</v>
      </c>
      <c r="B4" s="922">
        <f>IF(ISNUMBER(J3),B3+J3/24,B3+I3/24)</f>
        <v>44590.25</v>
      </c>
      <c r="C4" s="453"/>
      <c r="D4" s="597">
        <v>0</v>
      </c>
      <c r="E4" s="598" t="s">
        <v>5</v>
      </c>
      <c r="F4" s="575" t="s">
        <v>358</v>
      </c>
      <c r="G4" s="429"/>
      <c r="H4" s="741">
        <v>110</v>
      </c>
      <c r="I4" s="424">
        <v>144</v>
      </c>
      <c r="J4" s="424">
        <v>144</v>
      </c>
      <c r="K4" s="600"/>
      <c r="L4" s="600"/>
      <c r="M4" s="600"/>
      <c r="N4" s="449" t="s">
        <v>359</v>
      </c>
      <c r="O4" s="720" t="s">
        <v>356</v>
      </c>
      <c r="P4" s="697" t="s">
        <v>360</v>
      </c>
    </row>
    <row r="5" spans="1:19" ht="16.5" customHeight="1" outlineLevel="1">
      <c r="A5" s="34">
        <v>2</v>
      </c>
      <c r="B5" s="922">
        <f>IF(ISNUMBER(J4),B4+J4/24,B4+I4/24)</f>
        <v>44596.25</v>
      </c>
      <c r="C5" s="453"/>
      <c r="D5" s="597">
        <v>0</v>
      </c>
      <c r="E5" s="598" t="s">
        <v>5</v>
      </c>
      <c r="F5" s="575" t="s">
        <v>1543</v>
      </c>
      <c r="G5" s="429"/>
      <c r="H5" s="741">
        <v>0</v>
      </c>
      <c r="I5" s="424">
        <f>10*24+48+48</f>
        <v>336</v>
      </c>
      <c r="J5" s="424">
        <v>51</v>
      </c>
      <c r="K5" s="600"/>
      <c r="L5" s="600"/>
      <c r="M5" s="600"/>
      <c r="N5" s="449"/>
      <c r="O5" s="720" t="s">
        <v>356</v>
      </c>
      <c r="P5" s="697"/>
    </row>
    <row r="6" spans="1:19" ht="16.5" customHeight="1" outlineLevel="1">
      <c r="A6" s="34">
        <v>3</v>
      </c>
      <c r="B6" s="922">
        <f t="shared" ref="B6:B69" si="0">IF(ISNUMBER(J5),B5+J5/24,B5+I5/24)</f>
        <v>44598.375</v>
      </c>
      <c r="C6" s="453"/>
      <c r="D6" s="597">
        <v>0</v>
      </c>
      <c r="E6" s="598" t="s">
        <v>5</v>
      </c>
      <c r="F6" s="575" t="s">
        <v>361</v>
      </c>
      <c r="G6" s="429"/>
      <c r="H6" s="741">
        <v>72</v>
      </c>
      <c r="I6" s="424">
        <v>0</v>
      </c>
      <c r="J6" s="424">
        <v>0</v>
      </c>
      <c r="K6" s="424"/>
      <c r="L6" s="424"/>
      <c r="M6" s="424"/>
      <c r="N6" s="449" t="s">
        <v>362</v>
      </c>
      <c r="O6" s="720" t="s">
        <v>356</v>
      </c>
      <c r="P6" s="697" t="s">
        <v>357</v>
      </c>
    </row>
    <row r="7" spans="1:19" ht="16.5" customHeight="1" outlineLevel="1">
      <c r="A7" s="34">
        <v>4</v>
      </c>
      <c r="B7" s="922">
        <f t="shared" si="0"/>
        <v>44598.375</v>
      </c>
      <c r="C7" s="453"/>
      <c r="D7" s="597">
        <v>0</v>
      </c>
      <c r="E7" s="598" t="s">
        <v>5</v>
      </c>
      <c r="F7" s="575" t="s">
        <v>363</v>
      </c>
      <c r="G7" s="429"/>
      <c r="H7" s="741">
        <v>12</v>
      </c>
      <c r="I7" s="424">
        <v>20</v>
      </c>
      <c r="J7" s="424">
        <v>25</v>
      </c>
      <c r="K7" s="424"/>
      <c r="L7" s="424"/>
      <c r="M7" s="424"/>
      <c r="N7" s="449" t="s">
        <v>364</v>
      </c>
      <c r="O7" s="720" t="s">
        <v>356</v>
      </c>
      <c r="P7" s="697" t="s">
        <v>360</v>
      </c>
    </row>
    <row r="8" spans="1:19" ht="36" outlineLevel="1">
      <c r="A8" s="34">
        <v>5</v>
      </c>
      <c r="B8" s="922">
        <f t="shared" si="0"/>
        <v>44599.416666666664</v>
      </c>
      <c r="C8" s="453"/>
      <c r="D8" s="597">
        <v>0</v>
      </c>
      <c r="E8" s="598" t="s">
        <v>5</v>
      </c>
      <c r="F8" s="575" t="s">
        <v>1546</v>
      </c>
      <c r="G8" s="429"/>
      <c r="H8" s="741">
        <v>12</v>
      </c>
      <c r="I8" s="424">
        <v>190</v>
      </c>
      <c r="J8" s="424">
        <v>190</v>
      </c>
      <c r="K8" s="424"/>
      <c r="L8" s="424"/>
      <c r="M8" s="424"/>
      <c r="N8" s="449" t="s">
        <v>366</v>
      </c>
      <c r="O8" s="720" t="s">
        <v>356</v>
      </c>
      <c r="P8" s="697" t="s">
        <v>360</v>
      </c>
    </row>
    <row r="9" spans="1:19" outlineLevel="1">
      <c r="A9" s="34">
        <v>6</v>
      </c>
      <c r="B9" s="922">
        <f t="shared" si="0"/>
        <v>44607.333333333328</v>
      </c>
      <c r="C9" s="453"/>
      <c r="D9" s="597">
        <v>0</v>
      </c>
      <c r="E9" s="598" t="s">
        <v>5</v>
      </c>
      <c r="F9" s="575" t="s">
        <v>1569</v>
      </c>
      <c r="G9" s="429"/>
      <c r="H9" s="741"/>
      <c r="I9" s="424">
        <v>5</v>
      </c>
      <c r="J9" s="424">
        <v>5</v>
      </c>
      <c r="K9" s="424"/>
      <c r="L9" s="424"/>
      <c r="M9" s="424"/>
      <c r="N9" s="449"/>
      <c r="O9" s="720" t="s">
        <v>356</v>
      </c>
      <c r="P9" s="697" t="s">
        <v>360</v>
      </c>
    </row>
    <row r="10" spans="1:19" outlineLevel="1">
      <c r="A10" s="34">
        <v>7</v>
      </c>
      <c r="B10" s="922">
        <f t="shared" si="0"/>
        <v>44607.541666666664</v>
      </c>
      <c r="C10" s="453"/>
      <c r="D10" s="597">
        <v>0</v>
      </c>
      <c r="E10" s="598" t="s">
        <v>5</v>
      </c>
      <c r="F10" s="575" t="s">
        <v>1571</v>
      </c>
      <c r="G10" s="429"/>
      <c r="H10" s="741"/>
      <c r="I10" s="424">
        <v>82</v>
      </c>
      <c r="J10" s="424">
        <v>81.75</v>
      </c>
      <c r="K10" s="424"/>
      <c r="L10" s="424"/>
      <c r="M10" s="424"/>
      <c r="N10" s="449"/>
      <c r="O10" s="720" t="s">
        <v>356</v>
      </c>
      <c r="P10" s="697" t="s">
        <v>360</v>
      </c>
    </row>
    <row r="11" spans="1:19" outlineLevel="1">
      <c r="A11" s="34">
        <v>8</v>
      </c>
      <c r="B11" s="922">
        <f t="shared" si="0"/>
        <v>44610.947916666664</v>
      </c>
      <c r="C11" s="453"/>
      <c r="D11" s="597">
        <v>0</v>
      </c>
      <c r="E11" s="598" t="s">
        <v>5</v>
      </c>
      <c r="F11" s="575" t="s">
        <v>1565</v>
      </c>
      <c r="G11" s="429"/>
      <c r="H11" s="741"/>
      <c r="I11" s="424">
        <v>17.25</v>
      </c>
      <c r="J11" s="424">
        <v>17.75</v>
      </c>
      <c r="K11" s="424"/>
      <c r="L11" s="424"/>
      <c r="M11" s="424"/>
      <c r="N11" s="449" t="s">
        <v>1575</v>
      </c>
      <c r="O11" s="720" t="s">
        <v>356</v>
      </c>
      <c r="P11" s="697" t="s">
        <v>360</v>
      </c>
    </row>
    <row r="12" spans="1:19" outlineLevel="1">
      <c r="A12" s="34">
        <v>9</v>
      </c>
      <c r="B12" s="922">
        <f t="shared" si="0"/>
        <v>44611.6875</v>
      </c>
      <c r="C12" s="453"/>
      <c r="D12" s="597">
        <v>0</v>
      </c>
      <c r="E12" s="598" t="s">
        <v>5</v>
      </c>
      <c r="F12" s="575" t="s">
        <v>1566</v>
      </c>
      <c r="G12" s="429"/>
      <c r="H12" s="741"/>
      <c r="I12" s="424">
        <v>143</v>
      </c>
      <c r="J12" s="424">
        <v>142.5</v>
      </c>
      <c r="K12" s="424"/>
      <c r="L12" s="424"/>
      <c r="M12" s="424"/>
      <c r="N12" s="449"/>
      <c r="O12" s="720" t="s">
        <v>356</v>
      </c>
      <c r="P12" s="697" t="s">
        <v>360</v>
      </c>
    </row>
    <row r="13" spans="1:19" outlineLevel="1">
      <c r="A13" s="34">
        <v>10</v>
      </c>
      <c r="B13" s="922">
        <f t="shared" si="0"/>
        <v>44617.625</v>
      </c>
      <c r="C13" s="453"/>
      <c r="D13" s="597">
        <v>0</v>
      </c>
      <c r="E13" s="598" t="s">
        <v>5</v>
      </c>
      <c r="F13" s="575" t="s">
        <v>363</v>
      </c>
      <c r="G13" s="429"/>
      <c r="H13" s="741"/>
      <c r="I13" s="424">
        <v>19</v>
      </c>
      <c r="J13" s="424">
        <v>19</v>
      </c>
      <c r="K13" s="424"/>
      <c r="L13" s="424"/>
      <c r="M13" s="424"/>
      <c r="N13" s="449"/>
      <c r="O13" s="720" t="s">
        <v>356</v>
      </c>
      <c r="P13" s="697" t="s">
        <v>360</v>
      </c>
    </row>
    <row r="14" spans="1:19" ht="24" outlineLevel="1">
      <c r="A14" s="34">
        <v>11</v>
      </c>
      <c r="B14" s="922">
        <f t="shared" si="0"/>
        <v>44618.416666666664</v>
      </c>
      <c r="C14" s="453"/>
      <c r="D14" s="597">
        <v>0</v>
      </c>
      <c r="E14" s="598" t="s">
        <v>5</v>
      </c>
      <c r="F14" s="575" t="s">
        <v>1618</v>
      </c>
      <c r="G14" s="429"/>
      <c r="H14" s="741">
        <v>24</v>
      </c>
      <c r="I14" s="561">
        <v>80</v>
      </c>
      <c r="J14" s="424">
        <v>80.5</v>
      </c>
      <c r="K14" s="424"/>
      <c r="L14" s="424"/>
      <c r="M14" s="424"/>
      <c r="N14" s="449" t="s">
        <v>368</v>
      </c>
      <c r="O14" s="720" t="s">
        <v>356</v>
      </c>
      <c r="P14" s="697" t="s">
        <v>360</v>
      </c>
    </row>
    <row r="15" spans="1:19" outlineLevel="1">
      <c r="A15" s="34">
        <v>12</v>
      </c>
      <c r="B15" s="922">
        <f t="shared" si="0"/>
        <v>44621.770833333328</v>
      </c>
      <c r="C15" s="453"/>
      <c r="D15" s="597">
        <v>0</v>
      </c>
      <c r="E15" s="598" t="s">
        <v>5</v>
      </c>
      <c r="F15" s="575" t="s">
        <v>367</v>
      </c>
      <c r="G15" s="429"/>
      <c r="H15" s="741"/>
      <c r="I15" s="424">
        <v>15</v>
      </c>
      <c r="J15" s="424">
        <v>13</v>
      </c>
      <c r="K15" s="424"/>
      <c r="L15" s="424"/>
      <c r="M15" s="424"/>
      <c r="N15" s="449" t="s">
        <v>1619</v>
      </c>
      <c r="O15" s="720" t="s">
        <v>356</v>
      </c>
      <c r="P15" s="697" t="s">
        <v>360</v>
      </c>
    </row>
    <row r="16" spans="1:19" outlineLevel="1">
      <c r="A16" s="34">
        <v>13</v>
      </c>
      <c r="B16" s="922">
        <f t="shared" si="0"/>
        <v>44622.312499999993</v>
      </c>
      <c r="C16" s="453"/>
      <c r="D16" s="597">
        <v>0</v>
      </c>
      <c r="E16" s="598" t="s">
        <v>5</v>
      </c>
      <c r="F16" s="575" t="s">
        <v>1570</v>
      </c>
      <c r="G16" s="429"/>
      <c r="H16" s="741"/>
      <c r="I16" s="424">
        <v>0</v>
      </c>
      <c r="J16" s="424">
        <v>0</v>
      </c>
      <c r="K16" s="424"/>
      <c r="L16" s="424"/>
      <c r="M16" s="424"/>
      <c r="N16" s="449"/>
      <c r="O16" s="720" t="s">
        <v>356</v>
      </c>
      <c r="P16" s="697" t="s">
        <v>360</v>
      </c>
    </row>
    <row r="17" spans="1:16" ht="16.5" customHeight="1">
      <c r="A17" s="34">
        <v>14</v>
      </c>
      <c r="B17" s="922">
        <f t="shared" si="0"/>
        <v>44622.312499999993</v>
      </c>
      <c r="C17" s="453" t="s">
        <v>369</v>
      </c>
      <c r="D17" s="597">
        <v>5</v>
      </c>
      <c r="E17" s="571" t="s">
        <v>370</v>
      </c>
      <c r="F17" s="575" t="s">
        <v>371</v>
      </c>
      <c r="G17" s="429"/>
      <c r="H17" s="741">
        <v>18</v>
      </c>
      <c r="I17" s="702">
        <v>30.5</v>
      </c>
      <c r="J17" s="424">
        <v>28.5</v>
      </c>
      <c r="K17" s="424"/>
      <c r="L17" s="424"/>
      <c r="M17" s="424"/>
      <c r="N17" s="449" t="s">
        <v>372</v>
      </c>
      <c r="O17" s="683" t="s">
        <v>356</v>
      </c>
      <c r="P17" s="659" t="s">
        <v>360</v>
      </c>
    </row>
    <row r="18" spans="1:16" outlineLevel="1">
      <c r="A18" s="34">
        <v>15</v>
      </c>
      <c r="B18" s="922">
        <f t="shared" si="0"/>
        <v>44623.499999999993</v>
      </c>
      <c r="C18" s="453" t="s">
        <v>369</v>
      </c>
      <c r="D18" s="597">
        <v>10</v>
      </c>
      <c r="E18" s="589" t="s">
        <v>373</v>
      </c>
      <c r="F18" s="575" t="s">
        <v>374</v>
      </c>
      <c r="G18" s="429"/>
      <c r="H18" s="741">
        <v>0.75</v>
      </c>
      <c r="I18" s="702">
        <v>0.75</v>
      </c>
      <c r="J18" s="424">
        <v>0.5</v>
      </c>
      <c r="K18" s="424"/>
      <c r="L18" s="424"/>
      <c r="M18" s="424"/>
      <c r="N18" s="446" t="s">
        <v>375</v>
      </c>
      <c r="O18" s="684" t="s">
        <v>376</v>
      </c>
      <c r="P18" s="659" t="s">
        <v>377</v>
      </c>
    </row>
    <row r="19" spans="1:16" outlineLevel="1">
      <c r="A19" s="34">
        <v>16</v>
      </c>
      <c r="B19" s="922">
        <f t="shared" si="0"/>
        <v>44623.520833333328</v>
      </c>
      <c r="C19" s="453" t="s">
        <v>369</v>
      </c>
      <c r="D19" s="597">
        <v>10</v>
      </c>
      <c r="E19" s="589" t="s">
        <v>373</v>
      </c>
      <c r="F19" s="575" t="s">
        <v>378</v>
      </c>
      <c r="G19" s="429"/>
      <c r="H19" s="741">
        <v>3</v>
      </c>
      <c r="I19" s="702">
        <v>3</v>
      </c>
      <c r="J19" s="424">
        <v>5.5</v>
      </c>
      <c r="K19" s="424"/>
      <c r="L19" s="424"/>
      <c r="M19" s="424"/>
      <c r="N19" s="446" t="s">
        <v>379</v>
      </c>
      <c r="O19" s="684" t="s">
        <v>376</v>
      </c>
      <c r="P19" s="659" t="s">
        <v>380</v>
      </c>
    </row>
    <row r="20" spans="1:16" outlineLevel="1">
      <c r="A20" s="34">
        <v>17</v>
      </c>
      <c r="B20" s="922">
        <f t="shared" si="0"/>
        <v>44623.749999999993</v>
      </c>
      <c r="C20" s="453" t="s">
        <v>369</v>
      </c>
      <c r="D20" s="597">
        <v>10</v>
      </c>
      <c r="E20" s="589" t="s">
        <v>373</v>
      </c>
      <c r="F20" s="575" t="s">
        <v>381</v>
      </c>
      <c r="G20" s="429"/>
      <c r="H20" s="741">
        <v>0.75</v>
      </c>
      <c r="I20" s="702">
        <v>0.75</v>
      </c>
      <c r="J20" s="424">
        <v>0.25</v>
      </c>
      <c r="K20" s="424"/>
      <c r="L20" s="424"/>
      <c r="M20" s="424"/>
      <c r="N20" s="447"/>
      <c r="O20" s="684" t="s">
        <v>376</v>
      </c>
      <c r="P20" s="659" t="s">
        <v>380</v>
      </c>
    </row>
    <row r="21" spans="1:16" outlineLevel="1">
      <c r="A21" s="34">
        <v>18</v>
      </c>
      <c r="B21" s="922">
        <f t="shared" si="0"/>
        <v>44623.760416666657</v>
      </c>
      <c r="C21" s="453" t="s">
        <v>369</v>
      </c>
      <c r="D21" s="597">
        <v>10</v>
      </c>
      <c r="E21" s="589" t="s">
        <v>373</v>
      </c>
      <c r="F21" s="575" t="s">
        <v>382</v>
      </c>
      <c r="G21" s="429"/>
      <c r="H21" s="741">
        <v>0.25</v>
      </c>
      <c r="I21" s="702">
        <v>0.25</v>
      </c>
      <c r="J21" s="424">
        <v>0.25</v>
      </c>
      <c r="K21" s="424"/>
      <c r="L21" s="424"/>
      <c r="M21" s="424"/>
      <c r="N21" s="447"/>
      <c r="O21" s="684" t="s">
        <v>376</v>
      </c>
      <c r="P21" s="659" t="s">
        <v>383</v>
      </c>
    </row>
    <row r="22" spans="1:16" outlineLevel="1">
      <c r="A22" s="34">
        <v>19</v>
      </c>
      <c r="B22" s="922">
        <f t="shared" si="0"/>
        <v>44623.770833333321</v>
      </c>
      <c r="C22" s="453" t="s">
        <v>369</v>
      </c>
      <c r="D22" s="597">
        <v>10</v>
      </c>
      <c r="E22" s="589" t="s">
        <v>373</v>
      </c>
      <c r="F22" s="575" t="s">
        <v>384</v>
      </c>
      <c r="G22" s="429"/>
      <c r="H22" s="741">
        <v>2</v>
      </c>
      <c r="I22" s="702">
        <v>2</v>
      </c>
      <c r="J22" s="424">
        <v>2.25</v>
      </c>
      <c r="K22" s="424"/>
      <c r="L22" s="424"/>
      <c r="M22" s="424"/>
      <c r="N22" s="447"/>
      <c r="O22" s="684" t="s">
        <v>376</v>
      </c>
      <c r="P22" s="659" t="s">
        <v>385</v>
      </c>
    </row>
    <row r="23" spans="1:16" outlineLevel="1">
      <c r="A23" s="34">
        <v>20</v>
      </c>
      <c r="B23" s="922">
        <f t="shared" si="0"/>
        <v>44623.864583333321</v>
      </c>
      <c r="C23" s="453" t="s">
        <v>369</v>
      </c>
      <c r="D23" s="597">
        <v>10</v>
      </c>
      <c r="E23" s="589" t="s">
        <v>373</v>
      </c>
      <c r="F23" s="575" t="s">
        <v>386</v>
      </c>
      <c r="G23" s="429"/>
      <c r="H23" s="741">
        <v>1</v>
      </c>
      <c r="I23" s="702">
        <v>1</v>
      </c>
      <c r="J23" s="424">
        <v>0.75</v>
      </c>
      <c r="K23" s="424"/>
      <c r="L23" s="424"/>
      <c r="M23" s="424"/>
      <c r="N23" s="447"/>
      <c r="O23" s="684" t="s">
        <v>376</v>
      </c>
      <c r="P23" s="659" t="s">
        <v>385</v>
      </c>
    </row>
    <row r="24" spans="1:16" outlineLevel="1">
      <c r="A24" s="34">
        <v>21</v>
      </c>
      <c r="B24" s="922">
        <f t="shared" si="0"/>
        <v>44623.895833333321</v>
      </c>
      <c r="C24" s="453" t="s">
        <v>369</v>
      </c>
      <c r="D24" s="597">
        <v>10</v>
      </c>
      <c r="E24" s="589" t="s">
        <v>373</v>
      </c>
      <c r="F24" s="575" t="s">
        <v>387</v>
      </c>
      <c r="G24" s="429"/>
      <c r="H24" s="741">
        <v>1</v>
      </c>
      <c r="I24" s="702">
        <v>1</v>
      </c>
      <c r="J24" s="424">
        <v>3.5</v>
      </c>
      <c r="K24" s="424"/>
      <c r="L24" s="424"/>
      <c r="M24" s="424"/>
      <c r="N24" s="447" t="s">
        <v>1638</v>
      </c>
      <c r="O24" s="684" t="s">
        <v>376</v>
      </c>
      <c r="P24" s="659" t="s">
        <v>385</v>
      </c>
    </row>
    <row r="25" spans="1:16" outlineLevel="1">
      <c r="A25" s="34">
        <v>22</v>
      </c>
      <c r="B25" s="922">
        <f t="shared" si="0"/>
        <v>44624.041666666657</v>
      </c>
      <c r="C25" s="453" t="s">
        <v>369</v>
      </c>
      <c r="D25" s="597">
        <v>10</v>
      </c>
      <c r="E25" s="589" t="s">
        <v>373</v>
      </c>
      <c r="F25" s="575" t="s">
        <v>388</v>
      </c>
      <c r="G25" s="429"/>
      <c r="H25" s="741">
        <v>2.5</v>
      </c>
      <c r="I25" s="702">
        <v>2.5</v>
      </c>
      <c r="J25" s="424">
        <v>3.75</v>
      </c>
      <c r="K25" s="424"/>
      <c r="L25" s="424"/>
      <c r="M25" s="424"/>
      <c r="N25" s="447"/>
      <c r="O25" s="684" t="s">
        <v>376</v>
      </c>
      <c r="P25" s="659" t="s">
        <v>389</v>
      </c>
    </row>
    <row r="26" spans="1:16" outlineLevel="1">
      <c r="A26" s="34">
        <v>23</v>
      </c>
      <c r="B26" s="922">
        <f t="shared" si="0"/>
        <v>44624.197916666657</v>
      </c>
      <c r="C26" s="453" t="s">
        <v>369</v>
      </c>
      <c r="D26" s="597">
        <v>10</v>
      </c>
      <c r="E26" s="589" t="s">
        <v>373</v>
      </c>
      <c r="F26" s="575" t="s">
        <v>390</v>
      </c>
      <c r="G26" s="429"/>
      <c r="H26" s="741">
        <v>1</v>
      </c>
      <c r="I26" s="702">
        <v>1</v>
      </c>
      <c r="J26" s="424">
        <v>0.75</v>
      </c>
      <c r="K26" s="424"/>
      <c r="L26" s="424"/>
      <c r="M26" s="424"/>
      <c r="N26" s="447"/>
      <c r="O26" s="684" t="s">
        <v>376</v>
      </c>
      <c r="P26" s="659" t="s">
        <v>389</v>
      </c>
    </row>
    <row r="27" spans="1:16" outlineLevel="1">
      <c r="A27" s="34">
        <v>24</v>
      </c>
      <c r="B27" s="922">
        <f t="shared" si="0"/>
        <v>44624.229166666657</v>
      </c>
      <c r="C27" s="453" t="s">
        <v>369</v>
      </c>
      <c r="D27" s="597">
        <v>10</v>
      </c>
      <c r="E27" s="589" t="s">
        <v>373</v>
      </c>
      <c r="F27" s="575" t="s">
        <v>391</v>
      </c>
      <c r="G27" s="429"/>
      <c r="H27" s="742">
        <f>_xlfn.CEILING.MATH(IF(L26="",((L27-K27)/M27),((L27-L26)/M27)),0.25)</f>
        <v>3.5</v>
      </c>
      <c r="I27" s="703">
        <v>5</v>
      </c>
      <c r="J27" s="424">
        <v>5.5</v>
      </c>
      <c r="K27" s="424">
        <v>4024</v>
      </c>
      <c r="L27" s="424">
        <v>4254</v>
      </c>
      <c r="M27" s="424">
        <v>70</v>
      </c>
      <c r="N27" s="447"/>
      <c r="O27" s="684" t="s">
        <v>376</v>
      </c>
      <c r="P27" s="659" t="s">
        <v>392</v>
      </c>
    </row>
    <row r="28" spans="1:16" outlineLevel="1">
      <c r="A28" s="34">
        <v>25</v>
      </c>
      <c r="B28" s="922">
        <f t="shared" si="0"/>
        <v>44624.458333333321</v>
      </c>
      <c r="C28" s="453" t="s">
        <v>369</v>
      </c>
      <c r="D28" s="597">
        <v>10</v>
      </c>
      <c r="E28" s="589" t="s">
        <v>373</v>
      </c>
      <c r="F28" s="575" t="s">
        <v>393</v>
      </c>
      <c r="G28" s="429"/>
      <c r="H28" s="741">
        <v>0.75</v>
      </c>
      <c r="I28" s="702">
        <v>2.5</v>
      </c>
      <c r="J28" s="424">
        <v>2.5</v>
      </c>
      <c r="K28" s="424"/>
      <c r="L28" s="424"/>
      <c r="M28" s="424"/>
      <c r="N28" s="447"/>
      <c r="O28" s="684" t="s">
        <v>376</v>
      </c>
      <c r="P28" s="659" t="s">
        <v>394</v>
      </c>
    </row>
    <row r="29" spans="1:16" outlineLevel="1">
      <c r="A29" s="34">
        <v>26</v>
      </c>
      <c r="B29" s="922">
        <f t="shared" si="0"/>
        <v>44624.562499999985</v>
      </c>
      <c r="C29" s="453" t="s">
        <v>369</v>
      </c>
      <c r="D29" s="597">
        <v>10</v>
      </c>
      <c r="E29" s="589" t="s">
        <v>373</v>
      </c>
      <c r="F29" s="575" t="s">
        <v>395</v>
      </c>
      <c r="G29" s="429"/>
      <c r="H29" s="741">
        <v>0.25</v>
      </c>
      <c r="I29" s="702">
        <v>1</v>
      </c>
      <c r="J29" s="424">
        <v>1</v>
      </c>
      <c r="K29" s="424"/>
      <c r="L29" s="424"/>
      <c r="M29" s="424"/>
      <c r="N29" s="447" t="s">
        <v>396</v>
      </c>
      <c r="O29" s="684" t="s">
        <v>376</v>
      </c>
      <c r="P29" s="659" t="s">
        <v>394</v>
      </c>
    </row>
    <row r="30" spans="1:16" outlineLevel="1">
      <c r="A30" s="34">
        <v>27</v>
      </c>
      <c r="B30" s="922">
        <f t="shared" si="0"/>
        <v>44624.60416666665</v>
      </c>
      <c r="C30" s="453" t="s">
        <v>369</v>
      </c>
      <c r="D30" s="597">
        <v>15</v>
      </c>
      <c r="E30" s="571" t="s">
        <v>397</v>
      </c>
      <c r="F30" s="575" t="s">
        <v>398</v>
      </c>
      <c r="G30" s="564"/>
      <c r="H30" s="742">
        <f>ROUNDUP(IF(L29="",((L30-K30)/150),((L30-L29)/M30)),2)</f>
        <v>2</v>
      </c>
      <c r="I30" s="703">
        <f>H30</f>
        <v>2</v>
      </c>
      <c r="J30" s="561">
        <v>3.5</v>
      </c>
      <c r="K30" s="561">
        <f>4224</f>
        <v>4224</v>
      </c>
      <c r="L30" s="561">
        <v>4523</v>
      </c>
      <c r="M30" s="561">
        <v>200</v>
      </c>
      <c r="N30" s="601" t="s">
        <v>399</v>
      </c>
      <c r="O30" s="685" t="s">
        <v>400</v>
      </c>
      <c r="P30" s="699" t="s">
        <v>401</v>
      </c>
    </row>
    <row r="31" spans="1:16" outlineLevel="1">
      <c r="A31" s="34">
        <v>28</v>
      </c>
      <c r="B31" s="922">
        <f t="shared" si="0"/>
        <v>44624.749999999985</v>
      </c>
      <c r="C31" s="453" t="s">
        <v>369</v>
      </c>
      <c r="D31" s="597">
        <v>15</v>
      </c>
      <c r="E31" s="571" t="s">
        <v>397</v>
      </c>
      <c r="F31" s="575" t="s">
        <v>402</v>
      </c>
      <c r="G31" s="429"/>
      <c r="H31" s="742">
        <f>_xlfn.CEILING.MATH(IF(L30="",((L31-K31)/M31),((L31-L30)/M31)),0.25)</f>
        <v>4.75</v>
      </c>
      <c r="I31" s="703">
        <f>H31</f>
        <v>4.75</v>
      </c>
      <c r="J31" s="561">
        <v>7.5</v>
      </c>
      <c r="K31" s="561"/>
      <c r="L31" s="561">
        <v>5454</v>
      </c>
      <c r="M31" s="561">
        <v>200</v>
      </c>
      <c r="N31" s="601" t="s">
        <v>403</v>
      </c>
      <c r="O31" s="685" t="s">
        <v>400</v>
      </c>
      <c r="P31" s="697" t="s">
        <v>401</v>
      </c>
    </row>
    <row r="32" spans="1:16" outlineLevel="1">
      <c r="A32" s="34">
        <v>29</v>
      </c>
      <c r="B32" s="922">
        <f t="shared" si="0"/>
        <v>44625.062499999985</v>
      </c>
      <c r="C32" s="453" t="s">
        <v>369</v>
      </c>
      <c r="D32" s="597">
        <v>15</v>
      </c>
      <c r="E32" s="571" t="s">
        <v>397</v>
      </c>
      <c r="F32" s="575" t="s">
        <v>404</v>
      </c>
      <c r="G32" s="429"/>
      <c r="H32" s="742">
        <f>_xlfn.CEILING.MATH(IF(L31="",((L32-K32)/M32),((L32-L31)/M32)),0.25)</f>
        <v>8</v>
      </c>
      <c r="I32" s="703">
        <v>14.5</v>
      </c>
      <c r="J32" s="561">
        <v>11</v>
      </c>
      <c r="K32" s="561"/>
      <c r="L32" s="561">
        <v>7036</v>
      </c>
      <c r="M32" s="561">
        <v>200</v>
      </c>
      <c r="N32" s="601" t="s">
        <v>405</v>
      </c>
      <c r="O32" s="685" t="s">
        <v>400</v>
      </c>
      <c r="P32" s="697" t="s">
        <v>401</v>
      </c>
    </row>
    <row r="33" spans="1:16" outlineLevel="1">
      <c r="A33" s="34">
        <v>30</v>
      </c>
      <c r="B33" s="922">
        <f t="shared" si="0"/>
        <v>44625.520833333321</v>
      </c>
      <c r="C33" s="453" t="s">
        <v>369</v>
      </c>
      <c r="D33" s="597">
        <v>15</v>
      </c>
      <c r="E33" s="571" t="s">
        <v>397</v>
      </c>
      <c r="F33" s="575" t="s">
        <v>406</v>
      </c>
      <c r="G33" s="429"/>
      <c r="H33" s="743">
        <v>2</v>
      </c>
      <c r="I33" s="704">
        <v>2</v>
      </c>
      <c r="J33" s="424">
        <v>1</v>
      </c>
      <c r="K33" s="424"/>
      <c r="L33" s="424"/>
      <c r="M33" s="424"/>
      <c r="N33" s="447"/>
      <c r="O33" s="685" t="s">
        <v>400</v>
      </c>
      <c r="P33" s="697" t="s">
        <v>407</v>
      </c>
    </row>
    <row r="34" spans="1:16" outlineLevel="1">
      <c r="A34" s="34">
        <v>31</v>
      </c>
      <c r="B34" s="922">
        <f t="shared" si="0"/>
        <v>44625.562499999985</v>
      </c>
      <c r="C34" s="453" t="s">
        <v>369</v>
      </c>
      <c r="D34" s="597">
        <v>15</v>
      </c>
      <c r="E34" s="571" t="s">
        <v>397</v>
      </c>
      <c r="F34" s="575" t="s">
        <v>408</v>
      </c>
      <c r="G34" s="429"/>
      <c r="H34" s="743">
        <v>2.75</v>
      </c>
      <c r="I34" s="704">
        <v>2.75</v>
      </c>
      <c r="J34" s="424">
        <v>4</v>
      </c>
      <c r="K34" s="424"/>
      <c r="L34" s="424"/>
      <c r="M34" s="424"/>
      <c r="N34" s="447" t="s">
        <v>409</v>
      </c>
      <c r="O34" s="685" t="s">
        <v>400</v>
      </c>
      <c r="P34" s="697" t="s">
        <v>410</v>
      </c>
    </row>
    <row r="35" spans="1:16" outlineLevel="1">
      <c r="A35" s="34">
        <v>32</v>
      </c>
      <c r="B35" s="922">
        <f t="shared" si="0"/>
        <v>44625.72916666665</v>
      </c>
      <c r="C35" s="453" t="s">
        <v>369</v>
      </c>
      <c r="D35" s="597">
        <v>15</v>
      </c>
      <c r="E35" s="571" t="s">
        <v>397</v>
      </c>
      <c r="F35" s="575" t="s">
        <v>411</v>
      </c>
      <c r="G35" s="429"/>
      <c r="H35" s="743">
        <v>0.5</v>
      </c>
      <c r="I35" s="704">
        <v>0.5</v>
      </c>
      <c r="J35" s="424">
        <v>8.5</v>
      </c>
      <c r="K35" s="424"/>
      <c r="L35" s="424"/>
      <c r="M35" s="424"/>
      <c r="N35" s="447"/>
      <c r="O35" s="685" t="s">
        <v>400</v>
      </c>
      <c r="P35" s="697" t="s">
        <v>412</v>
      </c>
    </row>
    <row r="36" spans="1:16" outlineLevel="1">
      <c r="A36" s="34">
        <v>33</v>
      </c>
      <c r="B36" s="922">
        <f t="shared" si="0"/>
        <v>44626.083333333314</v>
      </c>
      <c r="C36" s="453" t="s">
        <v>369</v>
      </c>
      <c r="D36" s="597">
        <v>20</v>
      </c>
      <c r="E36" s="589" t="s">
        <v>413</v>
      </c>
      <c r="F36" s="575" t="s">
        <v>414</v>
      </c>
      <c r="G36" s="425"/>
      <c r="H36" s="742">
        <v>0.5</v>
      </c>
      <c r="I36" s="703">
        <v>0.5</v>
      </c>
      <c r="J36" s="561">
        <v>1.5</v>
      </c>
      <c r="K36" s="561"/>
      <c r="L36" s="561"/>
      <c r="M36" s="561"/>
      <c r="N36" s="601"/>
      <c r="O36" s="684" t="s">
        <v>415</v>
      </c>
      <c r="P36" s="727" t="s">
        <v>416</v>
      </c>
    </row>
    <row r="37" spans="1:16" outlineLevel="1">
      <c r="A37" s="34">
        <v>34</v>
      </c>
      <c r="B37" s="922">
        <f t="shared" si="0"/>
        <v>44626.145833333314</v>
      </c>
      <c r="C37" s="453" t="s">
        <v>369</v>
      </c>
      <c r="D37" s="597">
        <v>20</v>
      </c>
      <c r="E37" s="589" t="s">
        <v>413</v>
      </c>
      <c r="F37" s="575" t="s">
        <v>417</v>
      </c>
      <c r="G37" s="425"/>
      <c r="H37" s="742">
        <v>0.25</v>
      </c>
      <c r="I37" s="703">
        <v>0.25</v>
      </c>
      <c r="J37" s="561">
        <v>0.5</v>
      </c>
      <c r="K37" s="561"/>
      <c r="L37" s="561"/>
      <c r="M37" s="561"/>
      <c r="N37" s="602"/>
      <c r="O37" s="684" t="s">
        <v>415</v>
      </c>
      <c r="P37" s="697" t="s">
        <v>407</v>
      </c>
    </row>
    <row r="38" spans="1:16" outlineLevel="1">
      <c r="A38" s="34">
        <v>35</v>
      </c>
      <c r="B38" s="922">
        <f t="shared" si="0"/>
        <v>44626.16666666665</v>
      </c>
      <c r="C38" s="453" t="s">
        <v>369</v>
      </c>
      <c r="D38" s="597">
        <v>20</v>
      </c>
      <c r="E38" s="589" t="s">
        <v>413</v>
      </c>
      <c r="F38" s="575" t="s">
        <v>418</v>
      </c>
      <c r="G38" s="429"/>
      <c r="H38" s="742">
        <f>_xlfn.CEILING.MATH(IF(L37="",((L38-K38)/M38),((L38-L37)/M38)),0.25)</f>
        <v>3</v>
      </c>
      <c r="I38" s="896">
        <v>8</v>
      </c>
      <c r="J38" s="561">
        <v>6.5</v>
      </c>
      <c r="K38" s="561">
        <v>4024</v>
      </c>
      <c r="L38" s="561">
        <v>7021</v>
      </c>
      <c r="M38" s="561">
        <v>1080</v>
      </c>
      <c r="N38" s="601" t="s">
        <v>419</v>
      </c>
      <c r="O38" s="684" t="s">
        <v>415</v>
      </c>
      <c r="P38" s="697" t="s">
        <v>420</v>
      </c>
    </row>
    <row r="39" spans="1:16" outlineLevel="1">
      <c r="A39" s="34">
        <v>36</v>
      </c>
      <c r="B39" s="922">
        <f t="shared" si="0"/>
        <v>44626.437499999985</v>
      </c>
      <c r="C39" s="453" t="s">
        <v>369</v>
      </c>
      <c r="D39" s="597">
        <v>20</v>
      </c>
      <c r="E39" s="589" t="s">
        <v>413</v>
      </c>
      <c r="F39" s="575" t="s">
        <v>421</v>
      </c>
      <c r="G39" s="429"/>
      <c r="H39" s="742">
        <v>1</v>
      </c>
      <c r="I39" s="703">
        <v>1</v>
      </c>
      <c r="J39" s="561">
        <v>2.75</v>
      </c>
      <c r="K39" s="561"/>
      <c r="L39" s="561"/>
      <c r="M39" s="561"/>
      <c r="N39" s="601"/>
      <c r="O39" s="684" t="s">
        <v>415</v>
      </c>
      <c r="P39" s="697" t="s">
        <v>422</v>
      </c>
    </row>
    <row r="40" spans="1:16" outlineLevel="1">
      <c r="A40" s="34">
        <v>37</v>
      </c>
      <c r="B40" s="922">
        <f t="shared" si="0"/>
        <v>44626.552083333321</v>
      </c>
      <c r="C40" s="453" t="s">
        <v>369</v>
      </c>
      <c r="D40" s="597">
        <v>20</v>
      </c>
      <c r="E40" s="589" t="s">
        <v>413</v>
      </c>
      <c r="F40" s="575" t="s">
        <v>423</v>
      </c>
      <c r="G40" s="429"/>
      <c r="H40" s="741">
        <v>1</v>
      </c>
      <c r="I40" s="702">
        <v>1</v>
      </c>
      <c r="J40" s="561">
        <v>0.75</v>
      </c>
      <c r="K40" s="561"/>
      <c r="L40" s="561"/>
      <c r="M40" s="561"/>
      <c r="N40" s="601" t="s">
        <v>424</v>
      </c>
      <c r="O40" s="684" t="s">
        <v>415</v>
      </c>
      <c r="P40" s="697" t="s">
        <v>407</v>
      </c>
    </row>
    <row r="41" spans="1:16" outlineLevel="1">
      <c r="A41" s="34">
        <v>38</v>
      </c>
      <c r="B41" s="922">
        <f t="shared" si="0"/>
        <v>44626.583333333321</v>
      </c>
      <c r="C41" s="453" t="s">
        <v>369</v>
      </c>
      <c r="D41" s="597">
        <v>25</v>
      </c>
      <c r="E41" s="589" t="s">
        <v>413</v>
      </c>
      <c r="F41" s="575" t="s">
        <v>425</v>
      </c>
      <c r="G41" s="429"/>
      <c r="H41" s="742">
        <v>4</v>
      </c>
      <c r="I41" s="703">
        <v>6.5</v>
      </c>
      <c r="J41" s="561">
        <v>7</v>
      </c>
      <c r="K41" s="561"/>
      <c r="L41" s="561"/>
      <c r="M41" s="561"/>
      <c r="N41" s="601"/>
      <c r="O41" s="684" t="s">
        <v>426</v>
      </c>
      <c r="P41" s="697" t="s">
        <v>427</v>
      </c>
    </row>
    <row r="42" spans="1:16" outlineLevel="1">
      <c r="A42" s="34">
        <v>39</v>
      </c>
      <c r="B42" s="922">
        <f t="shared" si="0"/>
        <v>44626.874999999985</v>
      </c>
      <c r="C42" s="453" t="s">
        <v>369</v>
      </c>
      <c r="D42" s="597">
        <v>25</v>
      </c>
      <c r="E42" s="589" t="s">
        <v>413</v>
      </c>
      <c r="F42" s="575" t="s">
        <v>428</v>
      </c>
      <c r="G42" s="429"/>
      <c r="H42" s="742">
        <v>0.5</v>
      </c>
      <c r="I42" s="703">
        <v>0.5</v>
      </c>
      <c r="J42" s="561">
        <v>1.25</v>
      </c>
      <c r="K42" s="561"/>
      <c r="L42" s="561"/>
      <c r="M42" s="561"/>
      <c r="N42" s="601" t="s">
        <v>1650</v>
      </c>
      <c r="O42" s="684" t="s">
        <v>426</v>
      </c>
      <c r="P42" s="697" t="s">
        <v>394</v>
      </c>
    </row>
    <row r="43" spans="1:16" outlineLevel="1">
      <c r="A43" s="34">
        <v>40</v>
      </c>
      <c r="B43" s="922">
        <f t="shared" si="0"/>
        <v>44626.927083333321</v>
      </c>
      <c r="C43" s="453" t="s">
        <v>369</v>
      </c>
      <c r="D43" s="597">
        <v>25</v>
      </c>
      <c r="E43" s="589" t="s">
        <v>413</v>
      </c>
      <c r="F43" s="575" t="s">
        <v>429</v>
      </c>
      <c r="G43" s="429"/>
      <c r="H43" s="742">
        <v>0.75</v>
      </c>
      <c r="I43" s="703">
        <v>0.75</v>
      </c>
      <c r="J43" s="561">
        <v>1</v>
      </c>
      <c r="K43" s="561"/>
      <c r="L43" s="561"/>
      <c r="M43" s="561"/>
      <c r="N43" s="601"/>
      <c r="O43" s="684" t="s">
        <v>426</v>
      </c>
      <c r="P43" s="697" t="s">
        <v>430</v>
      </c>
    </row>
    <row r="44" spans="1:16" outlineLevel="1">
      <c r="A44" s="34">
        <v>41</v>
      </c>
      <c r="B44" s="922">
        <f t="shared" si="0"/>
        <v>44626.968749999985</v>
      </c>
      <c r="C44" s="453" t="s">
        <v>369</v>
      </c>
      <c r="D44" s="597">
        <v>25</v>
      </c>
      <c r="E44" s="589" t="s">
        <v>413</v>
      </c>
      <c r="F44" s="576" t="s">
        <v>431</v>
      </c>
      <c r="G44" s="435"/>
      <c r="H44" s="742">
        <v>1</v>
      </c>
      <c r="I44" s="703">
        <v>8</v>
      </c>
      <c r="J44" s="561">
        <v>8</v>
      </c>
      <c r="K44" s="561"/>
      <c r="L44" s="561"/>
      <c r="M44" s="561"/>
      <c r="N44" s="601" t="s">
        <v>1651</v>
      </c>
      <c r="O44" s="684" t="s">
        <v>426</v>
      </c>
      <c r="P44" s="697" t="s">
        <v>432</v>
      </c>
    </row>
    <row r="45" spans="1:16">
      <c r="A45" s="34">
        <v>42</v>
      </c>
      <c r="B45" s="922">
        <f t="shared" si="0"/>
        <v>44627.302083333321</v>
      </c>
      <c r="C45" s="593" t="s">
        <v>441</v>
      </c>
      <c r="D45" s="597">
        <v>5</v>
      </c>
      <c r="E45" s="571" t="s">
        <v>370</v>
      </c>
      <c r="F45" s="575" t="s">
        <v>442</v>
      </c>
      <c r="G45" s="429"/>
      <c r="H45" s="741">
        <v>2</v>
      </c>
      <c r="I45" s="424">
        <v>2</v>
      </c>
      <c r="J45" s="424">
        <v>0.5</v>
      </c>
      <c r="K45" s="424"/>
      <c r="L45" s="424"/>
      <c r="M45" s="424"/>
      <c r="N45" s="447"/>
      <c r="O45" s="684" t="s">
        <v>376</v>
      </c>
      <c r="P45" s="659" t="s">
        <v>416</v>
      </c>
    </row>
    <row r="46" spans="1:16" outlineLevel="1">
      <c r="A46" s="34">
        <v>43</v>
      </c>
      <c r="B46" s="922">
        <f t="shared" si="0"/>
        <v>44627.322916666657</v>
      </c>
      <c r="C46" s="593" t="s">
        <v>441</v>
      </c>
      <c r="D46" s="597">
        <v>10</v>
      </c>
      <c r="E46" s="589" t="s">
        <v>373</v>
      </c>
      <c r="F46" s="575" t="s">
        <v>374</v>
      </c>
      <c r="G46" s="429"/>
      <c r="H46" s="741">
        <v>0.75</v>
      </c>
      <c r="I46" s="424">
        <v>0</v>
      </c>
      <c r="J46" s="424">
        <v>0</v>
      </c>
      <c r="K46" s="424"/>
      <c r="L46" s="424"/>
      <c r="M46" s="424"/>
      <c r="N46" s="446" t="s">
        <v>375</v>
      </c>
      <c r="O46" s="684" t="s">
        <v>376</v>
      </c>
      <c r="P46" s="659" t="s">
        <v>377</v>
      </c>
    </row>
    <row r="47" spans="1:16" outlineLevel="1">
      <c r="A47" s="34">
        <v>44</v>
      </c>
      <c r="B47" s="922">
        <f t="shared" si="0"/>
        <v>44627.322916666657</v>
      </c>
      <c r="C47" s="593" t="s">
        <v>441</v>
      </c>
      <c r="D47" s="597">
        <v>10</v>
      </c>
      <c r="E47" s="589" t="s">
        <v>373</v>
      </c>
      <c r="F47" s="575" t="s">
        <v>378</v>
      </c>
      <c r="G47" s="429"/>
      <c r="H47" s="741">
        <v>3</v>
      </c>
      <c r="I47" s="424">
        <v>2</v>
      </c>
      <c r="J47" s="424">
        <v>1.25</v>
      </c>
      <c r="K47" s="424"/>
      <c r="L47" s="424"/>
      <c r="M47" s="424"/>
      <c r="N47" s="447" t="s">
        <v>1684</v>
      </c>
      <c r="O47" s="684" t="s">
        <v>376</v>
      </c>
      <c r="P47" s="659" t="s">
        <v>380</v>
      </c>
    </row>
    <row r="48" spans="1:16" outlineLevel="1">
      <c r="A48" s="34">
        <v>45</v>
      </c>
      <c r="B48" s="922">
        <f t="shared" si="0"/>
        <v>44627.374999999993</v>
      </c>
      <c r="C48" s="593" t="s">
        <v>441</v>
      </c>
      <c r="D48" s="597">
        <v>10</v>
      </c>
      <c r="E48" s="589" t="s">
        <v>373</v>
      </c>
      <c r="F48" s="575" t="s">
        <v>381</v>
      </c>
      <c r="G48" s="429"/>
      <c r="H48" s="741">
        <v>0.75</v>
      </c>
      <c r="I48" s="424">
        <v>0.75</v>
      </c>
      <c r="J48" s="424">
        <v>1</v>
      </c>
      <c r="K48" s="424"/>
      <c r="L48" s="424"/>
      <c r="M48" s="424"/>
      <c r="N48" s="447"/>
      <c r="O48" s="684" t="s">
        <v>376</v>
      </c>
      <c r="P48" s="659" t="s">
        <v>380</v>
      </c>
    </row>
    <row r="49" spans="1:16" outlineLevel="1">
      <c r="A49" s="34">
        <v>46</v>
      </c>
      <c r="B49" s="922">
        <f t="shared" si="0"/>
        <v>44627.416666666657</v>
      </c>
      <c r="C49" s="593" t="s">
        <v>441</v>
      </c>
      <c r="D49" s="597">
        <v>10</v>
      </c>
      <c r="E49" s="589" t="s">
        <v>373</v>
      </c>
      <c r="F49" s="575" t="s">
        <v>382</v>
      </c>
      <c r="G49" s="429"/>
      <c r="H49" s="741">
        <v>0.25</v>
      </c>
      <c r="I49" s="424">
        <v>0.25</v>
      </c>
      <c r="J49" s="424">
        <v>0.5</v>
      </c>
      <c r="K49" s="424"/>
      <c r="L49" s="424"/>
      <c r="M49" s="424"/>
      <c r="N49" s="447"/>
      <c r="O49" s="684" t="s">
        <v>376</v>
      </c>
      <c r="P49" s="659" t="s">
        <v>383</v>
      </c>
    </row>
    <row r="50" spans="1:16" outlineLevel="1">
      <c r="A50" s="34">
        <v>47</v>
      </c>
      <c r="B50" s="922">
        <f t="shared" si="0"/>
        <v>44627.437499999993</v>
      </c>
      <c r="C50" s="593" t="s">
        <v>441</v>
      </c>
      <c r="D50" s="597">
        <v>10</v>
      </c>
      <c r="E50" s="589" t="s">
        <v>373</v>
      </c>
      <c r="F50" s="575" t="s">
        <v>384</v>
      </c>
      <c r="G50" s="429"/>
      <c r="H50" s="741">
        <v>2</v>
      </c>
      <c r="I50" s="454">
        <v>2</v>
      </c>
      <c r="J50" s="424">
        <v>1</v>
      </c>
      <c r="K50" s="424"/>
      <c r="L50" s="424"/>
      <c r="M50" s="424"/>
      <c r="N50" s="447"/>
      <c r="O50" s="684" t="s">
        <v>376</v>
      </c>
      <c r="P50" s="659" t="s">
        <v>385</v>
      </c>
    </row>
    <row r="51" spans="1:16" outlineLevel="1">
      <c r="A51" s="34">
        <v>48</v>
      </c>
      <c r="B51" s="922">
        <f t="shared" si="0"/>
        <v>44627.479166666657</v>
      </c>
      <c r="C51" s="593" t="s">
        <v>441</v>
      </c>
      <c r="D51" s="597">
        <v>10</v>
      </c>
      <c r="E51" s="589" t="s">
        <v>373</v>
      </c>
      <c r="F51" s="575" t="s">
        <v>386</v>
      </c>
      <c r="G51" s="429"/>
      <c r="H51" s="741">
        <v>1</v>
      </c>
      <c r="I51" s="454">
        <v>0.75</v>
      </c>
      <c r="J51" s="424">
        <v>1.25</v>
      </c>
      <c r="K51" s="424"/>
      <c r="L51" s="424"/>
      <c r="M51" s="424"/>
      <c r="N51" s="447"/>
      <c r="O51" s="684" t="s">
        <v>376</v>
      </c>
      <c r="P51" s="659" t="s">
        <v>385</v>
      </c>
    </row>
    <row r="52" spans="1:16" outlineLevel="1">
      <c r="A52" s="34">
        <v>49</v>
      </c>
      <c r="B52" s="922">
        <f t="shared" si="0"/>
        <v>44627.531249999993</v>
      </c>
      <c r="C52" s="593" t="s">
        <v>441</v>
      </c>
      <c r="D52" s="597">
        <v>10</v>
      </c>
      <c r="E52" s="589" t="s">
        <v>373</v>
      </c>
      <c r="F52" s="575" t="s">
        <v>387</v>
      </c>
      <c r="G52" s="429"/>
      <c r="H52" s="741">
        <v>1</v>
      </c>
      <c r="I52" s="424">
        <v>2</v>
      </c>
      <c r="J52" s="424">
        <v>1</v>
      </c>
      <c r="K52" s="424"/>
      <c r="L52" s="424"/>
      <c r="M52" s="424"/>
      <c r="N52" s="447"/>
      <c r="O52" s="684" t="s">
        <v>376</v>
      </c>
      <c r="P52" s="659" t="s">
        <v>385</v>
      </c>
    </row>
    <row r="53" spans="1:16" outlineLevel="1">
      <c r="A53" s="34">
        <v>50</v>
      </c>
      <c r="B53" s="922">
        <f t="shared" si="0"/>
        <v>44627.572916666657</v>
      </c>
      <c r="C53" s="593" t="s">
        <v>441</v>
      </c>
      <c r="D53" s="597">
        <v>10</v>
      </c>
      <c r="E53" s="589" t="s">
        <v>373</v>
      </c>
      <c r="F53" s="575" t="s">
        <v>388</v>
      </c>
      <c r="G53" s="429"/>
      <c r="H53" s="741">
        <v>2.5</v>
      </c>
      <c r="I53" s="424">
        <v>3</v>
      </c>
      <c r="J53" s="424">
        <v>2.25</v>
      </c>
      <c r="K53" s="424"/>
      <c r="L53" s="424"/>
      <c r="M53" s="424"/>
      <c r="N53" s="447"/>
      <c r="O53" s="684" t="s">
        <v>376</v>
      </c>
      <c r="P53" s="659" t="s">
        <v>389</v>
      </c>
    </row>
    <row r="54" spans="1:16" outlineLevel="1">
      <c r="A54" s="34">
        <v>51</v>
      </c>
      <c r="B54" s="922">
        <f t="shared" si="0"/>
        <v>44627.666666666657</v>
      </c>
      <c r="C54" s="593" t="s">
        <v>441</v>
      </c>
      <c r="D54" s="597">
        <v>10</v>
      </c>
      <c r="E54" s="589" t="s">
        <v>373</v>
      </c>
      <c r="F54" s="575" t="s">
        <v>390</v>
      </c>
      <c r="G54" s="429"/>
      <c r="H54" s="741">
        <v>1</v>
      </c>
      <c r="I54" s="424">
        <v>0.75</v>
      </c>
      <c r="J54" s="424">
        <v>0.5</v>
      </c>
      <c r="K54" s="424"/>
      <c r="L54" s="424"/>
      <c r="M54" s="424"/>
      <c r="N54" s="447"/>
      <c r="O54" s="684" t="s">
        <v>376</v>
      </c>
      <c r="P54" s="659" t="s">
        <v>389</v>
      </c>
    </row>
    <row r="55" spans="1:16" outlineLevel="1">
      <c r="A55" s="34">
        <v>52</v>
      </c>
      <c r="B55" s="922">
        <f t="shared" si="0"/>
        <v>44627.687499999993</v>
      </c>
      <c r="C55" s="593" t="s">
        <v>441</v>
      </c>
      <c r="D55" s="597">
        <v>10</v>
      </c>
      <c r="E55" s="589" t="s">
        <v>373</v>
      </c>
      <c r="F55" s="575" t="s">
        <v>391</v>
      </c>
      <c r="G55" s="429"/>
      <c r="H55" s="742">
        <f>_xlfn.CEILING.MATH(IF(L54="",((L55-K55)/M55),((L55-L54)/M55)),0.25)</f>
        <v>3.5</v>
      </c>
      <c r="I55" s="561">
        <v>5</v>
      </c>
      <c r="J55" s="424">
        <v>1</v>
      </c>
      <c r="K55" s="424">
        <v>4051</v>
      </c>
      <c r="L55" s="424">
        <v>4281</v>
      </c>
      <c r="M55" s="424">
        <v>70</v>
      </c>
      <c r="N55" s="447" t="s">
        <v>443</v>
      </c>
      <c r="O55" s="684" t="s">
        <v>376</v>
      </c>
      <c r="P55" s="659" t="s">
        <v>392</v>
      </c>
    </row>
    <row r="56" spans="1:16" outlineLevel="1">
      <c r="A56" s="34">
        <v>53</v>
      </c>
      <c r="B56" s="922">
        <f t="shared" si="0"/>
        <v>44627.729166666657</v>
      </c>
      <c r="C56" s="593" t="s">
        <v>441</v>
      </c>
      <c r="D56" s="597">
        <v>10</v>
      </c>
      <c r="E56" s="589" t="s">
        <v>373</v>
      </c>
      <c r="F56" s="575" t="s">
        <v>1647</v>
      </c>
      <c r="G56" s="429"/>
      <c r="H56" s="741">
        <v>0.75</v>
      </c>
      <c r="I56" s="424">
        <v>0.75</v>
      </c>
      <c r="J56" s="424">
        <v>2.25</v>
      </c>
      <c r="K56" s="424"/>
      <c r="L56" s="424"/>
      <c r="M56" s="424"/>
      <c r="N56" s="447" t="s">
        <v>1685</v>
      </c>
      <c r="O56" s="684" t="s">
        <v>376</v>
      </c>
      <c r="P56" s="659" t="s">
        <v>394</v>
      </c>
    </row>
    <row r="57" spans="1:16" outlineLevel="1">
      <c r="A57" s="34">
        <v>54</v>
      </c>
      <c r="B57" s="922">
        <f t="shared" si="0"/>
        <v>44627.822916666657</v>
      </c>
      <c r="C57" s="593" t="s">
        <v>441</v>
      </c>
      <c r="D57" s="597">
        <v>10</v>
      </c>
      <c r="E57" s="589" t="s">
        <v>373</v>
      </c>
      <c r="F57" s="575" t="s">
        <v>395</v>
      </c>
      <c r="G57" s="429"/>
      <c r="H57" s="741">
        <v>0.5</v>
      </c>
      <c r="I57" s="424">
        <v>0.5</v>
      </c>
      <c r="J57" s="424">
        <v>0.25</v>
      </c>
      <c r="K57" s="424"/>
      <c r="L57" s="424"/>
      <c r="M57" s="424"/>
      <c r="N57" s="447" t="s">
        <v>444</v>
      </c>
      <c r="O57" s="684" t="s">
        <v>376</v>
      </c>
      <c r="P57" s="659" t="s">
        <v>394</v>
      </c>
    </row>
    <row r="58" spans="1:16" outlineLevel="1">
      <c r="A58" s="34">
        <v>55</v>
      </c>
      <c r="B58" s="922">
        <f t="shared" si="0"/>
        <v>44627.833333333321</v>
      </c>
      <c r="C58" s="593" t="s">
        <v>441</v>
      </c>
      <c r="D58" s="597">
        <v>10</v>
      </c>
      <c r="E58" s="589" t="s">
        <v>373</v>
      </c>
      <c r="F58" s="575" t="s">
        <v>1648</v>
      </c>
      <c r="G58" s="429"/>
      <c r="H58" s="741"/>
      <c r="I58" s="424">
        <v>5</v>
      </c>
      <c r="J58" s="424">
        <v>4</v>
      </c>
      <c r="K58" s="424"/>
      <c r="L58" s="424"/>
      <c r="M58" s="424"/>
      <c r="N58" s="447" t="s">
        <v>1662</v>
      </c>
      <c r="O58" s="684" t="s">
        <v>376</v>
      </c>
      <c r="P58" s="659"/>
    </row>
    <row r="59" spans="1:16">
      <c r="A59" s="34">
        <v>56</v>
      </c>
      <c r="B59" s="922">
        <f t="shared" si="0"/>
        <v>44627.999999999985</v>
      </c>
      <c r="C59" s="595" t="s">
        <v>433</v>
      </c>
      <c r="D59" s="597">
        <v>5</v>
      </c>
      <c r="E59" s="571" t="s">
        <v>370</v>
      </c>
      <c r="F59" s="575" t="s">
        <v>434</v>
      </c>
      <c r="G59" s="429"/>
      <c r="H59" s="741">
        <v>2</v>
      </c>
      <c r="I59" s="454">
        <v>2</v>
      </c>
      <c r="J59" s="454">
        <v>1</v>
      </c>
      <c r="K59" s="454"/>
      <c r="L59" s="454"/>
      <c r="M59" s="454"/>
      <c r="N59" s="447" t="s">
        <v>435</v>
      </c>
      <c r="O59" s="684" t="s">
        <v>376</v>
      </c>
      <c r="P59" s="659" t="s">
        <v>416</v>
      </c>
    </row>
    <row r="60" spans="1:16" outlineLevel="1">
      <c r="A60" s="34">
        <v>57</v>
      </c>
      <c r="B60" s="922">
        <f t="shared" si="0"/>
        <v>44628.04166666665</v>
      </c>
      <c r="C60" s="595" t="s">
        <v>433</v>
      </c>
      <c r="D60" s="597">
        <v>10</v>
      </c>
      <c r="E60" s="589" t="s">
        <v>373</v>
      </c>
      <c r="F60" s="575" t="s">
        <v>374</v>
      </c>
      <c r="G60" s="429"/>
      <c r="H60" s="741">
        <v>0.75</v>
      </c>
      <c r="I60" s="424">
        <v>0</v>
      </c>
      <c r="J60" s="454">
        <v>0</v>
      </c>
      <c r="K60" s="454"/>
      <c r="L60" s="454"/>
      <c r="M60" s="454"/>
      <c r="N60" s="446" t="s">
        <v>375</v>
      </c>
      <c r="O60" s="684" t="s">
        <v>376</v>
      </c>
      <c r="P60" s="659" t="s">
        <v>377</v>
      </c>
    </row>
    <row r="61" spans="1:16" outlineLevel="1">
      <c r="A61" s="34">
        <v>58</v>
      </c>
      <c r="B61" s="922">
        <f t="shared" si="0"/>
        <v>44628.04166666665</v>
      </c>
      <c r="C61" s="595" t="s">
        <v>433</v>
      </c>
      <c r="D61" s="597">
        <v>10</v>
      </c>
      <c r="E61" s="589" t="s">
        <v>373</v>
      </c>
      <c r="F61" s="575" t="s">
        <v>378</v>
      </c>
      <c r="G61" s="429"/>
      <c r="H61" s="741">
        <v>3</v>
      </c>
      <c r="I61" s="454">
        <v>2</v>
      </c>
      <c r="J61" s="454">
        <v>2.5</v>
      </c>
      <c r="K61" s="454"/>
      <c r="L61" s="454"/>
      <c r="M61" s="454"/>
      <c r="N61" s="447"/>
      <c r="O61" s="684" t="s">
        <v>376</v>
      </c>
      <c r="P61" s="659" t="s">
        <v>380</v>
      </c>
    </row>
    <row r="62" spans="1:16" outlineLevel="1">
      <c r="A62" s="34">
        <v>59</v>
      </c>
      <c r="B62" s="922">
        <f t="shared" si="0"/>
        <v>44628.145833333314</v>
      </c>
      <c r="C62" s="595" t="s">
        <v>433</v>
      </c>
      <c r="D62" s="597">
        <v>10</v>
      </c>
      <c r="E62" s="589" t="s">
        <v>373</v>
      </c>
      <c r="F62" s="575" t="s">
        <v>381</v>
      </c>
      <c r="G62" s="429"/>
      <c r="H62" s="741">
        <v>0.75</v>
      </c>
      <c r="I62" s="424">
        <v>1</v>
      </c>
      <c r="J62" s="454">
        <v>0.75</v>
      </c>
      <c r="K62" s="454"/>
      <c r="L62" s="454"/>
      <c r="M62" s="454"/>
      <c r="N62" s="447"/>
      <c r="O62" s="684" t="s">
        <v>376</v>
      </c>
      <c r="P62" s="659" t="s">
        <v>380</v>
      </c>
    </row>
    <row r="63" spans="1:16" outlineLevel="1">
      <c r="A63" s="34">
        <v>60</v>
      </c>
      <c r="B63" s="922">
        <f t="shared" si="0"/>
        <v>44628.177083333314</v>
      </c>
      <c r="C63" s="595" t="s">
        <v>433</v>
      </c>
      <c r="D63" s="597">
        <v>10</v>
      </c>
      <c r="E63" s="589" t="s">
        <v>373</v>
      </c>
      <c r="F63" s="575" t="s">
        <v>382</v>
      </c>
      <c r="G63" s="429"/>
      <c r="H63" s="741">
        <v>0.25</v>
      </c>
      <c r="I63" s="424">
        <v>0.5</v>
      </c>
      <c r="J63" s="454">
        <v>0.25</v>
      </c>
      <c r="K63" s="454"/>
      <c r="L63" s="454"/>
      <c r="M63" s="454"/>
      <c r="N63" s="447"/>
      <c r="O63" s="684" t="s">
        <v>376</v>
      </c>
      <c r="P63" s="659" t="s">
        <v>383</v>
      </c>
    </row>
    <row r="64" spans="1:16" outlineLevel="1">
      <c r="A64" s="34">
        <v>61</v>
      </c>
      <c r="B64" s="922">
        <f t="shared" si="0"/>
        <v>44628.187499999978</v>
      </c>
      <c r="C64" s="595" t="s">
        <v>433</v>
      </c>
      <c r="D64" s="597">
        <v>10</v>
      </c>
      <c r="E64" s="589" t="s">
        <v>373</v>
      </c>
      <c r="F64" s="575" t="s">
        <v>384</v>
      </c>
      <c r="G64" s="429"/>
      <c r="H64" s="741">
        <v>2</v>
      </c>
      <c r="I64" s="454">
        <v>1</v>
      </c>
      <c r="J64" s="454">
        <v>1</v>
      </c>
      <c r="K64" s="454"/>
      <c r="L64" s="454"/>
      <c r="M64" s="454"/>
      <c r="N64" s="447"/>
      <c r="O64" s="684" t="s">
        <v>376</v>
      </c>
      <c r="P64" s="659" t="s">
        <v>385</v>
      </c>
    </row>
    <row r="65" spans="1:16" outlineLevel="1">
      <c r="A65" s="34">
        <v>62</v>
      </c>
      <c r="B65" s="922">
        <f t="shared" si="0"/>
        <v>44628.229166666642</v>
      </c>
      <c r="C65" s="595" t="s">
        <v>433</v>
      </c>
      <c r="D65" s="597">
        <v>10</v>
      </c>
      <c r="E65" s="589" t="s">
        <v>373</v>
      </c>
      <c r="F65" s="575" t="s">
        <v>386</v>
      </c>
      <c r="G65" s="429"/>
      <c r="H65" s="741">
        <v>1</v>
      </c>
      <c r="I65" s="454">
        <v>1</v>
      </c>
      <c r="J65" s="454">
        <v>1</v>
      </c>
      <c r="K65" s="454"/>
      <c r="L65" s="454"/>
      <c r="M65" s="454"/>
      <c r="N65" s="447"/>
      <c r="O65" s="684" t="s">
        <v>376</v>
      </c>
      <c r="P65" s="659" t="s">
        <v>385</v>
      </c>
    </row>
    <row r="66" spans="1:16" outlineLevel="1">
      <c r="A66" s="34">
        <v>63</v>
      </c>
      <c r="B66" s="922">
        <f t="shared" si="0"/>
        <v>44628.270833333307</v>
      </c>
      <c r="C66" s="595" t="s">
        <v>433</v>
      </c>
      <c r="D66" s="597">
        <v>10</v>
      </c>
      <c r="E66" s="589" t="s">
        <v>373</v>
      </c>
      <c r="F66" s="575" t="s">
        <v>387</v>
      </c>
      <c r="G66" s="429"/>
      <c r="H66" s="741">
        <v>1</v>
      </c>
      <c r="I66" s="454">
        <v>1</v>
      </c>
      <c r="J66" s="454">
        <v>1.5</v>
      </c>
      <c r="K66" s="454"/>
      <c r="L66" s="454"/>
      <c r="M66" s="454"/>
      <c r="N66" s="447"/>
      <c r="O66" s="684" t="s">
        <v>376</v>
      </c>
      <c r="P66" s="659" t="s">
        <v>385</v>
      </c>
    </row>
    <row r="67" spans="1:16" outlineLevel="1">
      <c r="A67" s="34">
        <v>64</v>
      </c>
      <c r="B67" s="922">
        <f t="shared" si="0"/>
        <v>44628.333333333307</v>
      </c>
      <c r="C67" s="595" t="s">
        <v>433</v>
      </c>
      <c r="D67" s="597">
        <v>10</v>
      </c>
      <c r="E67" s="589" t="s">
        <v>373</v>
      </c>
      <c r="F67" s="575" t="s">
        <v>388</v>
      </c>
      <c r="G67" s="429"/>
      <c r="H67" s="741">
        <v>2.5</v>
      </c>
      <c r="I67" s="424">
        <v>2.25</v>
      </c>
      <c r="J67" s="454">
        <v>1.75</v>
      </c>
      <c r="K67" s="454"/>
      <c r="L67" s="454"/>
      <c r="M67" s="454"/>
      <c r="N67" s="447"/>
      <c r="O67" s="684" t="s">
        <v>376</v>
      </c>
      <c r="P67" s="659" t="s">
        <v>389</v>
      </c>
    </row>
    <row r="68" spans="1:16" outlineLevel="1">
      <c r="A68" s="34">
        <v>65</v>
      </c>
      <c r="B68" s="922">
        <f t="shared" si="0"/>
        <v>44628.406249999971</v>
      </c>
      <c r="C68" s="595" t="s">
        <v>433</v>
      </c>
      <c r="D68" s="597">
        <v>10</v>
      </c>
      <c r="E68" s="589" t="s">
        <v>373</v>
      </c>
      <c r="F68" s="575" t="s">
        <v>390</v>
      </c>
      <c r="G68" s="429"/>
      <c r="H68" s="741">
        <v>1</v>
      </c>
      <c r="I68" s="424">
        <v>0.5</v>
      </c>
      <c r="J68" s="454">
        <v>0.75</v>
      </c>
      <c r="K68" s="454"/>
      <c r="L68" s="454"/>
      <c r="M68" s="454"/>
      <c r="N68" s="447"/>
      <c r="O68" s="684" t="s">
        <v>376</v>
      </c>
      <c r="P68" s="659" t="s">
        <v>389</v>
      </c>
    </row>
    <row r="69" spans="1:16" outlineLevel="1">
      <c r="A69" s="34">
        <v>66</v>
      </c>
      <c r="B69" s="922">
        <f t="shared" si="0"/>
        <v>44628.437499999971</v>
      </c>
      <c r="C69" s="595" t="s">
        <v>433</v>
      </c>
      <c r="D69" s="597">
        <v>10</v>
      </c>
      <c r="E69" s="589" t="s">
        <v>373</v>
      </c>
      <c r="F69" s="575" t="s">
        <v>391</v>
      </c>
      <c r="G69" s="429"/>
      <c r="H69" s="742">
        <f>_xlfn.CEILING.MATH(IF(L68="",((L69-K69)/M69),((L69-L68)/M69)),0.25)</f>
        <v>3.5</v>
      </c>
      <c r="I69" s="561">
        <v>3</v>
      </c>
      <c r="J69" s="454">
        <v>3.5</v>
      </c>
      <c r="K69" s="454">
        <v>4026</v>
      </c>
      <c r="L69" s="454">
        <v>4256</v>
      </c>
      <c r="M69" s="424">
        <v>70</v>
      </c>
      <c r="N69" s="447" t="s">
        <v>1671</v>
      </c>
      <c r="O69" s="684" t="s">
        <v>376</v>
      </c>
      <c r="P69" s="659" t="s">
        <v>392</v>
      </c>
    </row>
    <row r="70" spans="1:16" outlineLevel="1">
      <c r="A70" s="34">
        <v>67</v>
      </c>
      <c r="B70" s="922">
        <f t="shared" ref="B70:B133" si="1">IF(ISNUMBER(J69),B69+J69/24,B69+I69/24)</f>
        <v>44628.583333333307</v>
      </c>
      <c r="C70" s="595" t="s">
        <v>433</v>
      </c>
      <c r="D70" s="597">
        <v>10</v>
      </c>
      <c r="E70" s="589" t="s">
        <v>373</v>
      </c>
      <c r="F70" s="575" t="s">
        <v>1647</v>
      </c>
      <c r="G70" s="429"/>
      <c r="H70" s="741">
        <v>0.75</v>
      </c>
      <c r="I70" s="424">
        <v>0.75</v>
      </c>
      <c r="J70" s="454">
        <v>0</v>
      </c>
      <c r="K70" s="454"/>
      <c r="L70" s="454"/>
      <c r="M70" s="454"/>
      <c r="N70" s="447" t="s">
        <v>1672</v>
      </c>
      <c r="O70" s="684" t="s">
        <v>376</v>
      </c>
      <c r="P70" s="659" t="s">
        <v>394</v>
      </c>
    </row>
    <row r="71" spans="1:16" outlineLevel="1">
      <c r="A71" s="34">
        <v>68</v>
      </c>
      <c r="B71" s="922">
        <f t="shared" si="1"/>
        <v>44628.583333333307</v>
      </c>
      <c r="C71" s="595" t="s">
        <v>433</v>
      </c>
      <c r="D71" s="597">
        <v>10</v>
      </c>
      <c r="E71" s="589" t="s">
        <v>373</v>
      </c>
      <c r="F71" s="575" t="s">
        <v>395</v>
      </c>
      <c r="G71" s="429"/>
      <c r="H71" s="741">
        <v>0.5</v>
      </c>
      <c r="I71" s="424">
        <v>0.5</v>
      </c>
      <c r="J71" s="454">
        <v>0.5</v>
      </c>
      <c r="K71" s="454"/>
      <c r="L71" s="454"/>
      <c r="M71" s="454"/>
      <c r="N71" s="447"/>
      <c r="O71" s="684" t="s">
        <v>376</v>
      </c>
      <c r="P71" s="659" t="s">
        <v>394</v>
      </c>
    </row>
    <row r="72" spans="1:16" outlineLevel="1">
      <c r="A72" s="34">
        <v>69</v>
      </c>
      <c r="B72" s="922">
        <f t="shared" si="1"/>
        <v>44628.604166666642</v>
      </c>
      <c r="C72" s="595" t="s">
        <v>433</v>
      </c>
      <c r="D72" s="597">
        <v>10</v>
      </c>
      <c r="E72" s="589" t="s">
        <v>373</v>
      </c>
      <c r="F72" s="575" t="s">
        <v>1673</v>
      </c>
      <c r="G72" s="429"/>
      <c r="H72" s="741"/>
      <c r="I72" s="424">
        <v>2</v>
      </c>
      <c r="J72" s="454">
        <v>5.5</v>
      </c>
      <c r="K72" s="454"/>
      <c r="L72" s="454"/>
      <c r="M72" s="454"/>
      <c r="N72" s="447" t="s">
        <v>1674</v>
      </c>
      <c r="O72" s="684" t="s">
        <v>376</v>
      </c>
      <c r="P72" s="659" t="s">
        <v>432</v>
      </c>
    </row>
    <row r="73" spans="1:16" outlineLevel="1">
      <c r="A73" s="34">
        <v>70</v>
      </c>
      <c r="B73" s="922">
        <f t="shared" si="1"/>
        <v>44628.833333333307</v>
      </c>
      <c r="C73" s="595" t="s">
        <v>433</v>
      </c>
      <c r="D73" s="597">
        <v>15</v>
      </c>
      <c r="E73" s="571" t="s">
        <v>397</v>
      </c>
      <c r="F73" s="575" t="s">
        <v>1664</v>
      </c>
      <c r="G73" s="429"/>
      <c r="H73" s="741"/>
      <c r="I73" s="561">
        <v>46.75</v>
      </c>
      <c r="J73" s="454">
        <v>46.25</v>
      </c>
      <c r="K73" s="454"/>
      <c r="L73" s="454"/>
      <c r="M73" s="454"/>
      <c r="N73" s="447" t="s">
        <v>1687</v>
      </c>
      <c r="O73" s="685" t="s">
        <v>400</v>
      </c>
      <c r="P73" s="659" t="s">
        <v>1778</v>
      </c>
    </row>
    <row r="74" spans="1:16" outlineLevel="1">
      <c r="A74" s="34">
        <v>71</v>
      </c>
      <c r="B74" s="922">
        <f t="shared" si="1"/>
        <v>44630.760416666642</v>
      </c>
      <c r="C74" s="595" t="s">
        <v>433</v>
      </c>
      <c r="D74" s="597">
        <v>15</v>
      </c>
      <c r="E74" s="571" t="s">
        <v>397</v>
      </c>
      <c r="F74" s="575" t="s">
        <v>1649</v>
      </c>
      <c r="G74" s="429"/>
      <c r="H74" s="741"/>
      <c r="I74" s="424">
        <v>3.5</v>
      </c>
      <c r="J74" s="454">
        <v>5</v>
      </c>
      <c r="K74" s="454"/>
      <c r="L74" s="454"/>
      <c r="M74" s="454"/>
      <c r="N74" s="447"/>
      <c r="O74" s="685" t="s">
        <v>400</v>
      </c>
      <c r="P74" s="659" t="s">
        <v>385</v>
      </c>
    </row>
    <row r="75" spans="1:16" outlineLevel="1">
      <c r="A75" s="34">
        <v>72</v>
      </c>
      <c r="B75" s="922">
        <f t="shared" si="1"/>
        <v>44630.968749999978</v>
      </c>
      <c r="C75" s="595" t="s">
        <v>433</v>
      </c>
      <c r="D75" s="597">
        <v>15</v>
      </c>
      <c r="E75" s="571" t="s">
        <v>397</v>
      </c>
      <c r="F75" s="575" t="s">
        <v>398</v>
      </c>
      <c r="G75" s="429"/>
      <c r="H75" s="742">
        <f>_xlfn.CEILING.MATH(IF(L71="",((L75-K75)/M75),((L75-L71)/M75)),0.25)</f>
        <v>1.25</v>
      </c>
      <c r="I75" s="561">
        <f>H75</f>
        <v>1.25</v>
      </c>
      <c r="J75" s="563"/>
      <c r="K75" s="563">
        <f>4475-219</f>
        <v>4256</v>
      </c>
      <c r="L75" s="563">
        <v>4475</v>
      </c>
      <c r="M75" s="561">
        <v>200</v>
      </c>
      <c r="N75" s="601" t="s">
        <v>436</v>
      </c>
      <c r="O75" s="685" t="s">
        <v>400</v>
      </c>
      <c r="P75" s="699" t="s">
        <v>401</v>
      </c>
    </row>
    <row r="76" spans="1:16" outlineLevel="1">
      <c r="A76" s="34">
        <v>73</v>
      </c>
      <c r="B76" s="922">
        <f t="shared" si="1"/>
        <v>44631.020833333314</v>
      </c>
      <c r="C76" s="595" t="s">
        <v>433</v>
      </c>
      <c r="D76" s="597">
        <v>15</v>
      </c>
      <c r="E76" s="571" t="s">
        <v>397</v>
      </c>
      <c r="F76" s="575" t="s">
        <v>402</v>
      </c>
      <c r="G76" s="429"/>
      <c r="H76" s="742">
        <f>_xlfn.CEILING.MATH(IF(L75="",((L76-K76)/M76),((L76-L75)/M76)),0.25)</f>
        <v>5</v>
      </c>
      <c r="I76" s="561">
        <f>H76</f>
        <v>5</v>
      </c>
      <c r="J76" s="563">
        <v>6.5</v>
      </c>
      <c r="K76" s="563"/>
      <c r="L76" s="563">
        <v>5444</v>
      </c>
      <c r="M76" s="561">
        <v>200</v>
      </c>
      <c r="N76" s="601" t="s">
        <v>437</v>
      </c>
      <c r="O76" s="685" t="s">
        <v>400</v>
      </c>
      <c r="P76" s="697" t="s">
        <v>401</v>
      </c>
    </row>
    <row r="77" spans="1:16" outlineLevel="1">
      <c r="A77" s="34">
        <v>74</v>
      </c>
      <c r="B77" s="922">
        <f t="shared" si="1"/>
        <v>44631.29166666665</v>
      </c>
      <c r="C77" s="595" t="s">
        <v>433</v>
      </c>
      <c r="D77" s="597">
        <v>15</v>
      </c>
      <c r="E77" s="571" t="s">
        <v>397</v>
      </c>
      <c r="F77" s="575" t="s">
        <v>404</v>
      </c>
      <c r="G77" s="429"/>
      <c r="H77" s="742">
        <f>_xlfn.CEILING.MATH(IF(L76="",((L77-K77)/M77),((L77-L76)/M77)),0.25)</f>
        <v>7.5</v>
      </c>
      <c r="I77" s="561">
        <f>H77</f>
        <v>7.5</v>
      </c>
      <c r="J77" s="563">
        <v>12</v>
      </c>
      <c r="K77" s="563"/>
      <c r="L77" s="563">
        <v>6905</v>
      </c>
      <c r="M77" s="561">
        <v>200</v>
      </c>
      <c r="N77" s="601" t="s">
        <v>438</v>
      </c>
      <c r="O77" s="685" t="s">
        <v>400</v>
      </c>
      <c r="P77" s="697" t="s">
        <v>401</v>
      </c>
    </row>
    <row r="78" spans="1:16" outlineLevel="1">
      <c r="A78" s="34">
        <v>75</v>
      </c>
      <c r="B78" s="922">
        <f t="shared" si="1"/>
        <v>44631.79166666665</v>
      </c>
      <c r="C78" s="595" t="s">
        <v>433</v>
      </c>
      <c r="D78" s="597">
        <v>15</v>
      </c>
      <c r="E78" s="571" t="s">
        <v>397</v>
      </c>
      <c r="F78" s="575" t="s">
        <v>406</v>
      </c>
      <c r="G78" s="429"/>
      <c r="H78" s="741">
        <v>2</v>
      </c>
      <c r="I78" s="454">
        <v>2</v>
      </c>
      <c r="J78" s="454">
        <v>0.5</v>
      </c>
      <c r="K78" s="454"/>
      <c r="L78" s="454"/>
      <c r="M78" s="454"/>
      <c r="N78" s="447"/>
      <c r="O78" s="685" t="s">
        <v>400</v>
      </c>
      <c r="P78" s="697" t="s">
        <v>407</v>
      </c>
    </row>
    <row r="79" spans="1:16" outlineLevel="1">
      <c r="A79" s="34">
        <v>76</v>
      </c>
      <c r="B79" s="922">
        <f t="shared" si="1"/>
        <v>44631.812499999985</v>
      </c>
      <c r="C79" s="595" t="s">
        <v>433</v>
      </c>
      <c r="D79" s="597">
        <v>15</v>
      </c>
      <c r="E79" s="571" t="s">
        <v>397</v>
      </c>
      <c r="F79" s="575" t="s">
        <v>408</v>
      </c>
      <c r="G79" s="429"/>
      <c r="H79" s="741">
        <v>4.25</v>
      </c>
      <c r="I79" s="454">
        <v>4</v>
      </c>
      <c r="J79" s="454">
        <v>5.5</v>
      </c>
      <c r="K79" s="454"/>
      <c r="L79" s="454"/>
      <c r="M79" s="454"/>
      <c r="N79" s="447"/>
      <c r="O79" s="685" t="s">
        <v>400</v>
      </c>
      <c r="P79" s="697" t="s">
        <v>410</v>
      </c>
    </row>
    <row r="80" spans="1:16" outlineLevel="1">
      <c r="A80" s="34">
        <v>77</v>
      </c>
      <c r="B80" s="922">
        <f t="shared" si="1"/>
        <v>44632.04166666665</v>
      </c>
      <c r="C80" s="595" t="s">
        <v>433</v>
      </c>
      <c r="D80" s="597">
        <v>15</v>
      </c>
      <c r="E80" s="571" t="s">
        <v>397</v>
      </c>
      <c r="F80" s="575" t="s">
        <v>411</v>
      </c>
      <c r="G80" s="429"/>
      <c r="H80" s="741">
        <v>0.5</v>
      </c>
      <c r="I80" s="454">
        <v>0.5</v>
      </c>
      <c r="J80" s="454">
        <v>2.75</v>
      </c>
      <c r="K80" s="454"/>
      <c r="L80" s="454"/>
      <c r="M80" s="454"/>
      <c r="N80" s="447" t="s">
        <v>1713</v>
      </c>
      <c r="O80" s="685" t="s">
        <v>400</v>
      </c>
      <c r="P80" s="697" t="s">
        <v>412</v>
      </c>
    </row>
    <row r="81" spans="1:16" outlineLevel="1">
      <c r="A81" s="34">
        <v>78</v>
      </c>
      <c r="B81" s="922">
        <f t="shared" si="1"/>
        <v>44632.156249999985</v>
      </c>
      <c r="C81" s="595" t="s">
        <v>433</v>
      </c>
      <c r="D81" s="597">
        <v>20</v>
      </c>
      <c r="E81" s="589" t="s">
        <v>413</v>
      </c>
      <c r="F81" s="575" t="s">
        <v>414</v>
      </c>
      <c r="G81" s="425"/>
      <c r="H81" s="741">
        <v>0.5</v>
      </c>
      <c r="I81" s="424">
        <v>0.5</v>
      </c>
      <c r="J81" s="424">
        <v>0.5</v>
      </c>
      <c r="K81" s="424"/>
      <c r="L81" s="424"/>
      <c r="M81" s="424"/>
      <c r="N81" s="447"/>
      <c r="O81" s="684" t="s">
        <v>415</v>
      </c>
      <c r="P81" s="727" t="s">
        <v>416</v>
      </c>
    </row>
    <row r="82" spans="1:16" outlineLevel="1">
      <c r="A82" s="34">
        <v>79</v>
      </c>
      <c r="B82" s="922">
        <f t="shared" si="1"/>
        <v>44632.177083333321</v>
      </c>
      <c r="C82" s="595" t="s">
        <v>433</v>
      </c>
      <c r="D82" s="597">
        <v>20</v>
      </c>
      <c r="E82" s="589" t="s">
        <v>413</v>
      </c>
      <c r="F82" s="575" t="s">
        <v>417</v>
      </c>
      <c r="G82" s="425"/>
      <c r="H82" s="741">
        <v>0.25</v>
      </c>
      <c r="I82" s="424">
        <v>0.25</v>
      </c>
      <c r="J82" s="424">
        <v>0.5</v>
      </c>
      <c r="K82" s="424"/>
      <c r="L82" s="424"/>
      <c r="M82" s="424"/>
      <c r="N82" s="446"/>
      <c r="O82" s="684" t="s">
        <v>415</v>
      </c>
      <c r="P82" s="697" t="s">
        <v>407</v>
      </c>
    </row>
    <row r="83" spans="1:16" outlineLevel="1">
      <c r="A83" s="34">
        <v>80</v>
      </c>
      <c r="B83" s="922">
        <f t="shared" si="1"/>
        <v>44632.197916666657</v>
      </c>
      <c r="C83" s="595" t="s">
        <v>433</v>
      </c>
      <c r="D83" s="597">
        <v>20</v>
      </c>
      <c r="E83" s="589" t="s">
        <v>413</v>
      </c>
      <c r="F83" s="575" t="s">
        <v>418</v>
      </c>
      <c r="G83" s="429"/>
      <c r="H83" s="742">
        <f>_xlfn.CEILING.MATH(IF(L82="",((L83-K83)/M83),((L83-L82)/M83)),0.25)</f>
        <v>2.75</v>
      </c>
      <c r="I83" s="561">
        <v>3.5</v>
      </c>
      <c r="J83" s="561">
        <v>3</v>
      </c>
      <c r="K83" s="561">
        <v>4026</v>
      </c>
      <c r="L83" s="561">
        <v>6890</v>
      </c>
      <c r="M83" s="561">
        <v>1080</v>
      </c>
      <c r="N83" s="601" t="s">
        <v>439</v>
      </c>
      <c r="O83" s="684" t="s">
        <v>415</v>
      </c>
      <c r="P83" s="697" t="s">
        <v>420</v>
      </c>
    </row>
    <row r="84" spans="1:16" outlineLevel="1">
      <c r="A84" s="34">
        <v>81</v>
      </c>
      <c r="B84" s="922">
        <f t="shared" si="1"/>
        <v>44632.322916666657</v>
      </c>
      <c r="C84" s="595" t="s">
        <v>433</v>
      </c>
      <c r="D84" s="597">
        <v>20</v>
      </c>
      <c r="E84" s="589" t="s">
        <v>413</v>
      </c>
      <c r="F84" s="575" t="s">
        <v>421</v>
      </c>
      <c r="G84" s="429"/>
      <c r="H84" s="742">
        <v>1</v>
      </c>
      <c r="I84" s="561">
        <v>1.5</v>
      </c>
      <c r="J84" s="561">
        <v>0.5</v>
      </c>
      <c r="K84" s="561"/>
      <c r="L84" s="561"/>
      <c r="M84" s="561"/>
      <c r="N84" s="601"/>
      <c r="O84" s="684" t="s">
        <v>415</v>
      </c>
      <c r="P84" s="697" t="s">
        <v>422</v>
      </c>
    </row>
    <row r="85" spans="1:16" outlineLevel="1">
      <c r="A85" s="34">
        <v>82</v>
      </c>
      <c r="B85" s="922">
        <f t="shared" si="1"/>
        <v>44632.343749999993</v>
      </c>
      <c r="C85" s="595" t="s">
        <v>433</v>
      </c>
      <c r="D85" s="597">
        <v>20</v>
      </c>
      <c r="E85" s="589" t="s">
        <v>413</v>
      </c>
      <c r="F85" s="575" t="s">
        <v>423</v>
      </c>
      <c r="G85" s="429"/>
      <c r="H85" s="741">
        <v>1</v>
      </c>
      <c r="I85" s="424">
        <v>0.75</v>
      </c>
      <c r="J85" s="561">
        <v>1</v>
      </c>
      <c r="K85" s="561"/>
      <c r="L85" s="561"/>
      <c r="M85" s="561"/>
      <c r="N85" s="601" t="s">
        <v>1716</v>
      </c>
      <c r="O85" s="684" t="s">
        <v>415</v>
      </c>
      <c r="P85" s="697" t="s">
        <v>407</v>
      </c>
    </row>
    <row r="86" spans="1:16" outlineLevel="1">
      <c r="A86" s="34">
        <v>83</v>
      </c>
      <c r="B86" s="922">
        <f t="shared" si="1"/>
        <v>44632.385416666657</v>
      </c>
      <c r="C86" s="595" t="s">
        <v>433</v>
      </c>
      <c r="D86" s="597">
        <v>25</v>
      </c>
      <c r="E86" s="589" t="s">
        <v>413</v>
      </c>
      <c r="F86" s="575" t="s">
        <v>425</v>
      </c>
      <c r="G86" s="429"/>
      <c r="H86" s="742">
        <v>4</v>
      </c>
      <c r="I86" s="561">
        <v>6</v>
      </c>
      <c r="J86" s="561">
        <v>5.5</v>
      </c>
      <c r="K86" s="561"/>
      <c r="L86" s="561"/>
      <c r="M86" s="561"/>
      <c r="N86" s="601" t="s">
        <v>440</v>
      </c>
      <c r="O86" s="684" t="s">
        <v>426</v>
      </c>
      <c r="P86" s="697" t="s">
        <v>427</v>
      </c>
    </row>
    <row r="87" spans="1:16" outlineLevel="1">
      <c r="A87" s="34">
        <v>84</v>
      </c>
      <c r="B87" s="922">
        <f t="shared" si="1"/>
        <v>44632.614583333321</v>
      </c>
      <c r="C87" s="595" t="s">
        <v>433</v>
      </c>
      <c r="D87" s="597">
        <v>25</v>
      </c>
      <c r="E87" s="589" t="s">
        <v>413</v>
      </c>
      <c r="F87" s="575" t="s">
        <v>428</v>
      </c>
      <c r="G87" s="429"/>
      <c r="H87" s="741">
        <v>0.5</v>
      </c>
      <c r="I87" s="424">
        <v>1</v>
      </c>
      <c r="J87" s="424">
        <v>0.5</v>
      </c>
      <c r="K87" s="424"/>
      <c r="L87" s="424"/>
      <c r="M87" s="424"/>
      <c r="N87" s="447"/>
      <c r="O87" s="684" t="s">
        <v>426</v>
      </c>
      <c r="P87" s="697" t="s">
        <v>394</v>
      </c>
    </row>
    <row r="88" spans="1:16" outlineLevel="1">
      <c r="A88" s="34">
        <v>85</v>
      </c>
      <c r="B88" s="922">
        <f t="shared" si="1"/>
        <v>44632.635416666657</v>
      </c>
      <c r="C88" s="595" t="s">
        <v>433</v>
      </c>
      <c r="D88" s="597">
        <v>25</v>
      </c>
      <c r="E88" s="589" t="s">
        <v>413</v>
      </c>
      <c r="F88" s="575" t="s">
        <v>429</v>
      </c>
      <c r="G88" s="429"/>
      <c r="H88" s="742">
        <v>0.75</v>
      </c>
      <c r="I88" s="561">
        <v>0.75</v>
      </c>
      <c r="J88" s="561">
        <v>0.25</v>
      </c>
      <c r="K88" s="561"/>
      <c r="L88" s="561"/>
      <c r="M88" s="561"/>
      <c r="N88" s="601"/>
      <c r="O88" s="684" t="s">
        <v>426</v>
      </c>
      <c r="P88" s="697" t="s">
        <v>430</v>
      </c>
    </row>
    <row r="89" spans="1:16" outlineLevel="1">
      <c r="A89" s="34">
        <v>86</v>
      </c>
      <c r="B89" s="922">
        <f t="shared" si="1"/>
        <v>44632.645833333321</v>
      </c>
      <c r="C89" s="595" t="s">
        <v>433</v>
      </c>
      <c r="D89" s="597">
        <v>25</v>
      </c>
      <c r="E89" s="589" t="s">
        <v>413</v>
      </c>
      <c r="F89" s="576" t="s">
        <v>431</v>
      </c>
      <c r="G89" s="435"/>
      <c r="H89" s="742">
        <v>1</v>
      </c>
      <c r="I89" s="561">
        <v>5</v>
      </c>
      <c r="J89" s="561">
        <v>3.75</v>
      </c>
      <c r="K89" s="561"/>
      <c r="L89" s="561"/>
      <c r="M89" s="561"/>
      <c r="N89" s="601" t="s">
        <v>1686</v>
      </c>
      <c r="O89" s="684" t="s">
        <v>426</v>
      </c>
      <c r="P89" s="697" t="s">
        <v>432</v>
      </c>
    </row>
    <row r="90" spans="1:16" outlineLevel="1">
      <c r="A90" s="34">
        <v>87</v>
      </c>
      <c r="B90" s="922">
        <f t="shared" si="1"/>
        <v>44632.802083333321</v>
      </c>
      <c r="C90" s="595" t="s">
        <v>433</v>
      </c>
      <c r="D90" s="597">
        <v>25</v>
      </c>
      <c r="E90" s="589" t="s">
        <v>413</v>
      </c>
      <c r="F90" s="576" t="s">
        <v>1717</v>
      </c>
      <c r="G90" s="435"/>
      <c r="H90" s="742"/>
      <c r="I90" s="561">
        <v>13</v>
      </c>
      <c r="J90" s="561">
        <v>16.5</v>
      </c>
      <c r="K90" s="561"/>
      <c r="L90" s="561"/>
      <c r="M90" s="561"/>
      <c r="N90" s="601"/>
      <c r="O90" s="684" t="s">
        <v>426</v>
      </c>
      <c r="P90" s="697" t="s">
        <v>1778</v>
      </c>
    </row>
    <row r="91" spans="1:16">
      <c r="A91" s="34">
        <v>88</v>
      </c>
      <c r="B91" s="922">
        <f t="shared" si="1"/>
        <v>44633.489583333321</v>
      </c>
      <c r="C91" s="592" t="s">
        <v>449</v>
      </c>
      <c r="D91" s="597">
        <v>5</v>
      </c>
      <c r="E91" s="571" t="s">
        <v>370</v>
      </c>
      <c r="F91" s="462" t="s">
        <v>450</v>
      </c>
      <c r="G91" s="429"/>
      <c r="H91" s="741">
        <v>8</v>
      </c>
      <c r="I91" s="424">
        <v>10</v>
      </c>
      <c r="J91" s="424">
        <v>11</v>
      </c>
      <c r="K91" s="424"/>
      <c r="L91" s="424"/>
      <c r="M91" s="424"/>
      <c r="N91" s="447" t="s">
        <v>451</v>
      </c>
      <c r="O91" s="684" t="s">
        <v>376</v>
      </c>
      <c r="P91" s="659" t="s">
        <v>416</v>
      </c>
    </row>
    <row r="92" spans="1:16">
      <c r="A92" s="34">
        <v>89</v>
      </c>
      <c r="B92" s="922">
        <f t="shared" si="1"/>
        <v>44633.947916666657</v>
      </c>
      <c r="C92" s="592" t="s">
        <v>449</v>
      </c>
      <c r="D92" s="597">
        <v>10</v>
      </c>
      <c r="E92" s="589" t="s">
        <v>373</v>
      </c>
      <c r="F92" s="462" t="s">
        <v>1664</v>
      </c>
      <c r="G92" s="429"/>
      <c r="H92" s="741"/>
      <c r="I92" s="424">
        <v>45.5</v>
      </c>
      <c r="J92" s="424">
        <v>42.75</v>
      </c>
      <c r="K92" s="424"/>
      <c r="L92" s="424"/>
      <c r="M92" s="424"/>
      <c r="N92" s="447"/>
      <c r="O92" s="684" t="s">
        <v>376</v>
      </c>
      <c r="P92" s="659" t="s">
        <v>1778</v>
      </c>
    </row>
    <row r="93" spans="1:16" outlineLevel="1">
      <c r="A93" s="34">
        <v>90</v>
      </c>
      <c r="B93" s="922">
        <f t="shared" si="1"/>
        <v>44635.729166666657</v>
      </c>
      <c r="C93" s="592" t="s">
        <v>449</v>
      </c>
      <c r="D93" s="597">
        <v>10</v>
      </c>
      <c r="E93" s="589" t="s">
        <v>373</v>
      </c>
      <c r="F93" s="439" t="s">
        <v>452</v>
      </c>
      <c r="G93" s="429"/>
      <c r="H93" s="741">
        <v>2</v>
      </c>
      <c r="I93" s="463">
        <v>0</v>
      </c>
      <c r="J93" s="424">
        <v>0</v>
      </c>
      <c r="K93" s="424"/>
      <c r="L93" s="424"/>
      <c r="M93" s="424"/>
      <c r="N93" s="447" t="s">
        <v>1681</v>
      </c>
      <c r="O93" s="684" t="s">
        <v>376</v>
      </c>
      <c r="P93" s="659" t="s">
        <v>377</v>
      </c>
    </row>
    <row r="94" spans="1:16" outlineLevel="1">
      <c r="A94" s="34">
        <v>91</v>
      </c>
      <c r="B94" s="922">
        <f t="shared" si="1"/>
        <v>44635.729166666657</v>
      </c>
      <c r="C94" s="592" t="s">
        <v>449</v>
      </c>
      <c r="D94" s="597">
        <v>10</v>
      </c>
      <c r="E94" s="589" t="s">
        <v>373</v>
      </c>
      <c r="F94" s="575" t="s">
        <v>374</v>
      </c>
      <c r="G94" s="429"/>
      <c r="H94" s="741">
        <v>0.75</v>
      </c>
      <c r="I94" s="424">
        <v>0</v>
      </c>
      <c r="J94" s="424">
        <v>0.75</v>
      </c>
      <c r="K94" s="424"/>
      <c r="L94" s="424"/>
      <c r="M94" s="424"/>
      <c r="N94" s="446" t="s">
        <v>375</v>
      </c>
      <c r="O94" s="684" t="s">
        <v>376</v>
      </c>
      <c r="P94" s="659" t="s">
        <v>377</v>
      </c>
    </row>
    <row r="95" spans="1:16" outlineLevel="1">
      <c r="A95" s="34">
        <v>92</v>
      </c>
      <c r="B95" s="922">
        <f t="shared" si="1"/>
        <v>44635.760416666657</v>
      </c>
      <c r="C95" s="592" t="s">
        <v>449</v>
      </c>
      <c r="D95" s="597">
        <v>10</v>
      </c>
      <c r="E95" s="589" t="s">
        <v>373</v>
      </c>
      <c r="F95" s="575" t="s">
        <v>378</v>
      </c>
      <c r="G95" s="429"/>
      <c r="H95" s="741">
        <v>3</v>
      </c>
      <c r="I95" s="424">
        <v>3</v>
      </c>
      <c r="J95" s="424">
        <v>4.75</v>
      </c>
      <c r="K95" s="424"/>
      <c r="L95" s="424"/>
      <c r="M95" s="424"/>
      <c r="N95" s="447" t="s">
        <v>453</v>
      </c>
      <c r="O95" s="684" t="s">
        <v>376</v>
      </c>
      <c r="P95" s="659" t="s">
        <v>380</v>
      </c>
    </row>
    <row r="96" spans="1:16" outlineLevel="1">
      <c r="A96" s="34">
        <v>93</v>
      </c>
      <c r="B96" s="922">
        <f t="shared" si="1"/>
        <v>44635.958333333321</v>
      </c>
      <c r="C96" s="592" t="s">
        <v>449</v>
      </c>
      <c r="D96" s="597">
        <v>10</v>
      </c>
      <c r="E96" s="589" t="s">
        <v>373</v>
      </c>
      <c r="F96" s="575" t="s">
        <v>381</v>
      </c>
      <c r="G96" s="429"/>
      <c r="H96" s="741">
        <v>0.75</v>
      </c>
      <c r="I96" s="424">
        <v>0.5</v>
      </c>
      <c r="J96" s="424">
        <v>0.25</v>
      </c>
      <c r="K96" s="424"/>
      <c r="L96" s="424"/>
      <c r="M96" s="424"/>
      <c r="N96" s="447"/>
      <c r="O96" s="684" t="s">
        <v>376</v>
      </c>
      <c r="P96" s="659" t="s">
        <v>380</v>
      </c>
    </row>
    <row r="97" spans="1:16" outlineLevel="1">
      <c r="A97" s="34">
        <v>94</v>
      </c>
      <c r="B97" s="922">
        <f t="shared" si="1"/>
        <v>44635.968749999985</v>
      </c>
      <c r="C97" s="592" t="s">
        <v>449</v>
      </c>
      <c r="D97" s="597">
        <v>10</v>
      </c>
      <c r="E97" s="589" t="s">
        <v>373</v>
      </c>
      <c r="F97" s="575" t="s">
        <v>382</v>
      </c>
      <c r="G97" s="429"/>
      <c r="H97" s="741">
        <v>0.25</v>
      </c>
      <c r="I97" s="424">
        <v>0.25</v>
      </c>
      <c r="J97" s="424">
        <v>1E-14</v>
      </c>
      <c r="K97" s="424"/>
      <c r="L97" s="424"/>
      <c r="M97" s="424"/>
      <c r="N97" s="447" t="s">
        <v>1747</v>
      </c>
      <c r="O97" s="684" t="s">
        <v>376</v>
      </c>
      <c r="P97" s="659" t="s">
        <v>383</v>
      </c>
    </row>
    <row r="98" spans="1:16" outlineLevel="1">
      <c r="A98" s="34">
        <v>95</v>
      </c>
      <c r="B98" s="922">
        <f t="shared" si="1"/>
        <v>44635.968749999985</v>
      </c>
      <c r="C98" s="592" t="s">
        <v>449</v>
      </c>
      <c r="D98" s="597">
        <v>10</v>
      </c>
      <c r="E98" s="589" t="s">
        <v>373</v>
      </c>
      <c r="F98" s="575" t="s">
        <v>384</v>
      </c>
      <c r="G98" s="429"/>
      <c r="H98" s="741">
        <v>2</v>
      </c>
      <c r="I98" s="454">
        <v>1</v>
      </c>
      <c r="J98" s="424">
        <v>1.5</v>
      </c>
      <c r="K98" s="424"/>
      <c r="L98" s="424"/>
      <c r="M98" s="424"/>
      <c r="N98" s="447" t="s">
        <v>1682</v>
      </c>
      <c r="O98" s="684" t="s">
        <v>376</v>
      </c>
      <c r="P98" s="659" t="s">
        <v>385</v>
      </c>
    </row>
    <row r="99" spans="1:16" outlineLevel="1">
      <c r="A99" s="34">
        <v>96</v>
      </c>
      <c r="B99" s="922">
        <f t="shared" si="1"/>
        <v>44636.031249999985</v>
      </c>
      <c r="C99" s="592" t="s">
        <v>449</v>
      </c>
      <c r="D99" s="597">
        <v>10</v>
      </c>
      <c r="E99" s="589" t="s">
        <v>373</v>
      </c>
      <c r="F99" s="575" t="s">
        <v>386</v>
      </c>
      <c r="G99" s="429"/>
      <c r="H99" s="741">
        <v>1</v>
      </c>
      <c r="I99" s="454">
        <v>0.5</v>
      </c>
      <c r="J99" s="424">
        <v>0.75</v>
      </c>
      <c r="K99" s="424"/>
      <c r="L99" s="424"/>
      <c r="M99" s="424"/>
      <c r="N99" s="447" t="s">
        <v>454</v>
      </c>
      <c r="O99" s="684" t="s">
        <v>376</v>
      </c>
      <c r="P99" s="659" t="s">
        <v>385</v>
      </c>
    </row>
    <row r="100" spans="1:16" outlineLevel="1">
      <c r="A100" s="34">
        <v>97</v>
      </c>
      <c r="B100" s="922">
        <f t="shared" si="1"/>
        <v>44636.062499999985</v>
      </c>
      <c r="C100" s="592" t="s">
        <v>449</v>
      </c>
      <c r="D100" s="597">
        <v>10</v>
      </c>
      <c r="E100" s="589" t="s">
        <v>373</v>
      </c>
      <c r="F100" s="575" t="s">
        <v>387</v>
      </c>
      <c r="G100" s="429"/>
      <c r="H100" s="741">
        <v>1</v>
      </c>
      <c r="I100" s="424">
        <v>1.5</v>
      </c>
      <c r="J100" s="424">
        <v>1.25</v>
      </c>
      <c r="K100" s="424"/>
      <c r="L100" s="424"/>
      <c r="M100" s="424"/>
      <c r="N100" s="447" t="s">
        <v>454</v>
      </c>
      <c r="O100" s="684" t="s">
        <v>376</v>
      </c>
      <c r="P100" s="659" t="s">
        <v>385</v>
      </c>
    </row>
    <row r="101" spans="1:16" outlineLevel="1">
      <c r="A101" s="34">
        <v>98</v>
      </c>
      <c r="B101" s="922">
        <f t="shared" si="1"/>
        <v>44636.114583333321</v>
      </c>
      <c r="C101" s="592" t="s">
        <v>449</v>
      </c>
      <c r="D101" s="597">
        <v>10</v>
      </c>
      <c r="E101" s="589" t="s">
        <v>373</v>
      </c>
      <c r="F101" s="575" t="s">
        <v>388</v>
      </c>
      <c r="G101" s="429"/>
      <c r="H101" s="741">
        <v>2.5</v>
      </c>
      <c r="I101" s="424">
        <v>2.25</v>
      </c>
      <c r="J101" s="424">
        <v>1.5</v>
      </c>
      <c r="K101" s="424"/>
      <c r="L101" s="424"/>
      <c r="M101" s="424"/>
      <c r="N101" s="447" t="s">
        <v>454</v>
      </c>
      <c r="O101" s="684" t="s">
        <v>376</v>
      </c>
      <c r="P101" s="659" t="s">
        <v>389</v>
      </c>
    </row>
    <row r="102" spans="1:16" outlineLevel="1">
      <c r="A102" s="34">
        <v>99</v>
      </c>
      <c r="B102" s="922">
        <f t="shared" si="1"/>
        <v>44636.177083333321</v>
      </c>
      <c r="C102" s="592" t="s">
        <v>449</v>
      </c>
      <c r="D102" s="597">
        <v>10</v>
      </c>
      <c r="E102" s="589" t="s">
        <v>373</v>
      </c>
      <c r="F102" s="575" t="s">
        <v>390</v>
      </c>
      <c r="G102" s="429"/>
      <c r="H102" s="741">
        <v>1</v>
      </c>
      <c r="I102" s="424">
        <v>0.5</v>
      </c>
      <c r="J102" s="424">
        <v>0.5</v>
      </c>
      <c r="K102" s="424"/>
      <c r="L102" s="424"/>
      <c r="M102" s="424"/>
      <c r="N102" s="447"/>
      <c r="O102" s="684" t="s">
        <v>376</v>
      </c>
      <c r="P102" s="659" t="s">
        <v>389</v>
      </c>
    </row>
    <row r="103" spans="1:16" outlineLevel="1">
      <c r="A103" s="34">
        <v>100</v>
      </c>
      <c r="B103" s="922">
        <f t="shared" si="1"/>
        <v>44636.197916666657</v>
      </c>
      <c r="C103" s="592" t="s">
        <v>449</v>
      </c>
      <c r="D103" s="597">
        <v>10</v>
      </c>
      <c r="E103" s="589" t="s">
        <v>373</v>
      </c>
      <c r="F103" s="575" t="s">
        <v>391</v>
      </c>
      <c r="G103" s="429"/>
      <c r="H103" s="742">
        <f>_xlfn.CEILING.MATH(IF(L102="",((L103-K103)/M103),((L103-L102)/M103)),0.25)</f>
        <v>3.75</v>
      </c>
      <c r="I103" s="561">
        <v>2</v>
      </c>
      <c r="J103" s="424">
        <v>4.5</v>
      </c>
      <c r="K103" s="424">
        <v>3654</v>
      </c>
      <c r="L103" s="424">
        <v>3904</v>
      </c>
      <c r="M103" s="424">
        <v>70</v>
      </c>
      <c r="N103" s="447" t="s">
        <v>455</v>
      </c>
      <c r="O103" s="684" t="s">
        <v>376</v>
      </c>
      <c r="P103" s="659" t="s">
        <v>392</v>
      </c>
    </row>
    <row r="104" spans="1:16" outlineLevel="1">
      <c r="A104" s="34">
        <v>101</v>
      </c>
      <c r="B104" s="922">
        <f t="shared" si="1"/>
        <v>44636.385416666657</v>
      </c>
      <c r="C104" s="592" t="s">
        <v>449</v>
      </c>
      <c r="D104" s="597">
        <v>10</v>
      </c>
      <c r="E104" s="589" t="s">
        <v>373</v>
      </c>
      <c r="F104" s="575" t="s">
        <v>393</v>
      </c>
      <c r="G104" s="429"/>
      <c r="H104" s="741">
        <v>0.75</v>
      </c>
      <c r="I104" s="424">
        <v>0.5</v>
      </c>
      <c r="J104" s="424">
        <v>1</v>
      </c>
      <c r="K104" s="424"/>
      <c r="L104" s="424"/>
      <c r="M104" s="424"/>
      <c r="N104" s="447"/>
      <c r="O104" s="684" t="s">
        <v>376</v>
      </c>
      <c r="P104" s="659" t="s">
        <v>394</v>
      </c>
    </row>
    <row r="105" spans="1:16" outlineLevel="1">
      <c r="A105" s="34">
        <v>102</v>
      </c>
      <c r="B105" s="922">
        <f t="shared" si="1"/>
        <v>44636.427083333321</v>
      </c>
      <c r="C105" s="592" t="s">
        <v>449</v>
      </c>
      <c r="D105" s="597">
        <v>10</v>
      </c>
      <c r="E105" s="589" t="s">
        <v>373</v>
      </c>
      <c r="F105" s="575" t="s">
        <v>395</v>
      </c>
      <c r="G105" s="429"/>
      <c r="H105" s="741">
        <v>0.5</v>
      </c>
      <c r="I105" s="424">
        <v>0.5</v>
      </c>
      <c r="J105" s="424">
        <v>1</v>
      </c>
      <c r="K105" s="424"/>
      <c r="L105" s="424"/>
      <c r="M105" s="424"/>
      <c r="N105" s="447"/>
      <c r="O105" s="684" t="s">
        <v>376</v>
      </c>
      <c r="P105" s="659" t="s">
        <v>394</v>
      </c>
    </row>
    <row r="106" spans="1:16" outlineLevel="1">
      <c r="A106" s="34">
        <v>103</v>
      </c>
      <c r="B106" s="922">
        <f t="shared" si="1"/>
        <v>44636.468749999985</v>
      </c>
      <c r="C106" s="592" t="s">
        <v>449</v>
      </c>
      <c r="D106" s="597">
        <v>15</v>
      </c>
      <c r="E106" s="571" t="s">
        <v>397</v>
      </c>
      <c r="F106" s="575" t="s">
        <v>398</v>
      </c>
      <c r="G106" s="429"/>
      <c r="H106" s="742">
        <f>_xlfn.CEILING.MATH(IF(L105="",((L106-K106)/M106),((L106-L105)/M106)),0.25)</f>
        <v>1.25</v>
      </c>
      <c r="I106" s="561">
        <f>H106</f>
        <v>1.25</v>
      </c>
      <c r="J106" s="424">
        <v>1.25</v>
      </c>
      <c r="K106" s="424">
        <v>3904</v>
      </c>
      <c r="L106" s="424">
        <v>4154</v>
      </c>
      <c r="M106" s="561">
        <v>200</v>
      </c>
      <c r="N106" s="601" t="s">
        <v>456</v>
      </c>
      <c r="O106" s="685" t="s">
        <v>400</v>
      </c>
      <c r="P106" s="699" t="s">
        <v>401</v>
      </c>
    </row>
    <row r="107" spans="1:16" outlineLevel="1">
      <c r="A107" s="34">
        <v>104</v>
      </c>
      <c r="B107" s="922">
        <f t="shared" si="1"/>
        <v>44636.520833333321</v>
      </c>
      <c r="C107" s="592" t="s">
        <v>449</v>
      </c>
      <c r="D107" s="597">
        <v>15</v>
      </c>
      <c r="E107" s="571" t="s">
        <v>397</v>
      </c>
      <c r="F107" s="575" t="s">
        <v>402</v>
      </c>
      <c r="G107" s="429"/>
      <c r="H107" s="742">
        <f>_xlfn.CEILING.MATH(IF(L106="",((L107-K107)/M107),((L107-L106)/M107)),0.25)</f>
        <v>4</v>
      </c>
      <c r="I107" s="561">
        <f>H107</f>
        <v>4</v>
      </c>
      <c r="J107" s="424">
        <v>5.75</v>
      </c>
      <c r="K107" s="424"/>
      <c r="L107" s="424">
        <v>4954</v>
      </c>
      <c r="M107" s="561">
        <v>200</v>
      </c>
      <c r="N107" s="601" t="s">
        <v>457</v>
      </c>
      <c r="O107" s="685" t="s">
        <v>400</v>
      </c>
      <c r="P107" s="697" t="s">
        <v>401</v>
      </c>
    </row>
    <row r="108" spans="1:16" outlineLevel="1">
      <c r="A108" s="34">
        <v>105</v>
      </c>
      <c r="B108" s="922">
        <f t="shared" si="1"/>
        <v>44636.760416666657</v>
      </c>
      <c r="C108" s="592" t="s">
        <v>449</v>
      </c>
      <c r="D108" s="597">
        <v>15</v>
      </c>
      <c r="E108" s="571" t="s">
        <v>397</v>
      </c>
      <c r="F108" s="575" t="s">
        <v>404</v>
      </c>
      <c r="G108" s="429"/>
      <c r="H108" s="742">
        <f>_xlfn.CEILING.MATH(IF(L107="",((L108-K108)/M108),((L108-L107)/M108)),0.25)</f>
        <v>4.5</v>
      </c>
      <c r="I108" s="561">
        <f>H108</f>
        <v>4.5</v>
      </c>
      <c r="J108" s="424">
        <v>8.5</v>
      </c>
      <c r="K108" s="424"/>
      <c r="L108" s="424">
        <v>5853</v>
      </c>
      <c r="M108" s="561">
        <v>200</v>
      </c>
      <c r="N108" s="601" t="s">
        <v>458</v>
      </c>
      <c r="O108" s="685" t="s">
        <v>400</v>
      </c>
      <c r="P108" s="697" t="s">
        <v>401</v>
      </c>
    </row>
    <row r="109" spans="1:16" outlineLevel="1">
      <c r="A109" s="34">
        <v>106</v>
      </c>
      <c r="B109" s="922">
        <f t="shared" si="1"/>
        <v>44637.114583333321</v>
      </c>
      <c r="C109" s="592" t="s">
        <v>449</v>
      </c>
      <c r="D109" s="597">
        <v>15</v>
      </c>
      <c r="E109" s="571" t="s">
        <v>397</v>
      </c>
      <c r="F109" s="575" t="s">
        <v>1750</v>
      </c>
      <c r="G109" s="429"/>
      <c r="H109" s="917"/>
      <c r="I109" s="918"/>
      <c r="J109" s="424">
        <v>0.5</v>
      </c>
      <c r="K109" s="424"/>
      <c r="L109" s="424"/>
      <c r="M109" s="561"/>
      <c r="N109" s="601"/>
      <c r="O109" s="685" t="s">
        <v>400</v>
      </c>
      <c r="P109" s="697" t="s">
        <v>535</v>
      </c>
    </row>
    <row r="110" spans="1:16" outlineLevel="1">
      <c r="A110" s="34">
        <v>107</v>
      </c>
      <c r="B110" s="922">
        <f t="shared" si="1"/>
        <v>44637.135416666657</v>
      </c>
      <c r="C110" s="592" t="s">
        <v>449</v>
      </c>
      <c r="D110" s="597">
        <v>15</v>
      </c>
      <c r="E110" s="571" t="s">
        <v>397</v>
      </c>
      <c r="F110" s="575" t="s">
        <v>406</v>
      </c>
      <c r="G110" s="429"/>
      <c r="H110" s="741">
        <v>2</v>
      </c>
      <c r="I110" s="424">
        <v>2</v>
      </c>
      <c r="J110" s="424">
        <v>0.5</v>
      </c>
      <c r="K110" s="424"/>
      <c r="L110" s="424"/>
      <c r="M110" s="424"/>
      <c r="N110" s="447"/>
      <c r="O110" s="685" t="s">
        <v>400</v>
      </c>
      <c r="P110" s="697" t="s">
        <v>407</v>
      </c>
    </row>
    <row r="111" spans="1:16" outlineLevel="1">
      <c r="A111" s="34">
        <v>108</v>
      </c>
      <c r="B111" s="922">
        <f t="shared" si="1"/>
        <v>44637.156249999993</v>
      </c>
      <c r="C111" s="592" t="s">
        <v>449</v>
      </c>
      <c r="D111" s="597">
        <v>15</v>
      </c>
      <c r="E111" s="571" t="s">
        <v>397</v>
      </c>
      <c r="F111" s="575" t="s">
        <v>459</v>
      </c>
      <c r="G111" s="429"/>
      <c r="H111" s="741">
        <v>3</v>
      </c>
      <c r="I111" s="424">
        <v>4</v>
      </c>
      <c r="J111" s="424">
        <v>3.5</v>
      </c>
      <c r="K111" s="424"/>
      <c r="L111" s="424"/>
      <c r="M111" s="424"/>
      <c r="N111" s="447" t="s">
        <v>460</v>
      </c>
      <c r="O111" s="685" t="s">
        <v>400</v>
      </c>
      <c r="P111" s="697" t="s">
        <v>410</v>
      </c>
    </row>
    <row r="112" spans="1:16" outlineLevel="1">
      <c r="A112" s="34">
        <v>109</v>
      </c>
      <c r="B112" s="922">
        <f t="shared" si="1"/>
        <v>44637.302083333328</v>
      </c>
      <c r="C112" s="592" t="s">
        <v>449</v>
      </c>
      <c r="D112" s="597">
        <v>15</v>
      </c>
      <c r="E112" s="571" t="s">
        <v>397</v>
      </c>
      <c r="F112" s="575" t="s">
        <v>411</v>
      </c>
      <c r="G112" s="429"/>
      <c r="H112" s="741">
        <v>0.5</v>
      </c>
      <c r="I112" s="424">
        <v>0.5</v>
      </c>
      <c r="J112" s="424">
        <v>1.5</v>
      </c>
      <c r="K112" s="424"/>
      <c r="L112" s="424"/>
      <c r="M112" s="424"/>
      <c r="N112" s="447"/>
      <c r="O112" s="685" t="s">
        <v>400</v>
      </c>
      <c r="P112" s="697" t="s">
        <v>412</v>
      </c>
    </row>
    <row r="113" spans="1:16" outlineLevel="1">
      <c r="A113" s="34">
        <v>110</v>
      </c>
      <c r="B113" s="922">
        <f t="shared" si="1"/>
        <v>44637.364583333328</v>
      </c>
      <c r="C113" s="592" t="s">
        <v>449</v>
      </c>
      <c r="D113" s="597">
        <v>20</v>
      </c>
      <c r="E113" s="589" t="s">
        <v>413</v>
      </c>
      <c r="F113" s="575" t="s">
        <v>414</v>
      </c>
      <c r="G113" s="425"/>
      <c r="H113" s="741">
        <v>0.5</v>
      </c>
      <c r="I113" s="424">
        <v>0.5</v>
      </c>
      <c r="J113" s="424">
        <v>0.5</v>
      </c>
      <c r="K113" s="424"/>
      <c r="L113" s="424"/>
      <c r="M113" s="424"/>
      <c r="N113" s="447"/>
      <c r="O113" s="684" t="s">
        <v>415</v>
      </c>
      <c r="P113" s="727" t="s">
        <v>416</v>
      </c>
    </row>
    <row r="114" spans="1:16" outlineLevel="1">
      <c r="A114" s="34">
        <v>111</v>
      </c>
      <c r="B114" s="922">
        <f t="shared" si="1"/>
        <v>44637.385416666664</v>
      </c>
      <c r="C114" s="592" t="s">
        <v>449</v>
      </c>
      <c r="D114" s="597">
        <v>20</v>
      </c>
      <c r="E114" s="589" t="s">
        <v>413</v>
      </c>
      <c r="F114" s="575" t="s">
        <v>417</v>
      </c>
      <c r="G114" s="425"/>
      <c r="H114" s="741">
        <v>0.25</v>
      </c>
      <c r="I114" s="424">
        <v>0.25</v>
      </c>
      <c r="J114" s="424">
        <v>0.5</v>
      </c>
      <c r="K114" s="424"/>
      <c r="L114" s="424"/>
      <c r="M114" s="424"/>
      <c r="N114" s="446"/>
      <c r="O114" s="684" t="s">
        <v>415</v>
      </c>
      <c r="P114" s="697" t="s">
        <v>407</v>
      </c>
    </row>
    <row r="115" spans="1:16" outlineLevel="1">
      <c r="A115" s="34">
        <v>112</v>
      </c>
      <c r="B115" s="922">
        <f t="shared" si="1"/>
        <v>44637.40625</v>
      </c>
      <c r="C115" s="592" t="s">
        <v>449</v>
      </c>
      <c r="D115" s="597">
        <v>20</v>
      </c>
      <c r="E115" s="589" t="s">
        <v>413</v>
      </c>
      <c r="F115" s="575" t="s">
        <v>418</v>
      </c>
      <c r="G115" s="429"/>
      <c r="H115" s="742">
        <f>_xlfn.CEILING.MATH(IF(L114="",((L115-K115)/M115),((L115-L114)/M115)),0.25)</f>
        <v>2.25</v>
      </c>
      <c r="I115" s="561">
        <v>3.5</v>
      </c>
      <c r="J115" s="561">
        <v>3.5</v>
      </c>
      <c r="K115" s="561">
        <v>3654</v>
      </c>
      <c r="L115" s="561">
        <v>5838</v>
      </c>
      <c r="M115" s="561">
        <v>1080</v>
      </c>
      <c r="N115" s="447" t="s">
        <v>461</v>
      </c>
      <c r="O115" s="684" t="s">
        <v>415</v>
      </c>
      <c r="P115" s="697" t="s">
        <v>420</v>
      </c>
    </row>
    <row r="116" spans="1:16" outlineLevel="1">
      <c r="A116" s="34">
        <v>113</v>
      </c>
      <c r="B116" s="922">
        <f t="shared" si="1"/>
        <v>44637.552083333336</v>
      </c>
      <c r="C116" s="592" t="s">
        <v>449</v>
      </c>
      <c r="D116" s="597">
        <v>20</v>
      </c>
      <c r="E116" s="589" t="s">
        <v>413</v>
      </c>
      <c r="F116" s="575" t="s">
        <v>421</v>
      </c>
      <c r="G116" s="429"/>
      <c r="H116" s="741">
        <v>1</v>
      </c>
      <c r="I116" s="424">
        <v>0.75</v>
      </c>
      <c r="J116" s="424">
        <v>0.5</v>
      </c>
      <c r="K116" s="424"/>
      <c r="L116" s="424"/>
      <c r="M116" s="424"/>
      <c r="N116" s="447"/>
      <c r="O116" s="684" t="s">
        <v>415</v>
      </c>
      <c r="P116" s="697" t="s">
        <v>422</v>
      </c>
    </row>
    <row r="117" spans="1:16" outlineLevel="1">
      <c r="A117" s="34">
        <v>114</v>
      </c>
      <c r="B117" s="922">
        <f t="shared" si="1"/>
        <v>44637.572916666672</v>
      </c>
      <c r="C117" s="592" t="s">
        <v>449</v>
      </c>
      <c r="D117" s="597">
        <v>20</v>
      </c>
      <c r="E117" s="589" t="s">
        <v>413</v>
      </c>
      <c r="F117" s="575" t="s">
        <v>423</v>
      </c>
      <c r="G117" s="429"/>
      <c r="H117" s="741">
        <v>1</v>
      </c>
      <c r="I117" s="424">
        <v>0.75</v>
      </c>
      <c r="J117" s="424">
        <v>1</v>
      </c>
      <c r="K117" s="424"/>
      <c r="L117" s="424"/>
      <c r="M117" s="424"/>
      <c r="N117" s="447"/>
      <c r="O117" s="684" t="s">
        <v>415</v>
      </c>
      <c r="P117" s="697" t="s">
        <v>407</v>
      </c>
    </row>
    <row r="118" spans="1:16" outlineLevel="1">
      <c r="A118" s="34">
        <v>115</v>
      </c>
      <c r="B118" s="922">
        <f t="shared" si="1"/>
        <v>44637.614583333336</v>
      </c>
      <c r="C118" s="592" t="s">
        <v>449</v>
      </c>
      <c r="D118" s="597">
        <v>25</v>
      </c>
      <c r="E118" s="589" t="s">
        <v>413</v>
      </c>
      <c r="F118" s="575" t="s">
        <v>425</v>
      </c>
      <c r="G118" s="429"/>
      <c r="H118" s="741">
        <v>6</v>
      </c>
      <c r="I118" s="424">
        <v>6</v>
      </c>
      <c r="J118" s="424">
        <v>5</v>
      </c>
      <c r="K118" s="424"/>
      <c r="L118" s="424"/>
      <c r="M118" s="424"/>
      <c r="N118" s="447" t="s">
        <v>462</v>
      </c>
      <c r="O118" s="684" t="s">
        <v>426</v>
      </c>
      <c r="P118" s="697" t="s">
        <v>427</v>
      </c>
    </row>
    <row r="119" spans="1:16" outlineLevel="1">
      <c r="A119" s="34">
        <v>116</v>
      </c>
      <c r="B119" s="922">
        <f t="shared" si="1"/>
        <v>44637.822916666672</v>
      </c>
      <c r="C119" s="592" t="s">
        <v>449</v>
      </c>
      <c r="D119" s="597">
        <v>25</v>
      </c>
      <c r="E119" s="589" t="s">
        <v>413</v>
      </c>
      <c r="F119" s="575" t="s">
        <v>428</v>
      </c>
      <c r="G119" s="429"/>
      <c r="H119" s="741">
        <v>0.5</v>
      </c>
      <c r="I119" s="424">
        <v>0.75</v>
      </c>
      <c r="J119" s="424">
        <v>0.5</v>
      </c>
      <c r="K119" s="424"/>
      <c r="L119" s="424"/>
      <c r="M119" s="424"/>
      <c r="N119" s="447"/>
      <c r="O119" s="684" t="s">
        <v>426</v>
      </c>
      <c r="P119" s="697" t="s">
        <v>394</v>
      </c>
    </row>
    <row r="120" spans="1:16" outlineLevel="1">
      <c r="A120" s="34">
        <v>117</v>
      </c>
      <c r="B120" s="922">
        <f t="shared" si="1"/>
        <v>44637.843750000007</v>
      </c>
      <c r="C120" s="592" t="s">
        <v>449</v>
      </c>
      <c r="D120" s="597">
        <v>25</v>
      </c>
      <c r="E120" s="589" t="s">
        <v>413</v>
      </c>
      <c r="F120" s="575" t="s">
        <v>429</v>
      </c>
      <c r="G120" s="429"/>
      <c r="H120" s="741">
        <v>0.75</v>
      </c>
      <c r="I120" s="424">
        <v>0.5</v>
      </c>
      <c r="J120" s="424">
        <v>0.5</v>
      </c>
      <c r="K120" s="424"/>
      <c r="L120" s="424"/>
      <c r="M120" s="424"/>
      <c r="N120" s="447"/>
      <c r="O120" s="684" t="s">
        <v>426</v>
      </c>
      <c r="P120" s="697" t="s">
        <v>430</v>
      </c>
    </row>
    <row r="121" spans="1:16" outlineLevel="1">
      <c r="A121" s="34">
        <v>118</v>
      </c>
      <c r="B121" s="922">
        <f t="shared" si="1"/>
        <v>44637.864583333343</v>
      </c>
      <c r="C121" s="592" t="s">
        <v>449</v>
      </c>
      <c r="D121" s="597">
        <v>25</v>
      </c>
      <c r="E121" s="589" t="s">
        <v>413</v>
      </c>
      <c r="F121" s="576" t="s">
        <v>431</v>
      </c>
      <c r="G121" s="435"/>
      <c r="H121" s="743">
        <v>3</v>
      </c>
      <c r="I121" s="426">
        <v>3</v>
      </c>
      <c r="J121" s="426">
        <v>5.25</v>
      </c>
      <c r="K121" s="426"/>
      <c r="L121" s="426"/>
      <c r="M121" s="426"/>
      <c r="N121" s="448" t="s">
        <v>1768</v>
      </c>
      <c r="O121" s="684" t="s">
        <v>426</v>
      </c>
      <c r="P121" s="697" t="s">
        <v>432</v>
      </c>
    </row>
    <row r="122" spans="1:16" outlineLevel="1">
      <c r="A122" s="34">
        <v>119</v>
      </c>
      <c r="B122" s="922">
        <f t="shared" si="1"/>
        <v>44638.083333333343</v>
      </c>
      <c r="C122" s="592" t="s">
        <v>449</v>
      </c>
      <c r="D122" s="597">
        <v>25</v>
      </c>
      <c r="E122" s="589" t="s">
        <v>413</v>
      </c>
      <c r="F122" s="576" t="s">
        <v>1767</v>
      </c>
      <c r="G122" s="435"/>
      <c r="H122" s="743"/>
      <c r="I122" s="426"/>
      <c r="J122" s="426">
        <v>13.5</v>
      </c>
      <c r="K122" s="426"/>
      <c r="L122" s="426"/>
      <c r="M122" s="426"/>
      <c r="N122" s="448" t="s">
        <v>1769</v>
      </c>
      <c r="O122" s="684" t="s">
        <v>426</v>
      </c>
      <c r="P122" s="697" t="s">
        <v>1778</v>
      </c>
    </row>
    <row r="123" spans="1:16">
      <c r="A123" s="34">
        <v>120</v>
      </c>
      <c r="B123" s="922">
        <f t="shared" si="1"/>
        <v>44638.645833333343</v>
      </c>
      <c r="C123" s="593" t="s">
        <v>441</v>
      </c>
      <c r="D123" s="597">
        <v>15</v>
      </c>
      <c r="E123" s="571" t="s">
        <v>370</v>
      </c>
      <c r="F123" s="575" t="s">
        <v>442</v>
      </c>
      <c r="G123" s="429"/>
      <c r="H123" s="741"/>
      <c r="I123" s="424">
        <v>2</v>
      </c>
      <c r="J123" s="424">
        <v>2.25</v>
      </c>
      <c r="K123" s="424"/>
      <c r="L123" s="424"/>
      <c r="M123" s="424"/>
      <c r="N123" s="447"/>
      <c r="O123" s="684" t="s">
        <v>376</v>
      </c>
      <c r="P123" s="659" t="s">
        <v>416</v>
      </c>
    </row>
    <row r="124" spans="1:16">
      <c r="A124" s="34">
        <v>121</v>
      </c>
      <c r="B124" s="922">
        <f t="shared" si="1"/>
        <v>44638.739583333343</v>
      </c>
      <c r="C124" s="593" t="s">
        <v>441</v>
      </c>
      <c r="D124" s="597">
        <v>15</v>
      </c>
      <c r="E124" s="571" t="s">
        <v>397</v>
      </c>
      <c r="F124" s="575" t="s">
        <v>1664</v>
      </c>
      <c r="G124" s="429"/>
      <c r="H124" s="741"/>
      <c r="I124" s="424">
        <v>36.5</v>
      </c>
      <c r="J124" s="424"/>
      <c r="K124" s="424"/>
      <c r="L124" s="424"/>
      <c r="M124" s="424"/>
      <c r="N124" s="447"/>
      <c r="O124" s="685" t="s">
        <v>400</v>
      </c>
      <c r="P124" s="659" t="s">
        <v>1778</v>
      </c>
    </row>
    <row r="125" spans="1:16">
      <c r="A125" s="34">
        <v>122</v>
      </c>
      <c r="B125" s="922">
        <f t="shared" si="1"/>
        <v>44640.260416666679</v>
      </c>
      <c r="C125" s="593" t="s">
        <v>441</v>
      </c>
      <c r="D125" s="597">
        <v>15</v>
      </c>
      <c r="E125" s="571" t="s">
        <v>397</v>
      </c>
      <c r="F125" s="575" t="s">
        <v>1649</v>
      </c>
      <c r="G125" s="429"/>
      <c r="H125" s="741"/>
      <c r="I125" s="424">
        <v>5</v>
      </c>
      <c r="J125" s="424"/>
      <c r="K125" s="424"/>
      <c r="L125" s="424"/>
      <c r="M125" s="424"/>
      <c r="N125" s="447"/>
      <c r="O125" s="685" t="s">
        <v>400</v>
      </c>
      <c r="P125" s="659" t="s">
        <v>385</v>
      </c>
    </row>
    <row r="126" spans="1:16" outlineLevel="1">
      <c r="A126" s="34">
        <v>123</v>
      </c>
      <c r="B126" s="922">
        <f t="shared" si="1"/>
        <v>44640.468750000015</v>
      </c>
      <c r="C126" s="593" t="s">
        <v>441</v>
      </c>
      <c r="D126" s="597">
        <v>15</v>
      </c>
      <c r="E126" s="571" t="s">
        <v>397</v>
      </c>
      <c r="F126" s="575" t="s">
        <v>398</v>
      </c>
      <c r="G126" s="429"/>
      <c r="H126" s="742">
        <f>_xlfn.CEILING.MATH(IF(L57="",((L126-K126)/M126),((L126-L57)/M126)),0.25)</f>
        <v>1.5</v>
      </c>
      <c r="I126" s="561">
        <v>2.5</v>
      </c>
      <c r="J126" s="561"/>
      <c r="K126" s="561">
        <v>4281</v>
      </c>
      <c r="L126" s="561">
        <v>4549</v>
      </c>
      <c r="M126" s="561">
        <v>200</v>
      </c>
      <c r="N126" s="601" t="s">
        <v>445</v>
      </c>
      <c r="O126" s="685" t="s">
        <v>400</v>
      </c>
      <c r="P126" s="699" t="s">
        <v>401</v>
      </c>
    </row>
    <row r="127" spans="1:16" outlineLevel="1">
      <c r="A127" s="34">
        <v>124</v>
      </c>
      <c r="B127" s="922">
        <f t="shared" si="1"/>
        <v>44640.572916666679</v>
      </c>
      <c r="C127" s="593" t="s">
        <v>441</v>
      </c>
      <c r="D127" s="597">
        <v>15</v>
      </c>
      <c r="E127" s="571" t="s">
        <v>397</v>
      </c>
      <c r="F127" s="575" t="s">
        <v>402</v>
      </c>
      <c r="G127" s="429"/>
      <c r="H127" s="742">
        <f>_xlfn.CEILING.MATH(IF(L126="",((L127-K127)/M127),((L127-L126)/M127)),0.25)</f>
        <v>5.25</v>
      </c>
      <c r="I127" s="561">
        <v>6.5</v>
      </c>
      <c r="J127" s="561"/>
      <c r="K127" s="561"/>
      <c r="L127" s="561">
        <v>5550</v>
      </c>
      <c r="M127" s="561">
        <v>200</v>
      </c>
      <c r="N127" s="601" t="s">
        <v>445</v>
      </c>
      <c r="O127" s="685" t="s">
        <v>400</v>
      </c>
      <c r="P127" s="697" t="s">
        <v>401</v>
      </c>
    </row>
    <row r="128" spans="1:16" outlineLevel="1">
      <c r="A128" s="34">
        <v>125</v>
      </c>
      <c r="B128" s="922">
        <f t="shared" si="1"/>
        <v>44640.843750000015</v>
      </c>
      <c r="C128" s="593" t="s">
        <v>441</v>
      </c>
      <c r="D128" s="597">
        <v>15</v>
      </c>
      <c r="E128" s="571" t="s">
        <v>397</v>
      </c>
      <c r="F128" s="575" t="s">
        <v>404</v>
      </c>
      <c r="G128" s="429"/>
      <c r="H128" s="742">
        <f>_xlfn.CEILING.MATH(IF(L127="",((L128-K128)/M128),((L128-L127)/M128)),0.25)</f>
        <v>9.5</v>
      </c>
      <c r="I128" s="561">
        <v>12.5</v>
      </c>
      <c r="J128" s="561"/>
      <c r="K128" s="561"/>
      <c r="L128" s="561">
        <v>7403</v>
      </c>
      <c r="M128" s="561">
        <v>200</v>
      </c>
      <c r="N128" s="601" t="s">
        <v>445</v>
      </c>
      <c r="O128" s="685" t="s">
        <v>400</v>
      </c>
      <c r="P128" s="697" t="s">
        <v>401</v>
      </c>
    </row>
    <row r="129" spans="1:16" outlineLevel="1">
      <c r="A129" s="34">
        <v>126</v>
      </c>
      <c r="B129" s="922">
        <f t="shared" si="1"/>
        <v>44641.36458333335</v>
      </c>
      <c r="C129" s="593" t="s">
        <v>441</v>
      </c>
      <c r="D129" s="597">
        <v>15</v>
      </c>
      <c r="E129" s="571" t="s">
        <v>397</v>
      </c>
      <c r="F129" s="575" t="s">
        <v>406</v>
      </c>
      <c r="G129" s="429"/>
      <c r="H129" s="741">
        <v>2</v>
      </c>
      <c r="I129" s="424">
        <v>0.5</v>
      </c>
      <c r="J129" s="424"/>
      <c r="K129" s="424"/>
      <c r="L129" s="424"/>
      <c r="M129" s="424"/>
      <c r="N129" s="447"/>
      <c r="O129" s="685" t="s">
        <v>400</v>
      </c>
      <c r="P129" s="697" t="s">
        <v>407</v>
      </c>
    </row>
    <row r="130" spans="1:16" outlineLevel="1">
      <c r="A130" s="34">
        <v>127</v>
      </c>
      <c r="B130" s="922">
        <f t="shared" si="1"/>
        <v>44641.385416666686</v>
      </c>
      <c r="C130" s="593" t="s">
        <v>441</v>
      </c>
      <c r="D130" s="597">
        <v>15</v>
      </c>
      <c r="E130" s="571" t="s">
        <v>397</v>
      </c>
      <c r="F130" s="575" t="s">
        <v>408</v>
      </c>
      <c r="G130" s="429"/>
      <c r="H130" s="741">
        <v>3</v>
      </c>
      <c r="I130" s="424">
        <v>5</v>
      </c>
      <c r="J130" s="424"/>
      <c r="K130" s="424"/>
      <c r="L130" s="424"/>
      <c r="M130" s="424"/>
      <c r="N130" s="447"/>
      <c r="O130" s="685" t="s">
        <v>400</v>
      </c>
      <c r="P130" s="697" t="s">
        <v>410</v>
      </c>
    </row>
    <row r="131" spans="1:16" outlineLevel="1">
      <c r="A131" s="34">
        <v>128</v>
      </c>
      <c r="B131" s="922">
        <f t="shared" si="1"/>
        <v>44641.593750000022</v>
      </c>
      <c r="C131" s="593" t="s">
        <v>441</v>
      </c>
      <c r="D131" s="597">
        <v>15</v>
      </c>
      <c r="E131" s="571" t="s">
        <v>397</v>
      </c>
      <c r="F131" s="575" t="s">
        <v>1683</v>
      </c>
      <c r="G131" s="429"/>
      <c r="H131" s="741">
        <v>0.5</v>
      </c>
      <c r="I131" s="424">
        <v>1</v>
      </c>
      <c r="J131" s="424"/>
      <c r="K131" s="424"/>
      <c r="L131" s="424"/>
      <c r="M131" s="424"/>
      <c r="N131" s="447"/>
      <c r="O131" s="685" t="s">
        <v>400</v>
      </c>
      <c r="P131" s="697" t="s">
        <v>412</v>
      </c>
    </row>
    <row r="132" spans="1:16" outlineLevel="1">
      <c r="A132" s="34">
        <v>129</v>
      </c>
      <c r="B132" s="922">
        <f t="shared" si="1"/>
        <v>44641.635416666686</v>
      </c>
      <c r="C132" s="593" t="s">
        <v>441</v>
      </c>
      <c r="D132" s="597">
        <v>20</v>
      </c>
      <c r="E132" s="589" t="s">
        <v>413</v>
      </c>
      <c r="F132" s="575" t="s">
        <v>414</v>
      </c>
      <c r="G132" s="425"/>
      <c r="H132" s="741">
        <v>0.5</v>
      </c>
      <c r="I132" s="424">
        <v>0.5</v>
      </c>
      <c r="J132" s="424"/>
      <c r="K132" s="424"/>
      <c r="L132" s="424"/>
      <c r="M132" s="424"/>
      <c r="N132" s="447"/>
      <c r="O132" s="684" t="s">
        <v>415</v>
      </c>
      <c r="P132" s="727" t="s">
        <v>416</v>
      </c>
    </row>
    <row r="133" spans="1:16" outlineLevel="1">
      <c r="A133" s="34">
        <v>130</v>
      </c>
      <c r="B133" s="922">
        <f t="shared" si="1"/>
        <v>44641.656250000022</v>
      </c>
      <c r="C133" s="593" t="s">
        <v>441</v>
      </c>
      <c r="D133" s="597">
        <v>20</v>
      </c>
      <c r="E133" s="589" t="s">
        <v>413</v>
      </c>
      <c r="F133" s="575" t="s">
        <v>417</v>
      </c>
      <c r="G133" s="425"/>
      <c r="H133" s="741">
        <v>0.25</v>
      </c>
      <c r="I133" s="424">
        <v>0.5</v>
      </c>
      <c r="J133" s="424"/>
      <c r="K133" s="424"/>
      <c r="L133" s="424"/>
      <c r="M133" s="424"/>
      <c r="N133" s="446"/>
      <c r="O133" s="684" t="s">
        <v>415</v>
      </c>
      <c r="P133" s="697" t="s">
        <v>407</v>
      </c>
    </row>
    <row r="134" spans="1:16" outlineLevel="1">
      <c r="A134" s="34">
        <v>131</v>
      </c>
      <c r="B134" s="922">
        <f t="shared" ref="B134:B197" si="2">IF(ISNUMBER(J133),B133+J133/24,B133+I133/24)</f>
        <v>44641.677083333358</v>
      </c>
      <c r="C134" s="593" t="s">
        <v>441</v>
      </c>
      <c r="D134" s="597">
        <v>20</v>
      </c>
      <c r="E134" s="589" t="s">
        <v>413</v>
      </c>
      <c r="F134" s="575" t="s">
        <v>418</v>
      </c>
      <c r="G134" s="429"/>
      <c r="H134" s="742">
        <f>_xlfn.CEILING.MATH(IF(L133="",((L134-K134)/M134),((L134-L133)/M134)),0.25)</f>
        <v>3.25</v>
      </c>
      <c r="I134" s="561">
        <v>5</v>
      </c>
      <c r="J134" s="561"/>
      <c r="K134" s="561">
        <v>4051</v>
      </c>
      <c r="L134" s="561">
        <v>7388</v>
      </c>
      <c r="M134" s="561">
        <v>1080</v>
      </c>
      <c r="N134" s="601" t="s">
        <v>446</v>
      </c>
      <c r="O134" s="684" t="s">
        <v>415</v>
      </c>
      <c r="P134" s="697" t="s">
        <v>420</v>
      </c>
    </row>
    <row r="135" spans="1:16" outlineLevel="1">
      <c r="A135" s="34">
        <v>132</v>
      </c>
      <c r="B135" s="922">
        <f t="shared" si="2"/>
        <v>44641.885416666693</v>
      </c>
      <c r="C135" s="593" t="s">
        <v>441</v>
      </c>
      <c r="D135" s="597">
        <v>20</v>
      </c>
      <c r="E135" s="589" t="s">
        <v>413</v>
      </c>
      <c r="F135" s="575" t="s">
        <v>421</v>
      </c>
      <c r="G135" s="429"/>
      <c r="H135" s="742">
        <v>1</v>
      </c>
      <c r="I135" s="561">
        <v>0.5</v>
      </c>
      <c r="J135" s="561"/>
      <c r="K135" s="561"/>
      <c r="L135" s="561"/>
      <c r="M135" s="561"/>
      <c r="N135" s="601"/>
      <c r="O135" s="684" t="s">
        <v>415</v>
      </c>
      <c r="P135" s="697" t="s">
        <v>422</v>
      </c>
    </row>
    <row r="136" spans="1:16" outlineLevel="1">
      <c r="A136" s="34">
        <v>133</v>
      </c>
      <c r="B136" s="922">
        <f t="shared" si="2"/>
        <v>44641.906250000029</v>
      </c>
      <c r="C136" s="593" t="s">
        <v>441</v>
      </c>
      <c r="D136" s="597">
        <v>20</v>
      </c>
      <c r="E136" s="589" t="s">
        <v>413</v>
      </c>
      <c r="F136" s="575" t="s">
        <v>423</v>
      </c>
      <c r="G136" s="429"/>
      <c r="H136" s="741">
        <v>1</v>
      </c>
      <c r="I136" s="424">
        <v>1</v>
      </c>
      <c r="J136" s="561"/>
      <c r="K136" s="561"/>
      <c r="L136" s="561"/>
      <c r="M136" s="561"/>
      <c r="N136" s="601"/>
      <c r="O136" s="684" t="s">
        <v>415</v>
      </c>
      <c r="P136" s="697" t="s">
        <v>407</v>
      </c>
    </row>
    <row r="137" spans="1:16" outlineLevel="1">
      <c r="A137" s="34">
        <v>134</v>
      </c>
      <c r="B137" s="922">
        <f t="shared" si="2"/>
        <v>44641.947916666693</v>
      </c>
      <c r="C137" s="593" t="s">
        <v>441</v>
      </c>
      <c r="D137" s="597">
        <v>25</v>
      </c>
      <c r="E137" s="589" t="s">
        <v>413</v>
      </c>
      <c r="F137" s="575" t="s">
        <v>425</v>
      </c>
      <c r="G137" s="429"/>
      <c r="H137" s="742">
        <v>4</v>
      </c>
      <c r="I137" s="561">
        <v>5.75</v>
      </c>
      <c r="J137" s="561"/>
      <c r="K137" s="561"/>
      <c r="L137" s="561"/>
      <c r="M137" s="561"/>
      <c r="N137" s="601" t="s">
        <v>447</v>
      </c>
      <c r="O137" s="684" t="s">
        <v>426</v>
      </c>
      <c r="P137" s="697" t="s">
        <v>427</v>
      </c>
    </row>
    <row r="138" spans="1:16" outlineLevel="1">
      <c r="A138" s="34">
        <v>135</v>
      </c>
      <c r="B138" s="922">
        <f t="shared" si="2"/>
        <v>44642.187500000029</v>
      </c>
      <c r="C138" s="593" t="s">
        <v>441</v>
      </c>
      <c r="D138" s="597">
        <v>25</v>
      </c>
      <c r="E138" s="589" t="s">
        <v>413</v>
      </c>
      <c r="F138" s="575" t="s">
        <v>428</v>
      </c>
      <c r="G138" s="429"/>
      <c r="H138" s="742">
        <v>0.5</v>
      </c>
      <c r="I138" s="561">
        <v>0.5</v>
      </c>
      <c r="J138" s="561"/>
      <c r="K138" s="561"/>
      <c r="L138" s="561"/>
      <c r="M138" s="561"/>
      <c r="N138" s="601"/>
      <c r="O138" s="684" t="s">
        <v>426</v>
      </c>
      <c r="P138" s="697" t="s">
        <v>394</v>
      </c>
    </row>
    <row r="139" spans="1:16" outlineLevel="1">
      <c r="A139" s="34">
        <v>136</v>
      </c>
      <c r="B139" s="922">
        <f t="shared" si="2"/>
        <v>44642.208333333365</v>
      </c>
      <c r="C139" s="593" t="s">
        <v>441</v>
      </c>
      <c r="D139" s="597">
        <v>25</v>
      </c>
      <c r="E139" s="589" t="s">
        <v>413</v>
      </c>
      <c r="F139" s="575" t="s">
        <v>429</v>
      </c>
      <c r="G139" s="429"/>
      <c r="H139" s="742">
        <v>0.75</v>
      </c>
      <c r="I139" s="561">
        <v>0.5</v>
      </c>
      <c r="J139" s="561"/>
      <c r="K139" s="561"/>
      <c r="L139" s="561"/>
      <c r="M139" s="561"/>
      <c r="N139" s="601"/>
      <c r="O139" s="684" t="s">
        <v>426</v>
      </c>
      <c r="P139" s="697" t="s">
        <v>430</v>
      </c>
    </row>
    <row r="140" spans="1:16" outlineLevel="1">
      <c r="A140" s="34">
        <v>137</v>
      </c>
      <c r="B140" s="922">
        <f t="shared" si="2"/>
        <v>44642.229166666701</v>
      </c>
      <c r="C140" s="593" t="s">
        <v>441</v>
      </c>
      <c r="D140" s="597">
        <v>25</v>
      </c>
      <c r="E140" s="589" t="s">
        <v>413</v>
      </c>
      <c r="F140" s="576" t="s">
        <v>431</v>
      </c>
      <c r="G140" s="435"/>
      <c r="H140" s="742">
        <v>1</v>
      </c>
      <c r="I140" s="561">
        <v>6</v>
      </c>
      <c r="J140" s="561"/>
      <c r="K140" s="561"/>
      <c r="L140" s="561"/>
      <c r="M140" s="561"/>
      <c r="N140" s="601" t="s">
        <v>448</v>
      </c>
      <c r="O140" s="684" t="s">
        <v>426</v>
      </c>
      <c r="P140" s="697" t="s">
        <v>432</v>
      </c>
    </row>
    <row r="141" spans="1:16" ht="15" customHeight="1">
      <c r="A141" s="34">
        <v>138</v>
      </c>
      <c r="B141" s="922">
        <f t="shared" si="2"/>
        <v>44642.479166666701</v>
      </c>
      <c r="C141" s="592" t="s">
        <v>449</v>
      </c>
      <c r="D141" s="597">
        <v>30</v>
      </c>
      <c r="E141" s="571" t="s">
        <v>463</v>
      </c>
      <c r="F141" s="577" t="s">
        <v>1770</v>
      </c>
      <c r="G141" s="424"/>
      <c r="H141" s="741">
        <v>1</v>
      </c>
      <c r="I141" s="424">
        <v>2</v>
      </c>
      <c r="J141" s="424"/>
      <c r="K141" s="424"/>
      <c r="L141" s="424"/>
      <c r="M141" s="424"/>
      <c r="N141" s="603" t="s">
        <v>1772</v>
      </c>
      <c r="O141" s="685" t="s">
        <v>464</v>
      </c>
      <c r="P141" s="731" t="s">
        <v>416</v>
      </c>
    </row>
    <row r="142" spans="1:16" ht="15" customHeight="1" outlineLevel="1">
      <c r="A142" s="34">
        <v>139</v>
      </c>
      <c r="B142" s="922">
        <f t="shared" si="2"/>
        <v>44642.562500000036</v>
      </c>
      <c r="C142" s="592" t="s">
        <v>449</v>
      </c>
      <c r="D142" s="597">
        <v>30</v>
      </c>
      <c r="E142" s="571" t="s">
        <v>463</v>
      </c>
      <c r="F142" s="577" t="s">
        <v>465</v>
      </c>
      <c r="G142" s="424"/>
      <c r="H142" s="741">
        <v>2</v>
      </c>
      <c r="I142" s="424">
        <v>2</v>
      </c>
      <c r="J142" s="424"/>
      <c r="K142" s="424"/>
      <c r="L142" s="424"/>
      <c r="M142" s="424"/>
      <c r="N142" s="456"/>
      <c r="O142" s="685" t="s">
        <v>464</v>
      </c>
      <c r="P142" s="695" t="s">
        <v>383</v>
      </c>
    </row>
    <row r="143" spans="1:16" ht="15" customHeight="1" outlineLevel="1">
      <c r="A143" s="34">
        <v>140</v>
      </c>
      <c r="B143" s="922">
        <f t="shared" si="2"/>
        <v>44642.645833333372</v>
      </c>
      <c r="C143" s="592" t="s">
        <v>449</v>
      </c>
      <c r="D143" s="597">
        <v>30</v>
      </c>
      <c r="E143" s="571" t="s">
        <v>463</v>
      </c>
      <c r="F143" s="577" t="s">
        <v>466</v>
      </c>
      <c r="G143" s="424"/>
      <c r="H143" s="741">
        <v>3</v>
      </c>
      <c r="I143" s="424">
        <v>3</v>
      </c>
      <c r="J143" s="424"/>
      <c r="K143" s="424"/>
      <c r="L143" s="424"/>
      <c r="M143" s="424"/>
      <c r="N143" s="447"/>
      <c r="O143" s="685" t="s">
        <v>464</v>
      </c>
      <c r="P143" s="695" t="s">
        <v>377</v>
      </c>
    </row>
    <row r="144" spans="1:16" ht="15" customHeight="1" outlineLevel="1">
      <c r="A144" s="34">
        <v>141</v>
      </c>
      <c r="B144" s="922">
        <f t="shared" si="2"/>
        <v>44642.770833333372</v>
      </c>
      <c r="C144" s="592" t="s">
        <v>449</v>
      </c>
      <c r="D144" s="597">
        <v>30</v>
      </c>
      <c r="E144" s="571" t="s">
        <v>463</v>
      </c>
      <c r="F144" s="578" t="s">
        <v>467</v>
      </c>
      <c r="G144" s="424"/>
      <c r="H144" s="741">
        <v>2</v>
      </c>
      <c r="I144" s="424">
        <v>2</v>
      </c>
      <c r="J144" s="424"/>
      <c r="K144" s="424"/>
      <c r="L144" s="424"/>
      <c r="M144" s="424"/>
      <c r="N144" s="447"/>
      <c r="O144" s="685" t="s">
        <v>464</v>
      </c>
      <c r="P144" s="695" t="s">
        <v>468</v>
      </c>
    </row>
    <row r="145" spans="1:16" ht="15" customHeight="1" outlineLevel="1">
      <c r="A145" s="34">
        <v>142</v>
      </c>
      <c r="B145" s="922">
        <f t="shared" si="2"/>
        <v>44642.854166666708</v>
      </c>
      <c r="C145" s="592" t="s">
        <v>449</v>
      </c>
      <c r="D145" s="597">
        <v>30</v>
      </c>
      <c r="E145" s="571" t="s">
        <v>463</v>
      </c>
      <c r="F145" s="578" t="s">
        <v>469</v>
      </c>
      <c r="G145" s="424"/>
      <c r="H145" s="741">
        <v>2</v>
      </c>
      <c r="I145" s="424">
        <v>2</v>
      </c>
      <c r="J145" s="424"/>
      <c r="K145" s="424"/>
      <c r="L145" s="424"/>
      <c r="M145" s="424"/>
      <c r="N145" s="447"/>
      <c r="O145" s="685" t="s">
        <v>464</v>
      </c>
      <c r="P145" s="695" t="s">
        <v>470</v>
      </c>
    </row>
    <row r="146" spans="1:16" ht="15" customHeight="1" outlineLevel="1">
      <c r="A146" s="34">
        <v>143</v>
      </c>
      <c r="B146" s="922">
        <f t="shared" si="2"/>
        <v>44642.937500000044</v>
      </c>
      <c r="C146" s="592" t="s">
        <v>449</v>
      </c>
      <c r="D146" s="597">
        <v>30</v>
      </c>
      <c r="E146" s="571" t="s">
        <v>463</v>
      </c>
      <c r="F146" s="577" t="s">
        <v>471</v>
      </c>
      <c r="G146" s="424"/>
      <c r="H146" s="741">
        <v>0.5</v>
      </c>
      <c r="I146" s="424">
        <v>0.5</v>
      </c>
      <c r="J146" s="426"/>
      <c r="K146" s="426"/>
      <c r="L146" s="426"/>
      <c r="M146" s="426"/>
      <c r="N146" s="447"/>
      <c r="O146" s="685" t="s">
        <v>464</v>
      </c>
      <c r="P146" s="695" t="s">
        <v>470</v>
      </c>
    </row>
    <row r="147" spans="1:16" ht="15" customHeight="1" outlineLevel="1">
      <c r="A147" s="34">
        <v>144</v>
      </c>
      <c r="B147" s="922">
        <f t="shared" si="2"/>
        <v>44642.958333333379</v>
      </c>
      <c r="C147" s="592" t="s">
        <v>449</v>
      </c>
      <c r="D147" s="597">
        <v>30</v>
      </c>
      <c r="E147" s="571" t="s">
        <v>463</v>
      </c>
      <c r="F147" s="577" t="s">
        <v>472</v>
      </c>
      <c r="G147" s="424"/>
      <c r="H147" s="741">
        <v>1</v>
      </c>
      <c r="I147" s="424">
        <v>1</v>
      </c>
      <c r="J147" s="426"/>
      <c r="K147" s="426"/>
      <c r="L147" s="426"/>
      <c r="M147" s="426"/>
      <c r="N147" s="447"/>
      <c r="O147" s="685" t="s">
        <v>464</v>
      </c>
      <c r="P147" s="695" t="s">
        <v>470</v>
      </c>
    </row>
    <row r="148" spans="1:16" ht="15" customHeight="1" outlineLevel="1">
      <c r="A148" s="34">
        <v>145</v>
      </c>
      <c r="B148" s="922">
        <f t="shared" si="2"/>
        <v>44643.000000000044</v>
      </c>
      <c r="C148" s="592" t="s">
        <v>449</v>
      </c>
      <c r="D148" s="597">
        <v>30</v>
      </c>
      <c r="E148" s="571" t="s">
        <v>463</v>
      </c>
      <c r="F148" s="577" t="s">
        <v>473</v>
      </c>
      <c r="G148" s="425"/>
      <c r="H148" s="741">
        <v>3.25</v>
      </c>
      <c r="I148" s="424">
        <v>3.25</v>
      </c>
      <c r="J148" s="426"/>
      <c r="K148" s="426"/>
      <c r="L148" s="426"/>
      <c r="M148" s="426"/>
      <c r="N148" s="604"/>
      <c r="O148" s="685" t="s">
        <v>464</v>
      </c>
      <c r="P148" s="695" t="s">
        <v>474</v>
      </c>
    </row>
    <row r="149" spans="1:16" ht="15" customHeight="1" outlineLevel="1">
      <c r="A149" s="34">
        <v>146</v>
      </c>
      <c r="B149" s="922">
        <f t="shared" si="2"/>
        <v>44643.135416666708</v>
      </c>
      <c r="C149" s="592" t="s">
        <v>449</v>
      </c>
      <c r="D149" s="597">
        <v>30</v>
      </c>
      <c r="E149" s="571" t="s">
        <v>463</v>
      </c>
      <c r="F149" s="577" t="s">
        <v>475</v>
      </c>
      <c r="G149" s="425"/>
      <c r="H149" s="741">
        <v>13.5</v>
      </c>
      <c r="I149" s="424">
        <v>13.5</v>
      </c>
      <c r="J149" s="426"/>
      <c r="K149" s="426"/>
      <c r="L149" s="426"/>
      <c r="M149" s="426"/>
      <c r="N149" s="603" t="s">
        <v>476</v>
      </c>
      <c r="O149" s="685" t="s">
        <v>464</v>
      </c>
      <c r="P149" s="695" t="s">
        <v>474</v>
      </c>
    </row>
    <row r="150" spans="1:16" ht="15" customHeight="1" outlineLevel="1">
      <c r="A150" s="34">
        <v>147</v>
      </c>
      <c r="B150" s="922">
        <f t="shared" si="2"/>
        <v>44643.697916666708</v>
      </c>
      <c r="C150" s="592" t="s">
        <v>449</v>
      </c>
      <c r="D150" s="597">
        <v>30</v>
      </c>
      <c r="E150" s="571" t="s">
        <v>463</v>
      </c>
      <c r="F150" s="577" t="s">
        <v>477</v>
      </c>
      <c r="G150" s="425"/>
      <c r="H150" s="741">
        <v>0.75</v>
      </c>
      <c r="I150" s="424">
        <v>0.75</v>
      </c>
      <c r="J150" s="426"/>
      <c r="K150" s="426"/>
      <c r="L150" s="426"/>
      <c r="M150" s="426"/>
      <c r="N150" s="603"/>
      <c r="O150" s="685" t="s">
        <v>464</v>
      </c>
      <c r="P150" s="695" t="s">
        <v>474</v>
      </c>
    </row>
    <row r="151" spans="1:16" ht="15" customHeight="1" outlineLevel="1">
      <c r="A151" s="34">
        <v>148</v>
      </c>
      <c r="B151" s="922">
        <f t="shared" si="2"/>
        <v>44643.729166666708</v>
      </c>
      <c r="C151" s="592" t="s">
        <v>449</v>
      </c>
      <c r="D151" s="597">
        <v>30</v>
      </c>
      <c r="E151" s="571" t="s">
        <v>463</v>
      </c>
      <c r="F151" s="577" t="s">
        <v>478</v>
      </c>
      <c r="G151" s="425"/>
      <c r="H151" s="741">
        <v>0.75</v>
      </c>
      <c r="I151" s="424">
        <v>0.75</v>
      </c>
      <c r="J151" s="426"/>
      <c r="K151" s="426"/>
      <c r="L151" s="426"/>
      <c r="M151" s="426"/>
      <c r="N151" s="603"/>
      <c r="O151" s="685" t="s">
        <v>464</v>
      </c>
      <c r="P151" s="695" t="s">
        <v>479</v>
      </c>
    </row>
    <row r="152" spans="1:16" ht="15" customHeight="1" outlineLevel="1">
      <c r="A152" s="34">
        <v>149</v>
      </c>
      <c r="B152" s="922">
        <f t="shared" si="2"/>
        <v>44643.760416666708</v>
      </c>
      <c r="C152" s="592" t="s">
        <v>449</v>
      </c>
      <c r="D152" s="597">
        <v>30</v>
      </c>
      <c r="E152" s="571" t="s">
        <v>463</v>
      </c>
      <c r="F152" s="577" t="s">
        <v>480</v>
      </c>
      <c r="G152" s="425"/>
      <c r="H152" s="744">
        <v>1</v>
      </c>
      <c r="I152" s="605">
        <v>1</v>
      </c>
      <c r="J152" s="426"/>
      <c r="K152" s="426"/>
      <c r="L152" s="426"/>
      <c r="M152" s="426"/>
      <c r="N152" s="603"/>
      <c r="O152" s="685" t="s">
        <v>464</v>
      </c>
      <c r="P152" s="695" t="s">
        <v>416</v>
      </c>
    </row>
    <row r="153" spans="1:16" ht="15" customHeight="1" outlineLevel="1">
      <c r="A153" s="34">
        <v>150</v>
      </c>
      <c r="B153" s="922">
        <f t="shared" si="2"/>
        <v>44643.802083333372</v>
      </c>
      <c r="C153" s="592" t="s">
        <v>449</v>
      </c>
      <c r="D153" s="597">
        <v>30</v>
      </c>
      <c r="E153" s="571" t="s">
        <v>463</v>
      </c>
      <c r="F153" s="577" t="s">
        <v>481</v>
      </c>
      <c r="G153" s="425"/>
      <c r="H153" s="744">
        <v>2.25</v>
      </c>
      <c r="I153" s="605">
        <v>2.25</v>
      </c>
      <c r="J153" s="426"/>
      <c r="K153" s="426"/>
      <c r="L153" s="426"/>
      <c r="M153" s="426"/>
      <c r="N153" s="603"/>
      <c r="O153" s="685" t="s">
        <v>464</v>
      </c>
      <c r="P153" s="695" t="s">
        <v>482</v>
      </c>
    </row>
    <row r="154" spans="1:16" ht="15" customHeight="1" outlineLevel="1">
      <c r="A154" s="34">
        <v>151</v>
      </c>
      <c r="B154" s="922">
        <f t="shared" si="2"/>
        <v>44643.895833333372</v>
      </c>
      <c r="C154" s="592" t="s">
        <v>449</v>
      </c>
      <c r="D154" s="597">
        <v>30</v>
      </c>
      <c r="E154" s="571" t="s">
        <v>463</v>
      </c>
      <c r="F154" s="642" t="s">
        <v>483</v>
      </c>
      <c r="G154" s="425"/>
      <c r="H154" s="829">
        <v>1</v>
      </c>
      <c r="I154" s="830">
        <v>1</v>
      </c>
      <c r="J154" s="426"/>
      <c r="K154" s="426"/>
      <c r="L154" s="426"/>
      <c r="M154" s="426"/>
      <c r="N154" s="603"/>
      <c r="O154" s="685" t="s">
        <v>464</v>
      </c>
      <c r="P154" s="695" t="s">
        <v>484</v>
      </c>
    </row>
    <row r="155" spans="1:16" ht="15" customHeight="1" outlineLevel="1">
      <c r="A155" s="34">
        <v>152</v>
      </c>
      <c r="B155" s="922">
        <f t="shared" si="2"/>
        <v>44643.937500000036</v>
      </c>
      <c r="C155" s="592" t="s">
        <v>449</v>
      </c>
      <c r="D155" s="597">
        <v>30</v>
      </c>
      <c r="E155" s="571" t="s">
        <v>463</v>
      </c>
      <c r="F155" s="642" t="s">
        <v>485</v>
      </c>
      <c r="G155" s="425"/>
      <c r="H155" s="829">
        <v>1</v>
      </c>
      <c r="I155" s="830">
        <v>0</v>
      </c>
      <c r="J155" s="426"/>
      <c r="K155" s="426"/>
      <c r="L155" s="426"/>
      <c r="M155" s="426"/>
      <c r="N155" s="603" t="s">
        <v>1771</v>
      </c>
      <c r="O155" s="685" t="s">
        <v>464</v>
      </c>
      <c r="P155" s="695" t="s">
        <v>484</v>
      </c>
    </row>
    <row r="156" spans="1:16" ht="15" customHeight="1" outlineLevel="1">
      <c r="A156" s="34">
        <v>153</v>
      </c>
      <c r="B156" s="922">
        <f t="shared" si="2"/>
        <v>44643.937500000036</v>
      </c>
      <c r="C156" s="592" t="s">
        <v>449</v>
      </c>
      <c r="D156" s="597">
        <v>30</v>
      </c>
      <c r="E156" s="571" t="s">
        <v>463</v>
      </c>
      <c r="F156" s="577" t="s">
        <v>486</v>
      </c>
      <c r="G156" s="424"/>
      <c r="H156" s="741">
        <v>0.5</v>
      </c>
      <c r="I156" s="424">
        <v>0.5</v>
      </c>
      <c r="J156" s="426"/>
      <c r="K156" s="426"/>
      <c r="L156" s="426"/>
      <c r="M156" s="426"/>
      <c r="N156" s="603"/>
      <c r="O156" s="685" t="s">
        <v>464</v>
      </c>
      <c r="P156" s="695" t="s">
        <v>416</v>
      </c>
    </row>
    <row r="157" spans="1:16" ht="15" customHeight="1" outlineLevel="1">
      <c r="A157" s="34">
        <v>154</v>
      </c>
      <c r="B157" s="922">
        <f t="shared" si="2"/>
        <v>44643.958333333372</v>
      </c>
      <c r="C157" s="592" t="s">
        <v>449</v>
      </c>
      <c r="D157" s="597">
        <v>30</v>
      </c>
      <c r="E157" s="571" t="s">
        <v>463</v>
      </c>
      <c r="F157" s="577" t="s">
        <v>487</v>
      </c>
      <c r="G157" s="424"/>
      <c r="H157" s="741">
        <v>2</v>
      </c>
      <c r="I157" s="424">
        <v>2</v>
      </c>
      <c r="J157" s="426"/>
      <c r="K157" s="426"/>
      <c r="L157" s="426"/>
      <c r="M157" s="426"/>
      <c r="N157" s="603"/>
      <c r="O157" s="685" t="s">
        <v>464</v>
      </c>
      <c r="P157" s="695" t="s">
        <v>488</v>
      </c>
    </row>
    <row r="158" spans="1:16" ht="15" customHeight="1" outlineLevel="1">
      <c r="A158" s="34">
        <v>155</v>
      </c>
      <c r="B158" s="922">
        <f t="shared" si="2"/>
        <v>44644.041666666708</v>
      </c>
      <c r="C158" s="592" t="s">
        <v>449</v>
      </c>
      <c r="D158" s="597">
        <v>30</v>
      </c>
      <c r="E158" s="571" t="s">
        <v>463</v>
      </c>
      <c r="F158" s="577" t="s">
        <v>489</v>
      </c>
      <c r="G158" s="451"/>
      <c r="H158" s="743">
        <v>2</v>
      </c>
      <c r="I158" s="426">
        <v>2</v>
      </c>
      <c r="J158" s="426"/>
      <c r="K158" s="426"/>
      <c r="L158" s="426"/>
      <c r="M158" s="426"/>
      <c r="N158" s="606"/>
      <c r="O158" s="685" t="s">
        <v>464</v>
      </c>
      <c r="P158" s="695" t="s">
        <v>488</v>
      </c>
    </row>
    <row r="159" spans="1:16" ht="15" customHeight="1" outlineLevel="1">
      <c r="A159" s="34">
        <v>156</v>
      </c>
      <c r="B159" s="922">
        <f t="shared" si="2"/>
        <v>44644.125000000044</v>
      </c>
      <c r="C159" s="592" t="s">
        <v>449</v>
      </c>
      <c r="D159" s="597">
        <v>30</v>
      </c>
      <c r="E159" s="571" t="s">
        <v>463</v>
      </c>
      <c r="F159" s="577" t="s">
        <v>490</v>
      </c>
      <c r="G159" s="451"/>
      <c r="H159" s="743">
        <v>1</v>
      </c>
      <c r="I159" s="426">
        <v>1</v>
      </c>
      <c r="J159" s="426"/>
      <c r="K159" s="426"/>
      <c r="L159" s="426"/>
      <c r="M159" s="426"/>
      <c r="N159" s="606"/>
      <c r="O159" s="685" t="s">
        <v>464</v>
      </c>
      <c r="P159" s="695" t="s">
        <v>488</v>
      </c>
    </row>
    <row r="160" spans="1:16" ht="15" customHeight="1" outlineLevel="1">
      <c r="A160" s="34">
        <v>157</v>
      </c>
      <c r="B160" s="922">
        <f t="shared" si="2"/>
        <v>44644.166666666708</v>
      </c>
      <c r="C160" s="592" t="s">
        <v>449</v>
      </c>
      <c r="D160" s="597">
        <v>30</v>
      </c>
      <c r="E160" s="571" t="s">
        <v>463</v>
      </c>
      <c r="F160" s="577" t="s">
        <v>491</v>
      </c>
      <c r="G160" s="451"/>
      <c r="H160" s="743">
        <v>2</v>
      </c>
      <c r="I160" s="426">
        <v>2</v>
      </c>
      <c r="J160" s="426"/>
      <c r="K160" s="426"/>
      <c r="L160" s="426"/>
      <c r="M160" s="426"/>
      <c r="N160" s="606"/>
      <c r="O160" s="685" t="s">
        <v>464</v>
      </c>
      <c r="P160" s="695" t="s">
        <v>488</v>
      </c>
    </row>
    <row r="161" spans="1:16" ht="15" customHeight="1" outlineLevel="1">
      <c r="A161" s="34">
        <v>158</v>
      </c>
      <c r="B161" s="922">
        <f t="shared" si="2"/>
        <v>44644.250000000044</v>
      </c>
      <c r="C161" s="592" t="s">
        <v>449</v>
      </c>
      <c r="D161" s="597">
        <v>30</v>
      </c>
      <c r="E161" s="571" t="s">
        <v>463</v>
      </c>
      <c r="F161" s="577" t="s">
        <v>492</v>
      </c>
      <c r="G161" s="451"/>
      <c r="H161" s="743">
        <v>2</v>
      </c>
      <c r="I161" s="426">
        <v>2</v>
      </c>
      <c r="J161" s="426"/>
      <c r="K161" s="426"/>
      <c r="L161" s="426"/>
      <c r="M161" s="426"/>
      <c r="N161" s="606"/>
      <c r="O161" s="685" t="s">
        <v>464</v>
      </c>
      <c r="P161" s="695" t="s">
        <v>488</v>
      </c>
    </row>
    <row r="162" spans="1:16" ht="15" customHeight="1" outlineLevel="1">
      <c r="A162" s="34">
        <v>159</v>
      </c>
      <c r="B162" s="922">
        <f t="shared" si="2"/>
        <v>44644.333333333379</v>
      </c>
      <c r="C162" s="592" t="s">
        <v>449</v>
      </c>
      <c r="D162" s="597">
        <v>30</v>
      </c>
      <c r="E162" s="571" t="s">
        <v>463</v>
      </c>
      <c r="F162" s="577" t="s">
        <v>493</v>
      </c>
      <c r="G162" s="451"/>
      <c r="H162" s="743">
        <v>2</v>
      </c>
      <c r="I162" s="426">
        <v>2</v>
      </c>
      <c r="J162" s="426"/>
      <c r="K162" s="426"/>
      <c r="L162" s="426"/>
      <c r="M162" s="426"/>
      <c r="N162" s="606"/>
      <c r="O162" s="685" t="s">
        <v>464</v>
      </c>
      <c r="P162" s="695" t="s">
        <v>488</v>
      </c>
    </row>
    <row r="163" spans="1:16" ht="15" outlineLevel="1">
      <c r="A163" s="34">
        <v>160</v>
      </c>
      <c r="B163" s="922">
        <f t="shared" si="2"/>
        <v>44644.416666666715</v>
      </c>
      <c r="C163" s="592" t="s">
        <v>449</v>
      </c>
      <c r="D163" s="597">
        <v>30</v>
      </c>
      <c r="E163" s="571" t="s">
        <v>463</v>
      </c>
      <c r="F163" s="577" t="s">
        <v>494</v>
      </c>
      <c r="G163" s="451"/>
      <c r="H163" s="743">
        <v>1.5</v>
      </c>
      <c r="I163" s="426">
        <v>1.5</v>
      </c>
      <c r="J163" s="426"/>
      <c r="K163" s="426"/>
      <c r="L163" s="426"/>
      <c r="M163" s="426"/>
      <c r="N163" s="607"/>
      <c r="O163" s="685" t="s">
        <v>464</v>
      </c>
      <c r="P163" s="695" t="s">
        <v>488</v>
      </c>
    </row>
    <row r="164" spans="1:16" ht="15" customHeight="1" outlineLevel="1">
      <c r="A164" s="34">
        <v>161</v>
      </c>
      <c r="B164" s="922">
        <f t="shared" si="2"/>
        <v>44644.479166666715</v>
      </c>
      <c r="C164" s="592" t="s">
        <v>449</v>
      </c>
      <c r="D164" s="597">
        <v>30</v>
      </c>
      <c r="E164" s="571" t="s">
        <v>463</v>
      </c>
      <c r="F164" s="577" t="s">
        <v>495</v>
      </c>
      <c r="G164" s="451"/>
      <c r="H164" s="743">
        <v>1</v>
      </c>
      <c r="I164" s="426">
        <v>1</v>
      </c>
      <c r="J164" s="426"/>
      <c r="K164" s="426"/>
      <c r="L164" s="426"/>
      <c r="M164" s="426"/>
      <c r="N164" s="606"/>
      <c r="O164" s="685" t="s">
        <v>464</v>
      </c>
      <c r="P164" s="695" t="s">
        <v>488</v>
      </c>
    </row>
    <row r="165" spans="1:16" ht="15" customHeight="1" outlineLevel="1">
      <c r="A165" s="34">
        <v>162</v>
      </c>
      <c r="B165" s="922">
        <f t="shared" si="2"/>
        <v>44644.520833333379</v>
      </c>
      <c r="C165" s="592" t="s">
        <v>449</v>
      </c>
      <c r="D165" s="597">
        <v>30</v>
      </c>
      <c r="E165" s="571" t="s">
        <v>463</v>
      </c>
      <c r="F165" s="577" t="s">
        <v>496</v>
      </c>
      <c r="G165" s="451"/>
      <c r="H165" s="743">
        <v>2.75</v>
      </c>
      <c r="I165" s="426">
        <v>2.75</v>
      </c>
      <c r="J165" s="426"/>
      <c r="K165" s="426"/>
      <c r="L165" s="426"/>
      <c r="M165" s="426"/>
      <c r="N165" s="606"/>
      <c r="O165" s="685" t="s">
        <v>464</v>
      </c>
      <c r="P165" s="695" t="s">
        <v>488</v>
      </c>
    </row>
    <row r="166" spans="1:16" ht="15" customHeight="1" outlineLevel="1">
      <c r="A166" s="34">
        <v>163</v>
      </c>
      <c r="B166" s="922">
        <f t="shared" si="2"/>
        <v>44644.635416666715</v>
      </c>
      <c r="C166" s="592" t="s">
        <v>449</v>
      </c>
      <c r="D166" s="597">
        <v>30</v>
      </c>
      <c r="E166" s="571" t="s">
        <v>463</v>
      </c>
      <c r="F166" s="577" t="s">
        <v>497</v>
      </c>
      <c r="G166" s="451"/>
      <c r="H166" s="743">
        <v>1.25</v>
      </c>
      <c r="I166" s="426">
        <v>1.25</v>
      </c>
      <c r="J166" s="426"/>
      <c r="K166" s="426"/>
      <c r="L166" s="426"/>
      <c r="M166" s="426"/>
      <c r="N166" s="606"/>
      <c r="O166" s="685" t="s">
        <v>464</v>
      </c>
      <c r="P166" s="695" t="s">
        <v>488</v>
      </c>
    </row>
    <row r="167" spans="1:16" ht="15" customHeight="1" outlineLevel="1">
      <c r="A167" s="34">
        <v>164</v>
      </c>
      <c r="B167" s="922">
        <f t="shared" si="2"/>
        <v>44644.687500000051</v>
      </c>
      <c r="C167" s="592" t="s">
        <v>449</v>
      </c>
      <c r="D167" s="597">
        <v>30</v>
      </c>
      <c r="E167" s="571" t="s">
        <v>463</v>
      </c>
      <c r="F167" s="577" t="s">
        <v>498</v>
      </c>
      <c r="G167" s="451"/>
      <c r="H167" s="743">
        <v>3</v>
      </c>
      <c r="I167" s="426">
        <v>3</v>
      </c>
      <c r="J167" s="426"/>
      <c r="K167" s="426"/>
      <c r="L167" s="426"/>
      <c r="M167" s="426"/>
      <c r="N167" s="608"/>
      <c r="O167" s="685" t="s">
        <v>464</v>
      </c>
      <c r="P167" s="695" t="s">
        <v>488</v>
      </c>
    </row>
    <row r="168" spans="1:16" ht="15" customHeight="1" outlineLevel="1">
      <c r="A168" s="34">
        <v>165</v>
      </c>
      <c r="B168" s="922">
        <f t="shared" si="2"/>
        <v>44644.812500000051</v>
      </c>
      <c r="C168" s="592" t="s">
        <v>449</v>
      </c>
      <c r="D168" s="597">
        <v>30</v>
      </c>
      <c r="E168" s="571" t="s">
        <v>463</v>
      </c>
      <c r="F168" s="577" t="s">
        <v>499</v>
      </c>
      <c r="G168" s="425"/>
      <c r="H168" s="741">
        <v>2</v>
      </c>
      <c r="I168" s="424">
        <v>2</v>
      </c>
      <c r="J168" s="426"/>
      <c r="K168" s="426"/>
      <c r="L168" s="426"/>
      <c r="M168" s="426"/>
      <c r="N168" s="604"/>
      <c r="O168" s="685" t="s">
        <v>464</v>
      </c>
      <c r="P168" s="695" t="s">
        <v>488</v>
      </c>
    </row>
    <row r="169" spans="1:16" ht="15" customHeight="1" outlineLevel="1">
      <c r="A169" s="34">
        <v>166</v>
      </c>
      <c r="B169" s="922">
        <f t="shared" si="2"/>
        <v>44644.895833333387</v>
      </c>
      <c r="C169" s="592" t="s">
        <v>449</v>
      </c>
      <c r="D169" s="597">
        <v>30</v>
      </c>
      <c r="E169" s="571" t="s">
        <v>463</v>
      </c>
      <c r="F169" s="577" t="s">
        <v>500</v>
      </c>
      <c r="G169" s="425"/>
      <c r="H169" s="741">
        <v>1.5</v>
      </c>
      <c r="I169" s="424">
        <v>1.5</v>
      </c>
      <c r="J169" s="426"/>
      <c r="K169" s="426"/>
      <c r="L169" s="426"/>
      <c r="M169" s="426"/>
      <c r="N169" s="604"/>
      <c r="O169" s="685" t="s">
        <v>464</v>
      </c>
      <c r="P169" s="695" t="s">
        <v>377</v>
      </c>
    </row>
    <row r="170" spans="1:16" ht="15" customHeight="1" outlineLevel="1">
      <c r="A170" s="34">
        <v>167</v>
      </c>
      <c r="B170" s="922">
        <f t="shared" si="2"/>
        <v>44644.958333333387</v>
      </c>
      <c r="C170" s="592" t="s">
        <v>449</v>
      </c>
      <c r="D170" s="597">
        <v>30</v>
      </c>
      <c r="E170" s="571" t="s">
        <v>463</v>
      </c>
      <c r="F170" s="577" t="s">
        <v>501</v>
      </c>
      <c r="G170" s="425"/>
      <c r="H170" s="741">
        <v>5</v>
      </c>
      <c r="I170" s="424">
        <v>5</v>
      </c>
      <c r="J170" s="426"/>
      <c r="K170" s="426"/>
      <c r="L170" s="426"/>
      <c r="M170" s="426"/>
      <c r="N170" s="604"/>
      <c r="O170" s="685" t="s">
        <v>464</v>
      </c>
      <c r="P170" s="695" t="s">
        <v>377</v>
      </c>
    </row>
    <row r="171" spans="1:16" ht="15" customHeight="1" outlineLevel="1">
      <c r="A171" s="34">
        <v>168</v>
      </c>
      <c r="B171" s="922">
        <f t="shared" si="2"/>
        <v>44645.166666666722</v>
      </c>
      <c r="C171" s="592" t="s">
        <v>449</v>
      </c>
      <c r="D171" s="597">
        <v>30</v>
      </c>
      <c r="E171" s="571" t="s">
        <v>463</v>
      </c>
      <c r="F171" s="577" t="s">
        <v>80</v>
      </c>
      <c r="G171" s="425"/>
      <c r="H171" s="741">
        <v>1</v>
      </c>
      <c r="I171" s="424">
        <v>1</v>
      </c>
      <c r="J171" s="426"/>
      <c r="K171" s="426"/>
      <c r="L171" s="426"/>
      <c r="M171" s="426"/>
      <c r="N171" s="604"/>
      <c r="O171" s="685" t="s">
        <v>464</v>
      </c>
      <c r="P171" s="695" t="s">
        <v>502</v>
      </c>
    </row>
    <row r="172" spans="1:16" ht="15" customHeight="1" outlineLevel="1">
      <c r="A172" s="34">
        <v>169</v>
      </c>
      <c r="B172" s="922">
        <f t="shared" si="2"/>
        <v>44645.208333333387</v>
      </c>
      <c r="C172" s="592" t="s">
        <v>449</v>
      </c>
      <c r="D172" s="597">
        <v>30</v>
      </c>
      <c r="E172" s="571" t="s">
        <v>463</v>
      </c>
      <c r="F172" s="577" t="s">
        <v>503</v>
      </c>
      <c r="G172" s="425"/>
      <c r="H172" s="741">
        <v>1.5</v>
      </c>
      <c r="I172" s="424">
        <v>1.5</v>
      </c>
      <c r="J172" s="426"/>
      <c r="K172" s="426"/>
      <c r="L172" s="426"/>
      <c r="M172" s="426"/>
      <c r="N172" s="604"/>
      <c r="O172" s="685" t="s">
        <v>464</v>
      </c>
      <c r="P172" s="695" t="s">
        <v>474</v>
      </c>
    </row>
    <row r="173" spans="1:16" ht="15" customHeight="1" outlineLevel="1">
      <c r="A173" s="34">
        <v>170</v>
      </c>
      <c r="B173" s="922">
        <f t="shared" si="2"/>
        <v>44645.270833333387</v>
      </c>
      <c r="C173" s="592" t="s">
        <v>449</v>
      </c>
      <c r="D173" s="597">
        <v>30</v>
      </c>
      <c r="E173" s="571" t="s">
        <v>463</v>
      </c>
      <c r="F173" s="577" t="s">
        <v>504</v>
      </c>
      <c r="G173" s="425"/>
      <c r="H173" s="741">
        <v>1</v>
      </c>
      <c r="I173" s="424">
        <v>1</v>
      </c>
      <c r="J173" s="426"/>
      <c r="K173" s="426"/>
      <c r="L173" s="426"/>
      <c r="M173" s="426"/>
      <c r="N173" s="604"/>
      <c r="O173" s="685" t="s">
        <v>464</v>
      </c>
      <c r="P173" s="695" t="s">
        <v>474</v>
      </c>
    </row>
    <row r="174" spans="1:16" ht="15" customHeight="1" outlineLevel="1">
      <c r="A174" s="34">
        <v>171</v>
      </c>
      <c r="B174" s="922">
        <f t="shared" si="2"/>
        <v>44645.312500000051</v>
      </c>
      <c r="C174" s="592" t="s">
        <v>449</v>
      </c>
      <c r="D174" s="597">
        <v>30</v>
      </c>
      <c r="E174" s="571" t="s">
        <v>463</v>
      </c>
      <c r="F174" s="577" t="s">
        <v>505</v>
      </c>
      <c r="G174" s="425"/>
      <c r="H174" s="741">
        <v>1</v>
      </c>
      <c r="I174" s="424">
        <v>1</v>
      </c>
      <c r="J174" s="426"/>
      <c r="K174" s="426"/>
      <c r="L174" s="426"/>
      <c r="M174" s="426"/>
      <c r="N174" s="604"/>
      <c r="O174" s="685" t="s">
        <v>464</v>
      </c>
      <c r="P174" s="695" t="s">
        <v>474</v>
      </c>
    </row>
    <row r="175" spans="1:16" ht="15" customHeight="1" outlineLevel="1">
      <c r="A175" s="34">
        <v>172</v>
      </c>
      <c r="B175" s="922">
        <f t="shared" si="2"/>
        <v>44645.354166666715</v>
      </c>
      <c r="C175" s="592" t="s">
        <v>449</v>
      </c>
      <c r="D175" s="597">
        <v>30</v>
      </c>
      <c r="E175" s="571" t="s">
        <v>463</v>
      </c>
      <c r="F175" s="577" t="s">
        <v>506</v>
      </c>
      <c r="G175" s="425"/>
      <c r="H175" s="741">
        <v>2.75</v>
      </c>
      <c r="I175" s="424">
        <v>2.75</v>
      </c>
      <c r="J175" s="426"/>
      <c r="K175" s="426"/>
      <c r="L175" s="426"/>
      <c r="M175" s="426"/>
      <c r="N175" s="604"/>
      <c r="O175" s="685" t="s">
        <v>464</v>
      </c>
      <c r="P175" s="695" t="s">
        <v>488</v>
      </c>
    </row>
    <row r="176" spans="1:16" ht="15" customHeight="1" outlineLevel="1">
      <c r="A176" s="34">
        <v>173</v>
      </c>
      <c r="B176" s="922">
        <f t="shared" si="2"/>
        <v>44645.468750000051</v>
      </c>
      <c r="C176" s="592" t="s">
        <v>449</v>
      </c>
      <c r="D176" s="597">
        <v>30</v>
      </c>
      <c r="E176" s="571" t="s">
        <v>463</v>
      </c>
      <c r="F176" s="577" t="s">
        <v>480</v>
      </c>
      <c r="G176" s="425"/>
      <c r="H176" s="744">
        <v>1</v>
      </c>
      <c r="I176" s="605">
        <v>1</v>
      </c>
      <c r="J176" s="426"/>
      <c r="K176" s="426"/>
      <c r="L176" s="426"/>
      <c r="M176" s="426"/>
      <c r="N176" s="609"/>
      <c r="O176" s="685" t="s">
        <v>464</v>
      </c>
      <c r="P176" s="701" t="s">
        <v>416</v>
      </c>
    </row>
    <row r="177" spans="1:16" ht="15" customHeight="1" outlineLevel="1">
      <c r="A177" s="34">
        <v>174</v>
      </c>
      <c r="B177" s="922">
        <f t="shared" si="2"/>
        <v>44645.510416666715</v>
      </c>
      <c r="C177" s="592" t="s">
        <v>449</v>
      </c>
      <c r="D177" s="597">
        <v>30</v>
      </c>
      <c r="E177" s="571" t="s">
        <v>463</v>
      </c>
      <c r="F177" s="577" t="s">
        <v>481</v>
      </c>
      <c r="G177" s="425"/>
      <c r="H177" s="744">
        <v>2.25</v>
      </c>
      <c r="I177" s="605">
        <v>2.25</v>
      </c>
      <c r="J177" s="426"/>
      <c r="K177" s="426"/>
      <c r="L177" s="426"/>
      <c r="M177" s="426"/>
      <c r="N177" s="610"/>
      <c r="O177" s="685" t="s">
        <v>464</v>
      </c>
      <c r="P177" s="695" t="s">
        <v>482</v>
      </c>
    </row>
    <row r="178" spans="1:16" ht="15" customHeight="1" outlineLevel="1">
      <c r="A178" s="34">
        <v>175</v>
      </c>
      <c r="B178" s="922">
        <f t="shared" si="2"/>
        <v>44645.604166666715</v>
      </c>
      <c r="C178" s="592" t="s">
        <v>449</v>
      </c>
      <c r="D178" s="597">
        <v>30</v>
      </c>
      <c r="E178" s="571" t="s">
        <v>463</v>
      </c>
      <c r="F178" s="577" t="s">
        <v>507</v>
      </c>
      <c r="G178" s="425"/>
      <c r="H178" s="744">
        <v>1.5</v>
      </c>
      <c r="I178" s="605">
        <v>1.5</v>
      </c>
      <c r="J178" s="426"/>
      <c r="K178" s="426"/>
      <c r="L178" s="426"/>
      <c r="M178" s="426"/>
      <c r="N178" s="610"/>
      <c r="O178" s="685" t="s">
        <v>464</v>
      </c>
      <c r="P178" s="695" t="s">
        <v>479</v>
      </c>
    </row>
    <row r="179" spans="1:16" ht="15" customHeight="1" outlineLevel="1">
      <c r="A179" s="34">
        <v>176</v>
      </c>
      <c r="B179" s="922">
        <f t="shared" si="2"/>
        <v>44645.666666666715</v>
      </c>
      <c r="C179" s="592" t="s">
        <v>449</v>
      </c>
      <c r="D179" s="597">
        <v>30</v>
      </c>
      <c r="E179" s="571" t="s">
        <v>463</v>
      </c>
      <c r="F179" s="577" t="s">
        <v>508</v>
      </c>
      <c r="G179" s="425"/>
      <c r="H179" s="744">
        <v>1</v>
      </c>
      <c r="I179" s="605">
        <v>1</v>
      </c>
      <c r="J179" s="426"/>
      <c r="K179" s="426"/>
      <c r="L179" s="426"/>
      <c r="M179" s="426"/>
      <c r="N179" s="610"/>
      <c r="O179" s="685" t="s">
        <v>464</v>
      </c>
      <c r="P179" s="695" t="s">
        <v>482</v>
      </c>
    </row>
    <row r="180" spans="1:16" ht="15" customHeight="1" outlineLevel="1">
      <c r="A180" s="34">
        <v>177</v>
      </c>
      <c r="B180" s="922">
        <f t="shared" si="2"/>
        <v>44645.708333333379</v>
      </c>
      <c r="C180" s="592" t="s">
        <v>449</v>
      </c>
      <c r="D180" s="597">
        <v>30</v>
      </c>
      <c r="E180" s="571" t="s">
        <v>463</v>
      </c>
      <c r="F180" s="577" t="s">
        <v>509</v>
      </c>
      <c r="G180" s="425"/>
      <c r="H180" s="744">
        <v>3.5</v>
      </c>
      <c r="I180" s="605">
        <v>3.5</v>
      </c>
      <c r="J180" s="426"/>
      <c r="K180" s="426"/>
      <c r="L180" s="426"/>
      <c r="M180" s="426"/>
      <c r="N180" s="610"/>
      <c r="O180" s="685" t="s">
        <v>464</v>
      </c>
      <c r="P180" s="695" t="s">
        <v>510</v>
      </c>
    </row>
    <row r="181" spans="1:16" ht="15" customHeight="1" outlineLevel="1">
      <c r="A181" s="34">
        <v>178</v>
      </c>
      <c r="B181" s="922">
        <f t="shared" si="2"/>
        <v>44645.854166666715</v>
      </c>
      <c r="C181" s="592" t="s">
        <v>449</v>
      </c>
      <c r="D181" s="597">
        <v>30</v>
      </c>
      <c r="E181" s="571" t="s">
        <v>463</v>
      </c>
      <c r="F181" s="577" t="s">
        <v>511</v>
      </c>
      <c r="G181" s="425"/>
      <c r="H181" s="744">
        <v>2.5</v>
      </c>
      <c r="I181" s="605">
        <v>2.5</v>
      </c>
      <c r="J181" s="426"/>
      <c r="K181" s="426"/>
      <c r="L181" s="426"/>
      <c r="M181" s="426"/>
      <c r="N181" s="610"/>
      <c r="O181" s="685" t="s">
        <v>464</v>
      </c>
      <c r="P181" s="695" t="s">
        <v>383</v>
      </c>
    </row>
    <row r="182" spans="1:16" ht="15" customHeight="1" outlineLevel="1">
      <c r="A182" s="34">
        <v>179</v>
      </c>
      <c r="B182" s="922">
        <f t="shared" si="2"/>
        <v>44645.958333333379</v>
      </c>
      <c r="C182" s="592" t="s">
        <v>449</v>
      </c>
      <c r="D182" s="597">
        <v>30</v>
      </c>
      <c r="E182" s="571" t="s">
        <v>463</v>
      </c>
      <c r="F182" s="577" t="s">
        <v>512</v>
      </c>
      <c r="G182" s="425"/>
      <c r="H182" s="744">
        <v>3</v>
      </c>
      <c r="I182" s="605">
        <v>3</v>
      </c>
      <c r="J182" s="426"/>
      <c r="K182" s="426"/>
      <c r="L182" s="426"/>
      <c r="M182" s="426"/>
      <c r="N182" s="610"/>
      <c r="O182" s="685" t="s">
        <v>464</v>
      </c>
      <c r="P182" s="695" t="s">
        <v>377</v>
      </c>
    </row>
    <row r="183" spans="1:16" ht="15" customHeight="1">
      <c r="A183" s="34">
        <v>180</v>
      </c>
      <c r="B183" s="922">
        <f t="shared" si="2"/>
        <v>44646.083333333379</v>
      </c>
      <c r="C183" s="592" t="s">
        <v>449</v>
      </c>
      <c r="D183" s="597">
        <v>35</v>
      </c>
      <c r="E183" s="589" t="s">
        <v>513</v>
      </c>
      <c r="F183" s="486" t="s">
        <v>514</v>
      </c>
      <c r="G183" s="436"/>
      <c r="H183" s="745">
        <v>4</v>
      </c>
      <c r="I183" s="441">
        <v>0</v>
      </c>
      <c r="J183" s="424"/>
      <c r="K183" s="424"/>
      <c r="L183" s="424"/>
      <c r="M183" s="424"/>
      <c r="N183" s="611"/>
      <c r="O183" s="684" t="s">
        <v>400</v>
      </c>
      <c r="P183" s="729" t="s">
        <v>515</v>
      </c>
    </row>
    <row r="184" spans="1:16" ht="15" customHeight="1" outlineLevel="1">
      <c r="A184" s="34">
        <v>181</v>
      </c>
      <c r="B184" s="922">
        <f t="shared" si="2"/>
        <v>44646.083333333379</v>
      </c>
      <c r="C184" s="592" t="s">
        <v>449</v>
      </c>
      <c r="D184" s="597">
        <v>35</v>
      </c>
      <c r="E184" s="589" t="s">
        <v>513</v>
      </c>
      <c r="F184" s="487" t="s">
        <v>516</v>
      </c>
      <c r="G184" s="436"/>
      <c r="H184" s="745">
        <v>2.5</v>
      </c>
      <c r="I184" s="441">
        <v>2.5</v>
      </c>
      <c r="J184" s="424"/>
      <c r="K184" s="424"/>
      <c r="L184" s="424"/>
      <c r="M184" s="424"/>
      <c r="N184" s="444"/>
      <c r="O184" s="684" t="s">
        <v>400</v>
      </c>
      <c r="P184" s="699" t="s">
        <v>389</v>
      </c>
    </row>
    <row r="185" spans="1:16" ht="15" customHeight="1" outlineLevel="1">
      <c r="A185" s="34">
        <v>182</v>
      </c>
      <c r="B185" s="922">
        <f t="shared" si="2"/>
        <v>44646.187500000044</v>
      </c>
      <c r="C185" s="592" t="s">
        <v>449</v>
      </c>
      <c r="D185" s="597">
        <v>35</v>
      </c>
      <c r="E185" s="589" t="s">
        <v>513</v>
      </c>
      <c r="F185" s="462" t="s">
        <v>517</v>
      </c>
      <c r="G185" s="436"/>
      <c r="H185" s="745">
        <v>1</v>
      </c>
      <c r="I185" s="441">
        <v>1</v>
      </c>
      <c r="J185" s="424"/>
      <c r="K185" s="424"/>
      <c r="L185" s="424"/>
      <c r="M185" s="424"/>
      <c r="N185" s="444"/>
      <c r="O185" s="684" t="s">
        <v>400</v>
      </c>
      <c r="P185" s="700" t="s">
        <v>518</v>
      </c>
    </row>
    <row r="186" spans="1:16" ht="15" customHeight="1" outlineLevel="1">
      <c r="A186" s="34">
        <v>183</v>
      </c>
      <c r="B186" s="922">
        <f t="shared" si="2"/>
        <v>44646.229166666708</v>
      </c>
      <c r="C186" s="592" t="s">
        <v>449</v>
      </c>
      <c r="D186" s="597">
        <v>35</v>
      </c>
      <c r="E186" s="589" t="s">
        <v>513</v>
      </c>
      <c r="F186" s="462" t="s">
        <v>519</v>
      </c>
      <c r="G186" s="436"/>
      <c r="H186" s="742">
        <f>_xlfn.CEILING.MATH(IF(L185="",((L186-K186)/M186),((L186-L185)/M186)),0.25)</f>
        <v>1.75</v>
      </c>
      <c r="I186" s="561">
        <f>H186</f>
        <v>1.75</v>
      </c>
      <c r="J186" s="424"/>
      <c r="K186" s="424"/>
      <c r="L186" s="424">
        <v>3654</v>
      </c>
      <c r="M186" s="424">
        <v>2160</v>
      </c>
      <c r="N186" s="444"/>
      <c r="O186" s="684" t="s">
        <v>400</v>
      </c>
      <c r="P186" s="697" t="s">
        <v>389</v>
      </c>
    </row>
    <row r="187" spans="1:16" ht="15" customHeight="1" outlineLevel="1">
      <c r="A187" s="34">
        <v>184</v>
      </c>
      <c r="B187" s="922">
        <f t="shared" si="2"/>
        <v>44646.302083333372</v>
      </c>
      <c r="C187" s="592" t="s">
        <v>449</v>
      </c>
      <c r="D187" s="597">
        <v>35</v>
      </c>
      <c r="E187" s="589" t="s">
        <v>513</v>
      </c>
      <c r="F187" s="487" t="s">
        <v>520</v>
      </c>
      <c r="G187" s="436"/>
      <c r="H187" s="742">
        <f>_xlfn.CEILING.MATH(IF(L186="",((L187-K187)/M187),((L187-L186)/M187)),0.25)</f>
        <v>1</v>
      </c>
      <c r="I187" s="561">
        <f>H187</f>
        <v>1</v>
      </c>
      <c r="J187" s="424"/>
      <c r="K187" s="424"/>
      <c r="L187" s="424">
        <v>5700</v>
      </c>
      <c r="M187" s="424">
        <f>16*135</f>
        <v>2160</v>
      </c>
      <c r="N187" s="612" t="s">
        <v>521</v>
      </c>
      <c r="O187" s="684" t="s">
        <v>400</v>
      </c>
      <c r="P187" s="697" t="s">
        <v>389</v>
      </c>
    </row>
    <row r="188" spans="1:16" ht="15" customHeight="1" outlineLevel="1">
      <c r="A188" s="34">
        <v>185</v>
      </c>
      <c r="B188" s="922">
        <f t="shared" si="2"/>
        <v>44646.343750000036</v>
      </c>
      <c r="C188" s="592" t="s">
        <v>449</v>
      </c>
      <c r="D188" s="597">
        <v>35</v>
      </c>
      <c r="E188" s="589" t="s">
        <v>513</v>
      </c>
      <c r="F188" s="487" t="s">
        <v>522</v>
      </c>
      <c r="G188" s="436"/>
      <c r="H188" s="745">
        <v>0.5</v>
      </c>
      <c r="I188" s="441">
        <v>0.5</v>
      </c>
      <c r="J188" s="424"/>
      <c r="K188" s="424"/>
      <c r="L188" s="424"/>
      <c r="M188" s="424"/>
      <c r="N188" s="611"/>
      <c r="O188" s="684" t="s">
        <v>400</v>
      </c>
      <c r="P188" s="697" t="s">
        <v>484</v>
      </c>
    </row>
    <row r="189" spans="1:16" ht="15" customHeight="1" outlineLevel="1">
      <c r="A189" s="34">
        <v>186</v>
      </c>
      <c r="B189" s="922">
        <f t="shared" si="2"/>
        <v>44646.364583333372</v>
      </c>
      <c r="C189" s="592" t="s">
        <v>449</v>
      </c>
      <c r="D189" s="597">
        <v>35</v>
      </c>
      <c r="E189" s="589" t="s">
        <v>513</v>
      </c>
      <c r="F189" s="462" t="s">
        <v>523</v>
      </c>
      <c r="G189" s="436"/>
      <c r="H189" s="745">
        <v>0.75</v>
      </c>
      <c r="I189" s="441">
        <v>0.75</v>
      </c>
      <c r="J189" s="424"/>
      <c r="K189" s="424"/>
      <c r="L189" s="424"/>
      <c r="M189" s="424"/>
      <c r="N189" s="611"/>
      <c r="O189" s="684" t="s">
        <v>400</v>
      </c>
      <c r="P189" s="697" t="s">
        <v>524</v>
      </c>
    </row>
    <row r="190" spans="1:16" ht="15" customHeight="1" outlineLevel="1">
      <c r="A190" s="34">
        <v>187</v>
      </c>
      <c r="B190" s="922">
        <f t="shared" si="2"/>
        <v>44646.395833333372</v>
      </c>
      <c r="C190" s="592" t="s">
        <v>449</v>
      </c>
      <c r="D190" s="597">
        <v>35</v>
      </c>
      <c r="E190" s="589" t="s">
        <v>513</v>
      </c>
      <c r="F190" s="462" t="s">
        <v>525</v>
      </c>
      <c r="G190" s="436"/>
      <c r="H190" s="745">
        <v>2</v>
      </c>
      <c r="I190" s="441">
        <v>2</v>
      </c>
      <c r="J190" s="424"/>
      <c r="K190" s="424"/>
      <c r="L190" s="424"/>
      <c r="M190" s="424"/>
      <c r="N190" s="611"/>
      <c r="O190" s="684" t="s">
        <v>400</v>
      </c>
      <c r="P190" s="697" t="s">
        <v>526</v>
      </c>
    </row>
    <row r="191" spans="1:16" ht="14.25" customHeight="1" outlineLevel="1">
      <c r="A191" s="34">
        <v>188</v>
      </c>
      <c r="B191" s="922">
        <f t="shared" si="2"/>
        <v>44646.479166666708</v>
      </c>
      <c r="C191" s="592" t="s">
        <v>449</v>
      </c>
      <c r="D191" s="597">
        <v>35</v>
      </c>
      <c r="E191" s="589" t="s">
        <v>513</v>
      </c>
      <c r="F191" s="462" t="s">
        <v>527</v>
      </c>
      <c r="G191" s="436"/>
      <c r="H191" s="745">
        <v>1</v>
      </c>
      <c r="I191" s="441">
        <v>1</v>
      </c>
      <c r="J191" s="424"/>
      <c r="K191" s="424"/>
      <c r="L191" s="424"/>
      <c r="M191" s="424"/>
      <c r="N191" s="611"/>
      <c r="O191" s="684" t="s">
        <v>400</v>
      </c>
      <c r="P191" s="697" t="s">
        <v>526</v>
      </c>
    </row>
    <row r="192" spans="1:16" ht="14.25" customHeight="1" outlineLevel="1">
      <c r="A192" s="34">
        <v>189</v>
      </c>
      <c r="B192" s="922">
        <f t="shared" si="2"/>
        <v>44646.520833333372</v>
      </c>
      <c r="C192" s="592" t="s">
        <v>449</v>
      </c>
      <c r="D192" s="597">
        <v>35</v>
      </c>
      <c r="E192" s="589" t="s">
        <v>513</v>
      </c>
      <c r="F192" s="462" t="s">
        <v>528</v>
      </c>
      <c r="G192" s="436"/>
      <c r="H192" s="745">
        <v>0.75</v>
      </c>
      <c r="I192" s="441">
        <v>0.75</v>
      </c>
      <c r="J192" s="424"/>
      <c r="K192" s="424"/>
      <c r="L192" s="424"/>
      <c r="M192" s="424"/>
      <c r="N192" s="611"/>
      <c r="O192" s="684" t="s">
        <v>400</v>
      </c>
      <c r="P192" s="697" t="s">
        <v>407</v>
      </c>
    </row>
    <row r="193" spans="1:16" ht="14.25" customHeight="1" outlineLevel="1">
      <c r="A193" s="34">
        <v>190</v>
      </c>
      <c r="B193" s="922">
        <f t="shared" si="2"/>
        <v>44646.552083333372</v>
      </c>
      <c r="C193" s="592" t="s">
        <v>449</v>
      </c>
      <c r="D193" s="597">
        <v>35</v>
      </c>
      <c r="E193" s="589" t="s">
        <v>513</v>
      </c>
      <c r="F193" s="487" t="s">
        <v>529</v>
      </c>
      <c r="G193" s="436"/>
      <c r="H193" s="745">
        <v>0.75</v>
      </c>
      <c r="I193" s="441">
        <v>0.75</v>
      </c>
      <c r="J193" s="424"/>
      <c r="K193" s="424"/>
      <c r="L193" s="424"/>
      <c r="M193" s="424"/>
      <c r="N193" s="444"/>
      <c r="O193" s="684" t="s">
        <v>400</v>
      </c>
      <c r="P193" s="697" t="s">
        <v>530</v>
      </c>
    </row>
    <row r="194" spans="1:16" ht="14.25" customHeight="1" outlineLevel="1">
      <c r="A194" s="34">
        <v>191</v>
      </c>
      <c r="B194" s="922">
        <f t="shared" si="2"/>
        <v>44646.583333333372</v>
      </c>
      <c r="C194" s="592" t="s">
        <v>449</v>
      </c>
      <c r="D194" s="597">
        <v>35</v>
      </c>
      <c r="E194" s="589" t="s">
        <v>513</v>
      </c>
      <c r="F194" s="487" t="s">
        <v>531</v>
      </c>
      <c r="G194" s="436"/>
      <c r="H194" s="742">
        <f>_xlfn.CEILING.MATH(IF(L193="",((L194-K194)/M194),((L194-L193)/M194)),0.25)</f>
        <v>9.5</v>
      </c>
      <c r="I194" s="561">
        <f>H194</f>
        <v>9.5</v>
      </c>
      <c r="J194" s="424"/>
      <c r="K194" s="424">
        <v>5860</v>
      </c>
      <c r="L194" s="424">
        <v>7415</v>
      </c>
      <c r="M194" s="424">
        <v>166</v>
      </c>
      <c r="N194" s="444"/>
      <c r="O194" s="684" t="s">
        <v>400</v>
      </c>
      <c r="P194" s="697" t="s">
        <v>532</v>
      </c>
    </row>
    <row r="195" spans="1:16" ht="14.25" customHeight="1" outlineLevel="1">
      <c r="A195" s="34">
        <v>192</v>
      </c>
      <c r="B195" s="922">
        <f t="shared" si="2"/>
        <v>44646.979166666708</v>
      </c>
      <c r="C195" s="592" t="s">
        <v>449</v>
      </c>
      <c r="D195" s="597">
        <v>35</v>
      </c>
      <c r="E195" s="589" t="s">
        <v>513</v>
      </c>
      <c r="F195" s="462" t="s">
        <v>533</v>
      </c>
      <c r="G195" s="436"/>
      <c r="H195" s="745">
        <v>4</v>
      </c>
      <c r="I195" s="441">
        <v>4</v>
      </c>
      <c r="J195" s="424"/>
      <c r="K195" s="424"/>
      <c r="L195" s="424"/>
      <c r="M195" s="424"/>
      <c r="N195" s="611"/>
      <c r="O195" s="684" t="s">
        <v>400</v>
      </c>
      <c r="P195" s="698" t="s">
        <v>532</v>
      </c>
    </row>
    <row r="196" spans="1:16" ht="14.25" customHeight="1" outlineLevel="1">
      <c r="A196" s="34">
        <v>193</v>
      </c>
      <c r="B196" s="922">
        <f t="shared" si="2"/>
        <v>44647.145833333372</v>
      </c>
      <c r="C196" s="592" t="s">
        <v>449</v>
      </c>
      <c r="D196" s="597">
        <v>35</v>
      </c>
      <c r="E196" s="589" t="s">
        <v>513</v>
      </c>
      <c r="F196" s="462" t="s">
        <v>534</v>
      </c>
      <c r="G196" s="436"/>
      <c r="H196" s="745">
        <v>0.25</v>
      </c>
      <c r="I196" s="441">
        <v>0.25</v>
      </c>
      <c r="J196" s="424"/>
      <c r="K196" s="424"/>
      <c r="L196" s="424"/>
      <c r="M196" s="424"/>
      <c r="N196" s="611"/>
      <c r="O196" s="684" t="s">
        <v>400</v>
      </c>
      <c r="P196" s="699" t="s">
        <v>535</v>
      </c>
    </row>
    <row r="197" spans="1:16" ht="14.25" customHeight="1" outlineLevel="1">
      <c r="A197" s="34">
        <v>194</v>
      </c>
      <c r="B197" s="922">
        <f t="shared" si="2"/>
        <v>44647.156250000036</v>
      </c>
      <c r="C197" s="592" t="s">
        <v>449</v>
      </c>
      <c r="D197" s="597">
        <v>35</v>
      </c>
      <c r="E197" s="589" t="s">
        <v>513</v>
      </c>
      <c r="F197" s="487" t="s">
        <v>536</v>
      </c>
      <c r="G197" s="436"/>
      <c r="H197" s="742">
        <f>_xlfn.CEILING.MATH(IF(L196="",((L197-K197)/M197),((L197-L196)/M197)),0.25)</f>
        <v>1.75</v>
      </c>
      <c r="I197" s="561">
        <f>H197</f>
        <v>1.75</v>
      </c>
      <c r="J197" s="424"/>
      <c r="K197" s="424">
        <v>5860</v>
      </c>
      <c r="L197" s="424">
        <v>7000</v>
      </c>
      <c r="M197" s="424">
        <f>675</f>
        <v>675</v>
      </c>
      <c r="N197" s="444" t="s">
        <v>537</v>
      </c>
      <c r="O197" s="684" t="s">
        <v>400</v>
      </c>
      <c r="P197" s="697" t="s">
        <v>412</v>
      </c>
    </row>
    <row r="198" spans="1:16" ht="14.25" customHeight="1" outlineLevel="1">
      <c r="A198" s="34">
        <v>195</v>
      </c>
      <c r="B198" s="922">
        <f t="shared" ref="B198:B261" si="3">IF(ISNUMBER(J197),B197+J197/24,B197+I197/24)</f>
        <v>44647.229166666701</v>
      </c>
      <c r="C198" s="592" t="s">
        <v>449</v>
      </c>
      <c r="D198" s="597">
        <v>35</v>
      </c>
      <c r="E198" s="589" t="s">
        <v>513</v>
      </c>
      <c r="F198" s="462" t="s">
        <v>538</v>
      </c>
      <c r="G198" s="436"/>
      <c r="H198" s="745">
        <v>0.75</v>
      </c>
      <c r="I198" s="441">
        <v>0.75</v>
      </c>
      <c r="J198" s="424"/>
      <c r="K198" s="424"/>
      <c r="L198" s="424"/>
      <c r="M198" s="424"/>
      <c r="N198" s="611"/>
      <c r="O198" s="684" t="s">
        <v>400</v>
      </c>
      <c r="P198" s="697" t="s">
        <v>535</v>
      </c>
    </row>
    <row r="199" spans="1:16" outlineLevel="1">
      <c r="A199" s="34">
        <v>196</v>
      </c>
      <c r="B199" s="922">
        <f t="shared" si="3"/>
        <v>44647.260416666701</v>
      </c>
      <c r="C199" s="592" t="s">
        <v>449</v>
      </c>
      <c r="D199" s="597">
        <v>35</v>
      </c>
      <c r="E199" s="589" t="s">
        <v>513</v>
      </c>
      <c r="F199" s="462" t="s">
        <v>539</v>
      </c>
      <c r="G199" s="436"/>
      <c r="H199" s="742">
        <f>_xlfn.CEILING.MATH(IF(L198="",((L199-K199)/M199),((L199-L198)/M199)),0.25)</f>
        <v>3.75</v>
      </c>
      <c r="I199" s="561">
        <f>H199</f>
        <v>3.75</v>
      </c>
      <c r="J199" s="424"/>
      <c r="K199" s="424">
        <v>1000</v>
      </c>
      <c r="L199" s="424">
        <v>5860</v>
      </c>
      <c r="M199" s="424">
        <v>1350</v>
      </c>
      <c r="N199" s="444" t="s">
        <v>540</v>
      </c>
      <c r="O199" s="684" t="s">
        <v>400</v>
      </c>
      <c r="P199" s="697" t="s">
        <v>412</v>
      </c>
    </row>
    <row r="200" spans="1:16" ht="14.25" customHeight="1" outlineLevel="1">
      <c r="A200" s="34">
        <v>197</v>
      </c>
      <c r="B200" s="922">
        <f t="shared" si="3"/>
        <v>44647.416666666701</v>
      </c>
      <c r="C200" s="592" t="s">
        <v>449</v>
      </c>
      <c r="D200" s="597">
        <v>35</v>
      </c>
      <c r="E200" s="589" t="s">
        <v>513</v>
      </c>
      <c r="F200" s="462" t="s">
        <v>541</v>
      </c>
      <c r="G200" s="436"/>
      <c r="H200" s="745">
        <v>1</v>
      </c>
      <c r="I200" s="441">
        <v>1</v>
      </c>
      <c r="J200" s="424"/>
      <c r="K200" s="424"/>
      <c r="L200" s="424"/>
      <c r="M200" s="424"/>
      <c r="N200" s="444"/>
      <c r="O200" s="684" t="s">
        <v>400</v>
      </c>
      <c r="P200" s="700" t="s">
        <v>518</v>
      </c>
    </row>
    <row r="201" spans="1:16" ht="14.25" customHeight="1" outlineLevel="1">
      <c r="A201" s="34">
        <v>198</v>
      </c>
      <c r="B201" s="922">
        <f t="shared" si="3"/>
        <v>44647.458333333365</v>
      </c>
      <c r="C201" s="592" t="s">
        <v>449</v>
      </c>
      <c r="D201" s="597">
        <v>35</v>
      </c>
      <c r="E201" s="589" t="s">
        <v>513</v>
      </c>
      <c r="F201" s="575" t="s">
        <v>542</v>
      </c>
      <c r="G201" s="436"/>
      <c r="H201" s="745">
        <v>3</v>
      </c>
      <c r="I201" s="441">
        <v>3</v>
      </c>
      <c r="J201" s="424"/>
      <c r="K201" s="424"/>
      <c r="L201" s="424"/>
      <c r="M201" s="424"/>
      <c r="N201" s="444"/>
      <c r="O201" s="684" t="s">
        <v>400</v>
      </c>
      <c r="P201" s="434" t="s">
        <v>412</v>
      </c>
    </row>
    <row r="202" spans="1:16" ht="14.25" customHeight="1" outlineLevel="1">
      <c r="A202" s="34">
        <v>199</v>
      </c>
      <c r="B202" s="922">
        <f t="shared" si="3"/>
        <v>44647.583333333365</v>
      </c>
      <c r="C202" s="592" t="s">
        <v>449</v>
      </c>
      <c r="D202" s="597">
        <v>40</v>
      </c>
      <c r="E202" s="571" t="s">
        <v>543</v>
      </c>
      <c r="F202" s="487" t="s">
        <v>544</v>
      </c>
      <c r="G202" s="436"/>
      <c r="H202" s="745">
        <v>1.5</v>
      </c>
      <c r="I202" s="441">
        <v>1.5</v>
      </c>
      <c r="J202" s="436"/>
      <c r="K202" s="436"/>
      <c r="L202" s="436"/>
      <c r="M202" s="436"/>
      <c r="N202" s="444"/>
      <c r="O202" s="685" t="s">
        <v>415</v>
      </c>
      <c r="P202" s="697" t="s">
        <v>484</v>
      </c>
    </row>
    <row r="203" spans="1:16" ht="14.25" customHeight="1" outlineLevel="1">
      <c r="A203" s="34">
        <v>200</v>
      </c>
      <c r="B203" s="922">
        <f t="shared" si="3"/>
        <v>44647.645833333365</v>
      </c>
      <c r="C203" s="592" t="s">
        <v>449</v>
      </c>
      <c r="D203" s="597">
        <v>40</v>
      </c>
      <c r="E203" s="571" t="s">
        <v>543</v>
      </c>
      <c r="F203" s="487" t="s">
        <v>545</v>
      </c>
      <c r="G203" s="436"/>
      <c r="H203" s="745">
        <v>1</v>
      </c>
      <c r="I203" s="441">
        <v>1</v>
      </c>
      <c r="J203" s="436"/>
      <c r="K203" s="436"/>
      <c r="L203" s="436"/>
      <c r="M203" s="436"/>
      <c r="N203" s="444"/>
      <c r="O203" s="685" t="s">
        <v>415</v>
      </c>
      <c r="P203" s="731" t="s">
        <v>377</v>
      </c>
    </row>
    <row r="204" spans="1:16" ht="14.25" customHeight="1" outlineLevel="1">
      <c r="A204" s="34">
        <v>201</v>
      </c>
      <c r="B204" s="922">
        <f t="shared" si="3"/>
        <v>44647.687500000029</v>
      </c>
      <c r="C204" s="592" t="s">
        <v>449</v>
      </c>
      <c r="D204" s="597">
        <v>40</v>
      </c>
      <c r="E204" s="571" t="s">
        <v>543</v>
      </c>
      <c r="F204" s="487" t="s">
        <v>546</v>
      </c>
      <c r="G204" s="436"/>
      <c r="H204" s="745">
        <v>0.5</v>
      </c>
      <c r="I204" s="441">
        <v>0.5</v>
      </c>
      <c r="J204" s="436"/>
      <c r="K204" s="436"/>
      <c r="L204" s="436"/>
      <c r="M204" s="436"/>
      <c r="N204" s="444" t="s">
        <v>547</v>
      </c>
      <c r="O204" s="685" t="s">
        <v>415</v>
      </c>
      <c r="P204" s="695" t="s">
        <v>548</v>
      </c>
    </row>
    <row r="205" spans="1:16" ht="14.25" customHeight="1" outlineLevel="1">
      <c r="A205" s="34">
        <v>202</v>
      </c>
      <c r="B205" s="922">
        <f t="shared" si="3"/>
        <v>44647.708333333365</v>
      </c>
      <c r="C205" s="592" t="s">
        <v>449</v>
      </c>
      <c r="D205" s="597">
        <v>40</v>
      </c>
      <c r="E205" s="571" t="s">
        <v>543</v>
      </c>
      <c r="F205" s="462" t="s">
        <v>549</v>
      </c>
      <c r="G205" s="436"/>
      <c r="H205" s="742">
        <f>_xlfn.CEILING.MATH(IF(L204="",((L205-K205)/M205),((L205-L204)/M205)),0.25)</f>
        <v>5</v>
      </c>
      <c r="I205" s="561">
        <f>H205</f>
        <v>5</v>
      </c>
      <c r="J205" s="436"/>
      <c r="K205" s="436"/>
      <c r="L205" s="436">
        <v>3749</v>
      </c>
      <c r="M205" s="436">
        <f>6.1*125</f>
        <v>762.5</v>
      </c>
      <c r="N205" s="444" t="s">
        <v>550</v>
      </c>
      <c r="O205" s="685" t="s">
        <v>415</v>
      </c>
      <c r="P205" s="697" t="s">
        <v>420</v>
      </c>
    </row>
    <row r="206" spans="1:16" ht="14.25" customHeight="1" outlineLevel="1">
      <c r="A206" s="34">
        <v>203</v>
      </c>
      <c r="B206" s="922">
        <f t="shared" si="3"/>
        <v>44647.916666666701</v>
      </c>
      <c r="C206" s="592" t="s">
        <v>449</v>
      </c>
      <c r="D206" s="597">
        <v>40</v>
      </c>
      <c r="E206" s="571" t="s">
        <v>543</v>
      </c>
      <c r="F206" s="487" t="s">
        <v>551</v>
      </c>
      <c r="G206" s="436"/>
      <c r="H206" s="745">
        <v>1</v>
      </c>
      <c r="I206" s="441">
        <v>1</v>
      </c>
      <c r="J206" s="436"/>
      <c r="K206" s="436"/>
      <c r="L206" s="436"/>
      <c r="M206" s="436"/>
      <c r="N206" s="444"/>
      <c r="O206" s="685" t="s">
        <v>415</v>
      </c>
      <c r="P206" s="695" t="s">
        <v>552</v>
      </c>
    </row>
    <row r="207" spans="1:16" ht="14.25" customHeight="1" outlineLevel="1">
      <c r="A207" s="34">
        <v>204</v>
      </c>
      <c r="B207" s="922">
        <f t="shared" si="3"/>
        <v>44647.958333333365</v>
      </c>
      <c r="C207" s="592" t="s">
        <v>449</v>
      </c>
      <c r="D207" s="597">
        <v>40</v>
      </c>
      <c r="E207" s="571" t="s">
        <v>543</v>
      </c>
      <c r="F207" s="462" t="s">
        <v>553</v>
      </c>
      <c r="G207" s="436"/>
      <c r="H207" s="745">
        <v>0.5</v>
      </c>
      <c r="I207" s="441">
        <v>0.5</v>
      </c>
      <c r="J207" s="436"/>
      <c r="K207" s="436"/>
      <c r="L207" s="436"/>
      <c r="M207" s="436"/>
      <c r="N207" s="444"/>
      <c r="O207" s="685" t="s">
        <v>415</v>
      </c>
      <c r="P207" s="697" t="s">
        <v>383</v>
      </c>
    </row>
    <row r="208" spans="1:16" ht="14.25" customHeight="1" outlineLevel="1">
      <c r="A208" s="34">
        <v>205</v>
      </c>
      <c r="B208" s="922">
        <f t="shared" si="3"/>
        <v>44647.979166666701</v>
      </c>
      <c r="C208" s="592" t="s">
        <v>449</v>
      </c>
      <c r="D208" s="597">
        <v>40</v>
      </c>
      <c r="E208" s="571" t="s">
        <v>543</v>
      </c>
      <c r="F208" s="487" t="s">
        <v>554</v>
      </c>
      <c r="G208" s="438"/>
      <c r="H208" s="742">
        <f>_xlfn.CEILING.MATH(IF(L207="",((L208-K208)/M208),((L208-L207)/M208)),0.25)</f>
        <v>3.25</v>
      </c>
      <c r="I208" s="561">
        <f>H208</f>
        <v>3.25</v>
      </c>
      <c r="J208" s="438"/>
      <c r="K208" s="438">
        <v>3749</v>
      </c>
      <c r="L208" s="438">
        <v>7403</v>
      </c>
      <c r="M208" s="436">
        <f>9.4*125</f>
        <v>1175</v>
      </c>
      <c r="N208" s="444"/>
      <c r="O208" s="685" t="s">
        <v>415</v>
      </c>
      <c r="P208" s="697" t="s">
        <v>420</v>
      </c>
    </row>
    <row r="209" spans="1:16" ht="14.25" customHeight="1" outlineLevel="1">
      <c r="A209" s="34">
        <v>206</v>
      </c>
      <c r="B209" s="922">
        <f t="shared" si="3"/>
        <v>44648.114583333365</v>
      </c>
      <c r="C209" s="592" t="s">
        <v>449</v>
      </c>
      <c r="D209" s="597">
        <v>40</v>
      </c>
      <c r="E209" s="571" t="s">
        <v>543</v>
      </c>
      <c r="F209" s="462" t="s">
        <v>555</v>
      </c>
      <c r="G209" s="437"/>
      <c r="H209" s="745">
        <v>0.5</v>
      </c>
      <c r="I209" s="443">
        <v>0.5</v>
      </c>
      <c r="J209" s="437"/>
      <c r="K209" s="437"/>
      <c r="L209" s="437"/>
      <c r="M209" s="437"/>
      <c r="N209" s="776" t="s">
        <v>556</v>
      </c>
      <c r="O209" s="685" t="s">
        <v>415</v>
      </c>
      <c r="P209" s="697" t="s">
        <v>422</v>
      </c>
    </row>
    <row r="210" spans="1:16" ht="14.25" customHeight="1" outlineLevel="1">
      <c r="A210" s="34">
        <v>207</v>
      </c>
      <c r="B210" s="922">
        <f t="shared" si="3"/>
        <v>44648.135416666701</v>
      </c>
      <c r="C210" s="592" t="s">
        <v>449</v>
      </c>
      <c r="D210" s="597">
        <v>40</v>
      </c>
      <c r="E210" s="571" t="s">
        <v>543</v>
      </c>
      <c r="F210" s="462" t="s">
        <v>557</v>
      </c>
      <c r="G210" s="437"/>
      <c r="H210" s="745">
        <v>0.5</v>
      </c>
      <c r="I210" s="443">
        <v>0.5</v>
      </c>
      <c r="J210" s="437"/>
      <c r="K210" s="437"/>
      <c r="L210" s="437"/>
      <c r="M210" s="437"/>
      <c r="N210" s="444"/>
      <c r="O210" s="685" t="s">
        <v>415</v>
      </c>
      <c r="P210" s="697" t="s">
        <v>524</v>
      </c>
    </row>
    <row r="211" spans="1:16" ht="14.25" customHeight="1" outlineLevel="1">
      <c r="A211" s="34">
        <v>208</v>
      </c>
      <c r="B211" s="922">
        <f t="shared" si="3"/>
        <v>44648.156250000036</v>
      </c>
      <c r="C211" s="592" t="s">
        <v>449</v>
      </c>
      <c r="D211" s="597">
        <v>45</v>
      </c>
      <c r="E211" s="571" t="s">
        <v>543</v>
      </c>
      <c r="F211" s="487" t="s">
        <v>558</v>
      </c>
      <c r="G211" s="437"/>
      <c r="H211" s="745">
        <v>0.5</v>
      </c>
      <c r="I211" s="443">
        <v>0.5</v>
      </c>
      <c r="J211" s="437"/>
      <c r="K211" s="437"/>
      <c r="L211" s="437"/>
      <c r="M211" s="437"/>
      <c r="N211" s="444"/>
      <c r="O211" s="685" t="s">
        <v>426</v>
      </c>
      <c r="P211" s="697" t="s">
        <v>407</v>
      </c>
    </row>
    <row r="212" spans="1:16" ht="14.25" customHeight="1" outlineLevel="1">
      <c r="A212" s="34">
        <v>209</v>
      </c>
      <c r="B212" s="922">
        <f t="shared" si="3"/>
        <v>44648.177083333372</v>
      </c>
      <c r="C212" s="592" t="s">
        <v>449</v>
      </c>
      <c r="D212" s="597">
        <v>45</v>
      </c>
      <c r="E212" s="571" t="s">
        <v>543</v>
      </c>
      <c r="F212" s="487" t="s">
        <v>559</v>
      </c>
      <c r="G212" s="437"/>
      <c r="H212" s="745">
        <v>4</v>
      </c>
      <c r="I212" s="443">
        <v>4</v>
      </c>
      <c r="J212" s="437"/>
      <c r="K212" s="437"/>
      <c r="L212" s="437"/>
      <c r="M212" s="437"/>
      <c r="N212" s="444"/>
      <c r="O212" s="685" t="s">
        <v>426</v>
      </c>
      <c r="P212" s="699" t="s">
        <v>427</v>
      </c>
    </row>
    <row r="213" spans="1:16" ht="14.25" customHeight="1" outlineLevel="1">
      <c r="A213" s="34">
        <v>210</v>
      </c>
      <c r="B213" s="922">
        <f t="shared" si="3"/>
        <v>44648.343750000036</v>
      </c>
      <c r="C213" s="592" t="s">
        <v>449</v>
      </c>
      <c r="D213" s="597">
        <v>45</v>
      </c>
      <c r="E213" s="571" t="s">
        <v>543</v>
      </c>
      <c r="F213" s="576" t="s">
        <v>560</v>
      </c>
      <c r="G213" s="437"/>
      <c r="H213" s="745">
        <v>0.5</v>
      </c>
      <c r="I213" s="443">
        <v>0.5</v>
      </c>
      <c r="J213" s="437"/>
      <c r="K213" s="437"/>
      <c r="L213" s="437"/>
      <c r="M213" s="437"/>
      <c r="N213" s="444"/>
      <c r="O213" s="685" t="s">
        <v>426</v>
      </c>
      <c r="P213" s="699" t="s">
        <v>479</v>
      </c>
    </row>
    <row r="214" spans="1:16" ht="14.25" customHeight="1" outlineLevel="1">
      <c r="A214" s="34">
        <v>211</v>
      </c>
      <c r="B214" s="922">
        <f t="shared" si="3"/>
        <v>44648.364583333372</v>
      </c>
      <c r="C214" s="592" t="s">
        <v>449</v>
      </c>
      <c r="D214" s="597">
        <v>45</v>
      </c>
      <c r="E214" s="571" t="s">
        <v>543</v>
      </c>
      <c r="F214" s="487" t="s">
        <v>561</v>
      </c>
      <c r="G214" s="437"/>
      <c r="H214" s="745">
        <v>1</v>
      </c>
      <c r="I214" s="443">
        <v>1</v>
      </c>
      <c r="J214" s="437"/>
      <c r="K214" s="437"/>
      <c r="L214" s="437"/>
      <c r="M214" s="437"/>
      <c r="N214" s="444"/>
      <c r="O214" s="685" t="s">
        <v>426</v>
      </c>
      <c r="P214" s="699" t="s">
        <v>562</v>
      </c>
    </row>
    <row r="215" spans="1:16" ht="14.25" customHeight="1" outlineLevel="1">
      <c r="A215" s="34">
        <v>212</v>
      </c>
      <c r="B215" s="922">
        <f t="shared" si="3"/>
        <v>44648.406250000036</v>
      </c>
      <c r="C215" s="592" t="s">
        <v>449</v>
      </c>
      <c r="D215" s="597">
        <v>45</v>
      </c>
      <c r="E215" s="571" t="s">
        <v>543</v>
      </c>
      <c r="F215" s="462" t="s">
        <v>563</v>
      </c>
      <c r="G215" s="437"/>
      <c r="H215" s="746">
        <v>0.5</v>
      </c>
      <c r="I215" s="560">
        <v>0.5</v>
      </c>
      <c r="J215" s="437"/>
      <c r="K215" s="437"/>
      <c r="L215" s="437"/>
      <c r="M215" s="437"/>
      <c r="N215" s="776" t="s">
        <v>564</v>
      </c>
      <c r="O215" s="685" t="s">
        <v>426</v>
      </c>
      <c r="P215" s="699" t="s">
        <v>430</v>
      </c>
    </row>
    <row r="216" spans="1:16" ht="14.25" customHeight="1" outlineLevel="1">
      <c r="A216" s="34">
        <v>213</v>
      </c>
      <c r="B216" s="922">
        <f t="shared" si="3"/>
        <v>44648.427083333372</v>
      </c>
      <c r="C216" s="592" t="s">
        <v>449</v>
      </c>
      <c r="D216" s="597">
        <v>45</v>
      </c>
      <c r="E216" s="571" t="s">
        <v>543</v>
      </c>
      <c r="F216" s="462" t="s">
        <v>565</v>
      </c>
      <c r="G216" s="437"/>
      <c r="H216" s="742">
        <f>_xlfn.CEILING.MATH(IF(L215="",((L216-K216)/M216),((L216-L215)/M216)),0.25)</f>
        <v>1.75</v>
      </c>
      <c r="I216" s="561">
        <f>H216</f>
        <v>1.75</v>
      </c>
      <c r="J216" s="437"/>
      <c r="K216" s="437"/>
      <c r="L216" s="436">
        <v>3749</v>
      </c>
      <c r="M216" s="437">
        <v>2160</v>
      </c>
      <c r="O216" s="685" t="s">
        <v>426</v>
      </c>
      <c r="P216" s="697" t="s">
        <v>412</v>
      </c>
    </row>
    <row r="217" spans="1:16" ht="14.25" customHeight="1">
      <c r="A217" s="34">
        <v>214</v>
      </c>
      <c r="B217" s="922">
        <f t="shared" si="3"/>
        <v>44648.500000000036</v>
      </c>
      <c r="C217" s="592" t="s">
        <v>449</v>
      </c>
      <c r="D217" s="597">
        <v>50</v>
      </c>
      <c r="E217" s="591" t="s">
        <v>566</v>
      </c>
      <c r="F217" s="462" t="s">
        <v>567</v>
      </c>
      <c r="G217" s="437"/>
      <c r="H217" s="745">
        <v>2.5</v>
      </c>
      <c r="I217" s="443">
        <v>2.5</v>
      </c>
      <c r="J217" s="426"/>
      <c r="K217" s="424"/>
      <c r="L217" s="424"/>
      <c r="M217" s="424"/>
      <c r="O217" s="686" t="s">
        <v>568</v>
      </c>
      <c r="P217" s="697" t="s">
        <v>389</v>
      </c>
    </row>
    <row r="218" spans="1:16" ht="14.25" customHeight="1" outlineLevel="1">
      <c r="A218" s="34">
        <v>215</v>
      </c>
      <c r="B218" s="922">
        <f t="shared" si="3"/>
        <v>44648.604166666701</v>
      </c>
      <c r="C218" s="592" t="s">
        <v>449</v>
      </c>
      <c r="D218" s="597">
        <v>50</v>
      </c>
      <c r="E218" s="591" t="s">
        <v>566</v>
      </c>
      <c r="F218" s="487" t="s">
        <v>569</v>
      </c>
      <c r="G218" s="437"/>
      <c r="H218" s="745">
        <v>1</v>
      </c>
      <c r="I218" s="443">
        <v>1</v>
      </c>
      <c r="J218" s="424"/>
      <c r="K218" s="424"/>
      <c r="L218" s="424"/>
      <c r="M218" s="424"/>
      <c r="N218" s="444"/>
      <c r="O218" s="686" t="s">
        <v>568</v>
      </c>
      <c r="P218" s="697" t="s">
        <v>518</v>
      </c>
    </row>
    <row r="219" spans="1:16" ht="14.25" customHeight="1" outlineLevel="1">
      <c r="A219" s="34">
        <v>216</v>
      </c>
      <c r="B219" s="922">
        <f t="shared" si="3"/>
        <v>44648.645833333365</v>
      </c>
      <c r="C219" s="592" t="s">
        <v>449</v>
      </c>
      <c r="D219" s="597">
        <v>50</v>
      </c>
      <c r="E219" s="591" t="s">
        <v>566</v>
      </c>
      <c r="F219" s="487" t="s">
        <v>570</v>
      </c>
      <c r="G219" s="437"/>
      <c r="H219" s="742">
        <f>_xlfn.CEILING.MATH(IF(L218="",((L219-K219)/M219),((L219-L218)/M219)),0.25)</f>
        <v>3</v>
      </c>
      <c r="I219" s="561">
        <f>H219</f>
        <v>3</v>
      </c>
      <c r="J219" s="426"/>
      <c r="K219" s="424">
        <v>1000</v>
      </c>
      <c r="L219" s="424">
        <v>7200</v>
      </c>
      <c r="M219" s="424">
        <v>2160</v>
      </c>
      <c r="N219" s="777" t="s">
        <v>571</v>
      </c>
      <c r="O219" s="686" t="s">
        <v>568</v>
      </c>
      <c r="P219" s="697" t="s">
        <v>389</v>
      </c>
    </row>
    <row r="220" spans="1:16" ht="14.25" customHeight="1" outlineLevel="1">
      <c r="A220" s="34">
        <v>217</v>
      </c>
      <c r="B220" s="922">
        <f t="shared" si="3"/>
        <v>44648.770833333365</v>
      </c>
      <c r="C220" s="592" t="s">
        <v>449</v>
      </c>
      <c r="D220" s="597">
        <v>50</v>
      </c>
      <c r="E220" s="591" t="s">
        <v>566</v>
      </c>
      <c r="F220" s="487" t="s">
        <v>572</v>
      </c>
      <c r="G220" s="437"/>
      <c r="H220" s="745">
        <v>1</v>
      </c>
      <c r="I220" s="443">
        <v>1</v>
      </c>
      <c r="J220" s="426"/>
      <c r="K220" s="424"/>
      <c r="L220" s="424"/>
      <c r="M220" s="424"/>
      <c r="N220" s="444" t="s">
        <v>573</v>
      </c>
      <c r="O220" s="686" t="s">
        <v>568</v>
      </c>
      <c r="P220" s="659" t="s">
        <v>410</v>
      </c>
    </row>
    <row r="221" spans="1:16" ht="14.25" customHeight="1" outlineLevel="1">
      <c r="A221" s="34">
        <v>218</v>
      </c>
      <c r="B221" s="922">
        <f t="shared" si="3"/>
        <v>44648.812500000029</v>
      </c>
      <c r="C221" s="592" t="s">
        <v>449</v>
      </c>
      <c r="D221" s="597">
        <v>50</v>
      </c>
      <c r="E221" s="591" t="s">
        <v>566</v>
      </c>
      <c r="F221" s="579" t="s">
        <v>574</v>
      </c>
      <c r="G221" s="565"/>
      <c r="H221" s="742">
        <v>11.5</v>
      </c>
      <c r="I221" s="561">
        <v>0</v>
      </c>
      <c r="J221" s="561"/>
      <c r="K221" s="561"/>
      <c r="L221" s="561"/>
      <c r="M221" s="561"/>
      <c r="N221" s="601" t="s">
        <v>575</v>
      </c>
      <c r="O221" s="686" t="s">
        <v>568</v>
      </c>
      <c r="P221" s="659" t="s">
        <v>576</v>
      </c>
    </row>
    <row r="222" spans="1:16" ht="14.25" customHeight="1" outlineLevel="1">
      <c r="A222" s="34">
        <v>219</v>
      </c>
      <c r="B222" s="922">
        <f t="shared" si="3"/>
        <v>44648.812500000029</v>
      </c>
      <c r="C222" s="592" t="s">
        <v>449</v>
      </c>
      <c r="D222" s="597">
        <v>50</v>
      </c>
      <c r="E222" s="591" t="s">
        <v>566</v>
      </c>
      <c r="F222" s="462" t="s">
        <v>577</v>
      </c>
      <c r="G222" s="437"/>
      <c r="H222" s="745">
        <v>1</v>
      </c>
      <c r="I222" s="443">
        <v>1</v>
      </c>
      <c r="J222" s="426"/>
      <c r="K222" s="424"/>
      <c r="L222" s="424"/>
      <c r="M222" s="424"/>
      <c r="N222" s="444"/>
      <c r="O222" s="686" t="s">
        <v>568</v>
      </c>
      <c r="P222" s="659" t="s">
        <v>484</v>
      </c>
    </row>
    <row r="223" spans="1:16" ht="14.25" customHeight="1" outlineLevel="1">
      <c r="A223" s="34">
        <v>220</v>
      </c>
      <c r="B223" s="922">
        <f t="shared" si="3"/>
        <v>44648.854166666693</v>
      </c>
      <c r="C223" s="592" t="s">
        <v>449</v>
      </c>
      <c r="D223" s="597">
        <v>50</v>
      </c>
      <c r="E223" s="591" t="s">
        <v>566</v>
      </c>
      <c r="F223" s="584" t="s">
        <v>523</v>
      </c>
      <c r="G223" s="437"/>
      <c r="H223" s="745">
        <v>0.5</v>
      </c>
      <c r="I223" s="443">
        <v>0.5</v>
      </c>
      <c r="J223" s="426"/>
      <c r="K223" s="424"/>
      <c r="L223" s="424"/>
      <c r="M223" s="424"/>
      <c r="N223" s="444"/>
      <c r="O223" s="686" t="s">
        <v>568</v>
      </c>
      <c r="P223" s="659" t="s">
        <v>524</v>
      </c>
    </row>
    <row r="224" spans="1:16" ht="14.25" customHeight="1" outlineLevel="1">
      <c r="A224" s="34">
        <v>221</v>
      </c>
      <c r="B224" s="922">
        <f t="shared" si="3"/>
        <v>44648.875000000029</v>
      </c>
      <c r="C224" s="592" t="s">
        <v>449</v>
      </c>
      <c r="D224" s="597">
        <v>50</v>
      </c>
      <c r="E224" s="591" t="s">
        <v>566</v>
      </c>
      <c r="F224" s="577" t="s">
        <v>578</v>
      </c>
      <c r="G224" s="423"/>
      <c r="H224" s="741">
        <v>3.5</v>
      </c>
      <c r="I224" s="424">
        <v>3.5</v>
      </c>
      <c r="J224" s="426"/>
      <c r="K224" s="424"/>
      <c r="L224" s="424"/>
      <c r="M224" s="424"/>
      <c r="N224" s="448"/>
      <c r="O224" s="686" t="s">
        <v>568</v>
      </c>
      <c r="P224" s="659" t="s">
        <v>526</v>
      </c>
    </row>
    <row r="225" spans="1:16" ht="14.25" customHeight="1" outlineLevel="1">
      <c r="A225" s="34">
        <v>222</v>
      </c>
      <c r="B225" s="922">
        <f t="shared" si="3"/>
        <v>44649.020833333365</v>
      </c>
      <c r="C225" s="592" t="s">
        <v>449</v>
      </c>
      <c r="D225" s="597">
        <v>50</v>
      </c>
      <c r="E225" s="591" t="s">
        <v>566</v>
      </c>
      <c r="F225" s="577" t="s">
        <v>579</v>
      </c>
      <c r="G225" s="423"/>
      <c r="H225" s="741">
        <v>1.5</v>
      </c>
      <c r="I225" s="424">
        <v>1.5</v>
      </c>
      <c r="J225" s="424"/>
      <c r="K225" s="424"/>
      <c r="L225" s="424"/>
      <c r="M225" s="424"/>
      <c r="N225" s="448" t="s">
        <v>580</v>
      </c>
      <c r="O225" s="686" t="s">
        <v>568</v>
      </c>
      <c r="P225" s="659" t="s">
        <v>526</v>
      </c>
    </row>
    <row r="226" spans="1:16" ht="14.25" customHeight="1" outlineLevel="1">
      <c r="A226" s="34">
        <v>223</v>
      </c>
      <c r="B226" s="922">
        <f t="shared" si="3"/>
        <v>44649.083333333365</v>
      </c>
      <c r="C226" s="592" t="s">
        <v>449</v>
      </c>
      <c r="D226" s="597">
        <v>50</v>
      </c>
      <c r="E226" s="591" t="s">
        <v>566</v>
      </c>
      <c r="F226" s="575" t="s">
        <v>581</v>
      </c>
      <c r="G226" s="423"/>
      <c r="H226" s="741">
        <v>1.5</v>
      </c>
      <c r="I226" s="424">
        <v>1.5</v>
      </c>
      <c r="J226" s="426"/>
      <c r="K226" s="424"/>
      <c r="L226" s="424"/>
      <c r="M226" s="424"/>
      <c r="N226" s="448"/>
      <c r="O226" s="686" t="s">
        <v>568</v>
      </c>
      <c r="P226" s="659" t="s">
        <v>407</v>
      </c>
    </row>
    <row r="227" spans="1:16" ht="14.25" customHeight="1" outlineLevel="1">
      <c r="A227" s="34">
        <v>224</v>
      </c>
      <c r="B227" s="922">
        <f t="shared" si="3"/>
        <v>44649.145833333365</v>
      </c>
      <c r="C227" s="592" t="s">
        <v>449</v>
      </c>
      <c r="D227" s="597">
        <v>50</v>
      </c>
      <c r="E227" s="591" t="s">
        <v>566</v>
      </c>
      <c r="F227" s="577" t="s">
        <v>582</v>
      </c>
      <c r="G227" s="426"/>
      <c r="H227" s="741">
        <v>0.75</v>
      </c>
      <c r="I227" s="424">
        <v>0.75</v>
      </c>
      <c r="J227" s="426"/>
      <c r="K227" s="424"/>
      <c r="L227" s="424"/>
      <c r="M227" s="424"/>
      <c r="N227" s="448"/>
      <c r="O227" s="686" t="s">
        <v>568</v>
      </c>
      <c r="P227" s="690" t="s">
        <v>530</v>
      </c>
    </row>
    <row r="228" spans="1:16" ht="14.25" customHeight="1" outlineLevel="1">
      <c r="A228" s="34">
        <v>225</v>
      </c>
      <c r="B228" s="922">
        <f t="shared" si="3"/>
        <v>44649.177083333365</v>
      </c>
      <c r="C228" s="592" t="s">
        <v>449</v>
      </c>
      <c r="D228" s="597">
        <v>50</v>
      </c>
      <c r="E228" s="591" t="s">
        <v>566</v>
      </c>
      <c r="F228" s="577" t="s">
        <v>583</v>
      </c>
      <c r="G228" s="423"/>
      <c r="H228" s="742">
        <f>_xlfn.CEILING.MATH(IF(L227="",((L228-K228)/M228),((L228-L227)/M228)),0.25)</f>
        <v>16.75</v>
      </c>
      <c r="I228" s="561">
        <f>H228</f>
        <v>16.75</v>
      </c>
      <c r="J228" s="424"/>
      <c r="K228" s="424">
        <v>7403</v>
      </c>
      <c r="L228" s="424">
        <v>9063</v>
      </c>
      <c r="M228" s="424">
        <v>100</v>
      </c>
      <c r="N228" s="459"/>
      <c r="O228" s="686" t="s">
        <v>568</v>
      </c>
      <c r="P228" s="659" t="s">
        <v>532</v>
      </c>
    </row>
    <row r="229" spans="1:16" ht="14.25" customHeight="1" outlineLevel="1">
      <c r="A229" s="34">
        <v>226</v>
      </c>
      <c r="B229" s="922">
        <f t="shared" si="3"/>
        <v>44649.875000000029</v>
      </c>
      <c r="C229" s="592" t="s">
        <v>449</v>
      </c>
      <c r="D229" s="597">
        <v>50</v>
      </c>
      <c r="E229" s="591" t="s">
        <v>566</v>
      </c>
      <c r="F229" s="462" t="s">
        <v>584</v>
      </c>
      <c r="G229" s="423"/>
      <c r="H229" s="742">
        <v>2</v>
      </c>
      <c r="I229" s="561">
        <v>2</v>
      </c>
      <c r="J229" s="424"/>
      <c r="K229" s="424"/>
      <c r="L229" s="424"/>
      <c r="M229" s="424"/>
      <c r="N229" s="459"/>
      <c r="O229" s="686" t="s">
        <v>568</v>
      </c>
      <c r="P229" s="659" t="s">
        <v>407</v>
      </c>
    </row>
    <row r="230" spans="1:16" ht="14.25" customHeight="1" outlineLevel="1">
      <c r="A230" s="34">
        <v>227</v>
      </c>
      <c r="B230" s="922">
        <f t="shared" si="3"/>
        <v>44649.958333333365</v>
      </c>
      <c r="C230" s="592" t="s">
        <v>449</v>
      </c>
      <c r="D230" s="597">
        <v>50</v>
      </c>
      <c r="E230" s="591" t="s">
        <v>566</v>
      </c>
      <c r="F230" s="596" t="s">
        <v>585</v>
      </c>
      <c r="G230" s="423"/>
      <c r="H230" s="741">
        <v>2</v>
      </c>
      <c r="I230" s="424">
        <v>2</v>
      </c>
      <c r="J230" s="426"/>
      <c r="K230" s="424"/>
      <c r="L230" s="424"/>
      <c r="M230" s="424"/>
      <c r="N230" s="452"/>
      <c r="O230" s="686" t="s">
        <v>568</v>
      </c>
      <c r="P230" s="659" t="s">
        <v>586</v>
      </c>
    </row>
    <row r="231" spans="1:16" ht="14.25" customHeight="1" outlineLevel="1">
      <c r="A231" s="34">
        <v>228</v>
      </c>
      <c r="B231" s="922">
        <f t="shared" si="3"/>
        <v>44650.041666666701</v>
      </c>
      <c r="C231" s="592" t="s">
        <v>449</v>
      </c>
      <c r="D231" s="597">
        <v>50</v>
      </c>
      <c r="E231" s="591" t="s">
        <v>566</v>
      </c>
      <c r="F231" s="577" t="s">
        <v>587</v>
      </c>
      <c r="G231" s="427"/>
      <c r="H231" s="741">
        <v>2.5</v>
      </c>
      <c r="I231" s="424">
        <v>2.5</v>
      </c>
      <c r="J231" s="424"/>
      <c r="K231" s="424"/>
      <c r="L231" s="424"/>
      <c r="M231" s="424"/>
      <c r="N231" s="447"/>
      <c r="O231" s="686" t="s">
        <v>568</v>
      </c>
      <c r="P231" s="659" t="s">
        <v>407</v>
      </c>
    </row>
    <row r="232" spans="1:16" ht="14.25" customHeight="1" outlineLevel="1">
      <c r="A232" s="34">
        <v>229</v>
      </c>
      <c r="B232" s="922">
        <f t="shared" si="3"/>
        <v>44650.145833333365</v>
      </c>
      <c r="C232" s="592" t="s">
        <v>449</v>
      </c>
      <c r="D232" s="597">
        <v>50</v>
      </c>
      <c r="E232" s="591" t="s">
        <v>566</v>
      </c>
      <c r="F232" s="575" t="s">
        <v>588</v>
      </c>
      <c r="G232" s="427"/>
      <c r="H232" s="741">
        <v>0.5</v>
      </c>
      <c r="I232" s="424">
        <v>0.5</v>
      </c>
      <c r="J232" s="424"/>
      <c r="K232" s="424"/>
      <c r="L232" s="424"/>
      <c r="M232" s="424"/>
      <c r="N232" s="456"/>
      <c r="O232" s="686" t="s">
        <v>568</v>
      </c>
      <c r="P232" s="659" t="s">
        <v>535</v>
      </c>
    </row>
    <row r="233" spans="1:16" ht="14.25" customHeight="1" outlineLevel="1">
      <c r="A233" s="34">
        <v>230</v>
      </c>
      <c r="B233" s="922">
        <f t="shared" si="3"/>
        <v>44650.166666666701</v>
      </c>
      <c r="C233" s="592" t="s">
        <v>449</v>
      </c>
      <c r="D233" s="597">
        <v>50</v>
      </c>
      <c r="E233" s="591" t="s">
        <v>566</v>
      </c>
      <c r="F233" s="575" t="s">
        <v>589</v>
      </c>
      <c r="G233" s="427"/>
      <c r="H233" s="742">
        <f>_xlfn.CEILING.MATH(IF(L232="",((L233-K233)/M233),((L233-L232)/M233)),0.25)</f>
        <v>3.25</v>
      </c>
      <c r="I233" s="561">
        <f>H233</f>
        <v>3.25</v>
      </c>
      <c r="J233" s="424"/>
      <c r="K233" s="424">
        <v>7403</v>
      </c>
      <c r="L233" s="424">
        <v>9063</v>
      </c>
      <c r="M233" s="424">
        <f>135*4</f>
        <v>540</v>
      </c>
      <c r="N233" s="446" t="s">
        <v>590</v>
      </c>
      <c r="O233" s="686" t="s">
        <v>568</v>
      </c>
      <c r="P233" s="659" t="s">
        <v>591</v>
      </c>
    </row>
    <row r="234" spans="1:16" ht="14.25" customHeight="1" outlineLevel="1">
      <c r="A234" s="34">
        <v>231</v>
      </c>
      <c r="B234" s="922">
        <f t="shared" si="3"/>
        <v>44650.302083333365</v>
      </c>
      <c r="C234" s="592" t="s">
        <v>449</v>
      </c>
      <c r="D234" s="597">
        <v>50</v>
      </c>
      <c r="E234" s="591" t="s">
        <v>566</v>
      </c>
      <c r="F234" s="575" t="s">
        <v>584</v>
      </c>
      <c r="G234" s="427"/>
      <c r="H234" s="741">
        <v>1.25</v>
      </c>
      <c r="I234" s="424">
        <v>1.25</v>
      </c>
      <c r="J234" s="424"/>
      <c r="K234" s="424"/>
      <c r="L234" s="424"/>
      <c r="M234" s="424"/>
      <c r="N234" s="446"/>
      <c r="O234" s="686" t="s">
        <v>568</v>
      </c>
      <c r="P234" s="659" t="s">
        <v>407</v>
      </c>
    </row>
    <row r="235" spans="1:16" ht="14.25" customHeight="1" outlineLevel="1">
      <c r="A235" s="34">
        <v>232</v>
      </c>
      <c r="B235" s="922">
        <f t="shared" si="3"/>
        <v>44650.354166666701</v>
      </c>
      <c r="C235" s="592" t="s">
        <v>449</v>
      </c>
      <c r="D235" s="597">
        <v>50</v>
      </c>
      <c r="E235" s="591" t="s">
        <v>566</v>
      </c>
      <c r="F235" s="575" t="s">
        <v>592</v>
      </c>
      <c r="G235" s="427"/>
      <c r="H235" s="741">
        <v>0.5</v>
      </c>
      <c r="I235" s="424">
        <v>0.5</v>
      </c>
      <c r="J235" s="424"/>
      <c r="K235" s="424"/>
      <c r="L235" s="424"/>
      <c r="M235" s="424"/>
      <c r="N235" s="446"/>
      <c r="O235" s="686" t="s">
        <v>568</v>
      </c>
      <c r="P235" s="659" t="s">
        <v>535</v>
      </c>
    </row>
    <row r="236" spans="1:16" ht="14.25" customHeight="1" outlineLevel="1">
      <c r="A236" s="34">
        <v>233</v>
      </c>
      <c r="B236" s="922">
        <f t="shared" si="3"/>
        <v>44650.375000000036</v>
      </c>
      <c r="C236" s="592" t="s">
        <v>449</v>
      </c>
      <c r="D236" s="597">
        <v>50</v>
      </c>
      <c r="E236" s="591" t="s">
        <v>566</v>
      </c>
      <c r="F236" s="575" t="s">
        <v>593</v>
      </c>
      <c r="G236" s="427"/>
      <c r="H236" s="742">
        <f>_xlfn.CEILING.MATH(IF(L235="",((L236-K236)/M236),((L236-L235)/M236)),0.25)</f>
        <v>3</v>
      </c>
      <c r="I236" s="561">
        <f>H236</f>
        <v>3</v>
      </c>
      <c r="J236" s="463"/>
      <c r="K236" s="424">
        <v>1000</v>
      </c>
      <c r="L236" s="424">
        <v>7403</v>
      </c>
      <c r="M236" s="424">
        <v>2160</v>
      </c>
      <c r="N236" s="600"/>
      <c r="O236" s="686" t="s">
        <v>568</v>
      </c>
      <c r="P236" s="659" t="s">
        <v>412</v>
      </c>
    </row>
    <row r="237" spans="1:16" ht="14.25" customHeight="1" outlineLevel="1">
      <c r="A237" s="34">
        <v>234</v>
      </c>
      <c r="B237" s="922">
        <f t="shared" si="3"/>
        <v>44650.500000000036</v>
      </c>
      <c r="C237" s="592" t="s">
        <v>449</v>
      </c>
      <c r="D237" s="597">
        <v>50</v>
      </c>
      <c r="E237" s="591" t="s">
        <v>566</v>
      </c>
      <c r="F237" s="575" t="s">
        <v>594</v>
      </c>
      <c r="G237" s="427"/>
      <c r="H237" s="741">
        <v>2.5</v>
      </c>
      <c r="I237" s="424">
        <v>2.5</v>
      </c>
      <c r="J237" s="424"/>
      <c r="K237" s="424"/>
      <c r="L237" s="424"/>
      <c r="M237" s="424"/>
      <c r="N237" s="446"/>
      <c r="O237" s="686" t="s">
        <v>568</v>
      </c>
      <c r="P237" s="659" t="s">
        <v>412</v>
      </c>
    </row>
    <row r="238" spans="1:16" ht="14.25" customHeight="1" outlineLevel="1">
      <c r="A238" s="34">
        <v>235</v>
      </c>
      <c r="B238" s="922">
        <f t="shared" si="3"/>
        <v>44650.604166666701</v>
      </c>
      <c r="C238" s="592" t="s">
        <v>449</v>
      </c>
      <c r="D238" s="597">
        <v>55</v>
      </c>
      <c r="E238" s="571" t="s">
        <v>595</v>
      </c>
      <c r="F238" s="577" t="s">
        <v>169</v>
      </c>
      <c r="G238" s="427"/>
      <c r="H238" s="741">
        <v>1</v>
      </c>
      <c r="I238" s="424">
        <v>1</v>
      </c>
      <c r="J238" s="424"/>
      <c r="K238" s="424"/>
      <c r="L238" s="424"/>
      <c r="M238" s="424"/>
      <c r="N238" s="447"/>
      <c r="O238" s="685" t="s">
        <v>596</v>
      </c>
      <c r="P238" s="699" t="s">
        <v>377</v>
      </c>
    </row>
    <row r="239" spans="1:16" ht="14.25" customHeight="1" outlineLevel="1">
      <c r="A239" s="34">
        <v>236</v>
      </c>
      <c r="B239" s="922">
        <f t="shared" si="3"/>
        <v>44650.645833333365</v>
      </c>
      <c r="C239" s="592" t="s">
        <v>449</v>
      </c>
      <c r="D239" s="597">
        <v>55</v>
      </c>
      <c r="E239" s="571" t="s">
        <v>595</v>
      </c>
      <c r="F239" s="575" t="s">
        <v>597</v>
      </c>
      <c r="G239" s="427"/>
      <c r="H239" s="741">
        <v>0.5</v>
      </c>
      <c r="I239" s="424">
        <v>0.5</v>
      </c>
      <c r="J239" s="424"/>
      <c r="K239" s="424"/>
      <c r="L239" s="424"/>
      <c r="M239" s="424"/>
      <c r="N239" s="447" t="s">
        <v>598</v>
      </c>
      <c r="O239" s="685" t="s">
        <v>596</v>
      </c>
      <c r="P239" s="697" t="s">
        <v>548</v>
      </c>
    </row>
    <row r="240" spans="1:16" ht="14.25" customHeight="1" outlineLevel="1">
      <c r="A240" s="34">
        <v>237</v>
      </c>
      <c r="B240" s="922">
        <f t="shared" si="3"/>
        <v>44650.666666666701</v>
      </c>
      <c r="C240" s="592" t="s">
        <v>449</v>
      </c>
      <c r="D240" s="597">
        <v>55</v>
      </c>
      <c r="E240" s="571" t="s">
        <v>595</v>
      </c>
      <c r="F240" s="575" t="s">
        <v>599</v>
      </c>
      <c r="G240" s="427"/>
      <c r="H240" s="742">
        <f>_xlfn.CEILING.MATH(IF(L239="",((L240-K240)/M240),((L240-L239)/M240)),0.25)</f>
        <v>2.25</v>
      </c>
      <c r="I240" s="561">
        <f>H240</f>
        <v>2.25</v>
      </c>
      <c r="J240" s="424"/>
      <c r="K240" s="424"/>
      <c r="L240" s="424">
        <v>1859</v>
      </c>
      <c r="M240" s="424">
        <f>7*125</f>
        <v>875</v>
      </c>
      <c r="N240" s="446" t="s">
        <v>600</v>
      </c>
      <c r="O240" s="685" t="s">
        <v>596</v>
      </c>
      <c r="P240" s="697" t="s">
        <v>601</v>
      </c>
    </row>
    <row r="241" spans="1:16" ht="14.25" customHeight="1" outlineLevel="1">
      <c r="A241" s="34">
        <v>238</v>
      </c>
      <c r="B241" s="922">
        <f t="shared" si="3"/>
        <v>44650.760416666701</v>
      </c>
      <c r="C241" s="592" t="s">
        <v>449</v>
      </c>
      <c r="D241" s="597">
        <v>55</v>
      </c>
      <c r="E241" s="571" t="s">
        <v>595</v>
      </c>
      <c r="F241" s="575" t="s">
        <v>602</v>
      </c>
      <c r="G241" s="427"/>
      <c r="H241" s="741">
        <v>0.5</v>
      </c>
      <c r="I241" s="424">
        <v>0.5</v>
      </c>
      <c r="J241" s="424"/>
      <c r="K241" s="424"/>
      <c r="L241" s="424"/>
      <c r="M241" s="424"/>
      <c r="N241" s="446"/>
      <c r="O241" s="685" t="s">
        <v>596</v>
      </c>
      <c r="P241" s="697" t="s">
        <v>552</v>
      </c>
    </row>
    <row r="242" spans="1:16" ht="14.25" customHeight="1" outlineLevel="1">
      <c r="A242" s="34">
        <v>239</v>
      </c>
      <c r="B242" s="922">
        <f t="shared" si="3"/>
        <v>44650.781250000036</v>
      </c>
      <c r="C242" s="592" t="s">
        <v>449</v>
      </c>
      <c r="D242" s="597">
        <v>55</v>
      </c>
      <c r="E242" s="571" t="s">
        <v>595</v>
      </c>
      <c r="F242" s="577" t="s">
        <v>603</v>
      </c>
      <c r="G242" s="427"/>
      <c r="H242" s="741">
        <v>0.75</v>
      </c>
      <c r="I242" s="424">
        <v>0.75</v>
      </c>
      <c r="J242" s="424"/>
      <c r="K242" s="424"/>
      <c r="L242" s="424"/>
      <c r="M242" s="424"/>
      <c r="N242" s="446"/>
      <c r="O242" s="685" t="s">
        <v>596</v>
      </c>
      <c r="P242" s="697" t="s">
        <v>383</v>
      </c>
    </row>
    <row r="243" spans="1:16" ht="14.25" customHeight="1" outlineLevel="1">
      <c r="A243" s="34">
        <v>240</v>
      </c>
      <c r="B243" s="922">
        <f t="shared" si="3"/>
        <v>44650.812500000036</v>
      </c>
      <c r="C243" s="592" t="s">
        <v>449</v>
      </c>
      <c r="D243" s="597">
        <v>55</v>
      </c>
      <c r="E243" s="571" t="s">
        <v>595</v>
      </c>
      <c r="F243" s="575" t="s">
        <v>604</v>
      </c>
      <c r="G243" s="427"/>
      <c r="H243" s="742">
        <f>_xlfn.CEILING.MATH(IF(L242="",((L243-K243)/M243),((L243-L242)/M243)),0.25)</f>
        <v>5</v>
      </c>
      <c r="I243" s="561">
        <f>H243</f>
        <v>5</v>
      </c>
      <c r="J243" s="424"/>
      <c r="K243" s="424">
        <v>1859</v>
      </c>
      <c r="L243" s="424">
        <v>9063</v>
      </c>
      <c r="M243" s="424">
        <f>11*135</f>
        <v>1485</v>
      </c>
      <c r="N243" s="446" t="s">
        <v>605</v>
      </c>
      <c r="O243" s="685" t="s">
        <v>596</v>
      </c>
      <c r="P243" s="698" t="s">
        <v>601</v>
      </c>
    </row>
    <row r="244" spans="1:16" ht="14.25" customHeight="1" outlineLevel="1">
      <c r="A244" s="34">
        <v>241</v>
      </c>
      <c r="B244" s="922">
        <f t="shared" si="3"/>
        <v>44651.020833333372</v>
      </c>
      <c r="C244" s="592" t="s">
        <v>449</v>
      </c>
      <c r="D244" s="597">
        <v>55</v>
      </c>
      <c r="E244" s="571" t="s">
        <v>595</v>
      </c>
      <c r="F244" s="575" t="s">
        <v>606</v>
      </c>
      <c r="G244" s="427"/>
      <c r="H244" s="741">
        <v>0.25</v>
      </c>
      <c r="I244" s="424">
        <v>0.25</v>
      </c>
      <c r="J244" s="463"/>
      <c r="K244" s="463"/>
      <c r="L244" s="463"/>
      <c r="M244" s="463"/>
      <c r="N244" s="446"/>
      <c r="O244" s="685" t="s">
        <v>596</v>
      </c>
      <c r="P244" s="699" t="s">
        <v>422</v>
      </c>
    </row>
    <row r="245" spans="1:16" ht="14.25" customHeight="1" outlineLevel="1">
      <c r="A245" s="34">
        <v>242</v>
      </c>
      <c r="B245" s="922">
        <f t="shared" si="3"/>
        <v>44651.031250000036</v>
      </c>
      <c r="C245" s="592" t="s">
        <v>449</v>
      </c>
      <c r="D245" s="597">
        <v>55</v>
      </c>
      <c r="E245" s="571" t="s">
        <v>595</v>
      </c>
      <c r="F245" s="577" t="s">
        <v>607</v>
      </c>
      <c r="G245" s="427"/>
      <c r="H245" s="745">
        <v>0.5</v>
      </c>
      <c r="I245" s="443">
        <v>0.5</v>
      </c>
      <c r="J245" s="424"/>
      <c r="K245" s="424"/>
      <c r="L245" s="424"/>
      <c r="M245" s="424"/>
      <c r="N245" s="447"/>
      <c r="O245" s="685" t="s">
        <v>596</v>
      </c>
      <c r="P245" s="697" t="s">
        <v>524</v>
      </c>
    </row>
    <row r="246" spans="1:16" ht="14.25" customHeight="1" outlineLevel="1">
      <c r="A246" s="34">
        <v>243</v>
      </c>
      <c r="B246" s="922">
        <f t="shared" si="3"/>
        <v>44651.052083333372</v>
      </c>
      <c r="C246" s="592" t="s">
        <v>449</v>
      </c>
      <c r="D246" s="597">
        <v>55</v>
      </c>
      <c r="E246" s="571" t="s">
        <v>595</v>
      </c>
      <c r="F246" s="577" t="s">
        <v>608</v>
      </c>
      <c r="G246" s="427"/>
      <c r="H246" s="741">
        <v>1</v>
      </c>
      <c r="I246" s="424">
        <v>1</v>
      </c>
      <c r="J246" s="424"/>
      <c r="K246" s="424"/>
      <c r="L246" s="424"/>
      <c r="M246" s="424"/>
      <c r="N246" s="446"/>
      <c r="O246" s="685" t="s">
        <v>596</v>
      </c>
      <c r="P246" s="697" t="s">
        <v>609</v>
      </c>
    </row>
    <row r="247" spans="1:16" ht="14.25" customHeight="1" outlineLevel="1">
      <c r="A247" s="34">
        <v>244</v>
      </c>
      <c r="B247" s="922">
        <f t="shared" si="3"/>
        <v>44651.093750000036</v>
      </c>
      <c r="C247" s="592" t="s">
        <v>449</v>
      </c>
      <c r="D247" s="597">
        <v>60</v>
      </c>
      <c r="E247" s="571" t="s">
        <v>595</v>
      </c>
      <c r="F247" s="577" t="s">
        <v>610</v>
      </c>
      <c r="G247" s="427"/>
      <c r="H247" s="741">
        <v>4</v>
      </c>
      <c r="I247" s="424">
        <v>4</v>
      </c>
      <c r="J247" s="424"/>
      <c r="K247" s="424"/>
      <c r="L247" s="424"/>
      <c r="M247" s="424"/>
      <c r="N247" s="446"/>
      <c r="O247" s="685" t="s">
        <v>611</v>
      </c>
      <c r="P247" s="697" t="s">
        <v>427</v>
      </c>
    </row>
    <row r="248" spans="1:16" ht="14.25" customHeight="1" outlineLevel="1">
      <c r="A248" s="34">
        <v>245</v>
      </c>
      <c r="B248" s="922">
        <f t="shared" si="3"/>
        <v>44651.260416666701</v>
      </c>
      <c r="C248" s="592" t="s">
        <v>449</v>
      </c>
      <c r="D248" s="597">
        <v>60</v>
      </c>
      <c r="E248" s="571" t="s">
        <v>595</v>
      </c>
      <c r="F248" s="576" t="s">
        <v>560</v>
      </c>
      <c r="G248" s="428"/>
      <c r="H248" s="741">
        <v>0.5</v>
      </c>
      <c r="I248" s="424">
        <v>0.5</v>
      </c>
      <c r="J248" s="424"/>
      <c r="K248" s="424"/>
      <c r="L248" s="424"/>
      <c r="M248" s="424"/>
      <c r="N248" s="446"/>
      <c r="O248" s="685" t="s">
        <v>611</v>
      </c>
      <c r="P248" s="698" t="s">
        <v>479</v>
      </c>
    </row>
    <row r="249" spans="1:16" ht="14.25" customHeight="1" outlineLevel="1">
      <c r="A249" s="34">
        <v>246</v>
      </c>
      <c r="B249" s="922">
        <f t="shared" si="3"/>
        <v>44651.281250000036</v>
      </c>
      <c r="C249" s="592" t="s">
        <v>449</v>
      </c>
      <c r="D249" s="597">
        <v>60</v>
      </c>
      <c r="E249" s="571" t="s">
        <v>595</v>
      </c>
      <c r="F249" s="576" t="s">
        <v>612</v>
      </c>
      <c r="G249" s="428"/>
      <c r="H249" s="741">
        <v>0.75</v>
      </c>
      <c r="I249" s="424">
        <v>0.75</v>
      </c>
      <c r="J249" s="424"/>
      <c r="K249" s="424"/>
      <c r="L249" s="424"/>
      <c r="M249" s="424"/>
      <c r="N249" s="446"/>
      <c r="O249" s="685" t="s">
        <v>611</v>
      </c>
      <c r="P249" s="697" t="s">
        <v>609</v>
      </c>
    </row>
    <row r="250" spans="1:16" ht="14.25" customHeight="1" outlineLevel="1">
      <c r="A250" s="34">
        <v>247</v>
      </c>
      <c r="B250" s="922">
        <f t="shared" si="3"/>
        <v>44651.312500000036</v>
      </c>
      <c r="C250" s="592" t="s">
        <v>449</v>
      </c>
      <c r="D250" s="597">
        <v>60</v>
      </c>
      <c r="E250" s="571" t="s">
        <v>595</v>
      </c>
      <c r="F250" s="643" t="s">
        <v>613</v>
      </c>
      <c r="G250" s="428"/>
      <c r="H250" s="742">
        <v>0.5</v>
      </c>
      <c r="I250" s="561">
        <v>0.5</v>
      </c>
      <c r="J250" s="424"/>
      <c r="K250" s="424"/>
      <c r="L250" s="424"/>
      <c r="M250" s="424"/>
      <c r="N250" s="446"/>
      <c r="O250" s="685" t="s">
        <v>611</v>
      </c>
      <c r="P250" s="697" t="s">
        <v>430</v>
      </c>
    </row>
    <row r="251" spans="1:16" ht="14.25" customHeight="1" outlineLevel="1">
      <c r="A251" s="34">
        <v>248</v>
      </c>
      <c r="B251" s="922">
        <f t="shared" si="3"/>
        <v>44651.333333333372</v>
      </c>
      <c r="C251" s="592" t="s">
        <v>449</v>
      </c>
      <c r="D251" s="597">
        <v>60</v>
      </c>
      <c r="E251" s="571" t="s">
        <v>595</v>
      </c>
      <c r="F251" s="580" t="s">
        <v>614</v>
      </c>
      <c r="G251" s="428"/>
      <c r="H251" s="741">
        <v>2</v>
      </c>
      <c r="I251" s="424">
        <v>2</v>
      </c>
      <c r="J251" s="424"/>
      <c r="K251" s="424"/>
      <c r="L251" s="424"/>
      <c r="M251" s="424"/>
      <c r="N251" s="613"/>
      <c r="O251" s="685" t="s">
        <v>611</v>
      </c>
      <c r="P251" s="697" t="s">
        <v>407</v>
      </c>
    </row>
    <row r="252" spans="1:16" ht="14.25" customHeight="1" outlineLevel="1">
      <c r="A252" s="34">
        <v>249</v>
      </c>
      <c r="B252" s="922">
        <f t="shared" si="3"/>
        <v>44651.416666666708</v>
      </c>
      <c r="C252" s="592" t="s">
        <v>449</v>
      </c>
      <c r="D252" s="597">
        <v>60</v>
      </c>
      <c r="E252" s="571" t="s">
        <v>595</v>
      </c>
      <c r="F252" s="580" t="s">
        <v>615</v>
      </c>
      <c r="G252" s="428"/>
      <c r="H252" s="741">
        <v>0.75</v>
      </c>
      <c r="I252" s="424">
        <v>0.75</v>
      </c>
      <c r="J252" s="424"/>
      <c r="K252" s="424"/>
      <c r="L252" s="424"/>
      <c r="M252" s="424"/>
      <c r="N252" s="446"/>
      <c r="O252" s="685" t="s">
        <v>611</v>
      </c>
      <c r="P252" s="434" t="s">
        <v>535</v>
      </c>
    </row>
    <row r="253" spans="1:16" ht="14.25" customHeight="1" outlineLevel="1">
      <c r="A253" s="34">
        <v>250</v>
      </c>
      <c r="B253" s="922">
        <f t="shared" si="3"/>
        <v>44651.447916666708</v>
      </c>
      <c r="C253" s="592" t="s">
        <v>449</v>
      </c>
      <c r="D253" s="597">
        <v>60</v>
      </c>
      <c r="E253" s="571" t="s">
        <v>595</v>
      </c>
      <c r="F253" s="580" t="s">
        <v>616</v>
      </c>
      <c r="G253" s="428"/>
      <c r="H253" s="742">
        <f>_xlfn.CEILING.MATH(IF(L252="",((L253-K253)/M253),((L253-L252)/M253)),0.25)</f>
        <v>4</v>
      </c>
      <c r="I253" s="561">
        <f>H253</f>
        <v>4</v>
      </c>
      <c r="J253" s="424"/>
      <c r="K253" s="424"/>
      <c r="L253" s="424">
        <v>7203</v>
      </c>
      <c r="M253" s="424">
        <f>14*135</f>
        <v>1890</v>
      </c>
      <c r="N253" s="446" t="s">
        <v>617</v>
      </c>
      <c r="O253" s="685" t="s">
        <v>611</v>
      </c>
      <c r="P253" s="434" t="s">
        <v>412</v>
      </c>
    </row>
    <row r="254" spans="1:16" ht="14.25" customHeight="1" outlineLevel="1">
      <c r="A254" s="34">
        <v>251</v>
      </c>
      <c r="B254" s="922">
        <f t="shared" si="3"/>
        <v>44651.614583333372</v>
      </c>
      <c r="C254" s="592" t="s">
        <v>449</v>
      </c>
      <c r="D254" s="597">
        <v>65</v>
      </c>
      <c r="E254" s="591" t="s">
        <v>618</v>
      </c>
      <c r="F254" s="462" t="s">
        <v>619</v>
      </c>
      <c r="G254" s="436"/>
      <c r="H254" s="745">
        <v>2.25</v>
      </c>
      <c r="I254" s="441">
        <v>2.25</v>
      </c>
      <c r="J254" s="424"/>
      <c r="K254" s="424"/>
      <c r="L254" s="424">
        <v>1000</v>
      </c>
      <c r="M254" s="424"/>
      <c r="N254" s="600"/>
      <c r="O254" s="686" t="s">
        <v>620</v>
      </c>
      <c r="P254" s="697" t="s">
        <v>621</v>
      </c>
    </row>
    <row r="255" spans="1:16" ht="14.25" customHeight="1" outlineLevel="1">
      <c r="A255" s="34">
        <v>252</v>
      </c>
      <c r="B255" s="922">
        <f t="shared" si="3"/>
        <v>44651.708333333372</v>
      </c>
      <c r="C255" s="592" t="s">
        <v>449</v>
      </c>
      <c r="D255" s="597">
        <v>65</v>
      </c>
      <c r="E255" s="591" t="s">
        <v>618</v>
      </c>
      <c r="F255" s="462" t="s">
        <v>622</v>
      </c>
      <c r="G255" s="436"/>
      <c r="H255" s="742">
        <f>_xlfn.CEILING.MATH(IF(L254="",((L255-K255)/M255),((L255-L254)/M255)),0.25)</f>
        <v>3.5</v>
      </c>
      <c r="I255" s="561">
        <f>H255</f>
        <v>3.5</v>
      </c>
      <c r="J255" s="424"/>
      <c r="K255" s="424"/>
      <c r="L255" s="424">
        <v>8551</v>
      </c>
      <c r="M255" s="424">
        <v>2160</v>
      </c>
      <c r="N255" s="613" t="s">
        <v>521</v>
      </c>
      <c r="O255" s="686" t="s">
        <v>620</v>
      </c>
      <c r="P255" s="697" t="s">
        <v>389</v>
      </c>
    </row>
    <row r="256" spans="1:16" ht="14.25" customHeight="1" outlineLevel="1">
      <c r="A256" s="34">
        <v>253</v>
      </c>
      <c r="B256" s="922">
        <f t="shared" si="3"/>
        <v>44651.854166666708</v>
      </c>
      <c r="C256" s="592" t="s">
        <v>449</v>
      </c>
      <c r="D256" s="597">
        <v>65</v>
      </c>
      <c r="E256" s="591" t="s">
        <v>618</v>
      </c>
      <c r="F256" s="462" t="s">
        <v>623</v>
      </c>
      <c r="G256" s="436"/>
      <c r="H256" s="742">
        <v>0.5</v>
      </c>
      <c r="I256" s="561">
        <v>0.5</v>
      </c>
      <c r="J256" s="424"/>
      <c r="K256" s="424"/>
      <c r="L256" s="424"/>
      <c r="M256" s="424"/>
      <c r="N256" s="613" t="s">
        <v>624</v>
      </c>
      <c r="O256" s="686" t="s">
        <v>620</v>
      </c>
      <c r="P256" s="697"/>
    </row>
    <row r="257" spans="1:16" ht="14.25" customHeight="1" outlineLevel="1">
      <c r="A257" s="34">
        <v>254</v>
      </c>
      <c r="B257" s="922">
        <f t="shared" si="3"/>
        <v>44651.875000000044</v>
      </c>
      <c r="C257" s="592" t="s">
        <v>449</v>
      </c>
      <c r="D257" s="597">
        <v>65</v>
      </c>
      <c r="E257" s="591" t="s">
        <v>618</v>
      </c>
      <c r="F257" s="462" t="s">
        <v>625</v>
      </c>
      <c r="G257" s="436"/>
      <c r="H257" s="742">
        <v>0.25</v>
      </c>
      <c r="I257" s="561">
        <f>H257</f>
        <v>0.25</v>
      </c>
      <c r="J257" s="424"/>
      <c r="K257" s="424"/>
      <c r="L257" s="424">
        <v>168</v>
      </c>
      <c r="M257" s="424"/>
      <c r="N257" s="613" t="s">
        <v>521</v>
      </c>
      <c r="O257" s="686" t="s">
        <v>620</v>
      </c>
      <c r="P257" s="697"/>
    </row>
    <row r="258" spans="1:16" ht="14.25" customHeight="1" outlineLevel="1">
      <c r="A258" s="34">
        <v>255</v>
      </c>
      <c r="B258" s="922">
        <f t="shared" si="3"/>
        <v>44651.885416666708</v>
      </c>
      <c r="C258" s="592" t="s">
        <v>449</v>
      </c>
      <c r="D258" s="597">
        <v>65</v>
      </c>
      <c r="E258" s="591" t="s">
        <v>618</v>
      </c>
      <c r="F258" s="462" t="s">
        <v>626</v>
      </c>
      <c r="G258" s="436"/>
      <c r="H258" s="742">
        <v>0.5</v>
      </c>
      <c r="I258" s="561">
        <v>0.5</v>
      </c>
      <c r="J258" s="424"/>
      <c r="K258" s="424"/>
      <c r="L258" s="424"/>
      <c r="M258" s="424"/>
      <c r="N258" s="613" t="s">
        <v>624</v>
      </c>
      <c r="O258" s="686" t="s">
        <v>620</v>
      </c>
      <c r="P258" s="697"/>
    </row>
    <row r="259" spans="1:16" ht="14.25" customHeight="1" outlineLevel="1">
      <c r="A259" s="34">
        <v>256</v>
      </c>
      <c r="B259" s="922">
        <f t="shared" si="3"/>
        <v>44651.906250000044</v>
      </c>
      <c r="C259" s="592" t="s">
        <v>449</v>
      </c>
      <c r="D259" s="597">
        <v>65</v>
      </c>
      <c r="E259" s="591" t="s">
        <v>618</v>
      </c>
      <c r="F259" s="462" t="s">
        <v>627</v>
      </c>
      <c r="G259" s="436"/>
      <c r="H259" s="742">
        <v>0.25</v>
      </c>
      <c r="I259" s="561">
        <f>H259</f>
        <v>0.25</v>
      </c>
      <c r="J259" s="424"/>
      <c r="K259" s="424"/>
      <c r="L259" s="424">
        <v>251</v>
      </c>
      <c r="M259" s="424"/>
      <c r="N259" s="613" t="s">
        <v>628</v>
      </c>
      <c r="O259" s="686" t="s">
        <v>620</v>
      </c>
      <c r="P259" s="697"/>
    </row>
    <row r="260" spans="1:16" ht="15" customHeight="1" outlineLevel="1">
      <c r="A260" s="34">
        <v>257</v>
      </c>
      <c r="B260" s="922">
        <f t="shared" si="3"/>
        <v>44651.916666666708</v>
      </c>
      <c r="C260" s="592" t="s">
        <v>449</v>
      </c>
      <c r="D260" s="597">
        <v>65</v>
      </c>
      <c r="E260" s="591" t="s">
        <v>618</v>
      </c>
      <c r="F260" s="462" t="s">
        <v>629</v>
      </c>
      <c r="G260" s="436"/>
      <c r="H260" s="745">
        <v>0.25</v>
      </c>
      <c r="I260" s="441">
        <v>0.25</v>
      </c>
      <c r="J260" s="463"/>
      <c r="K260" s="463"/>
      <c r="L260" s="463"/>
      <c r="M260" s="463"/>
      <c r="N260" s="444" t="s">
        <v>630</v>
      </c>
      <c r="O260" s="686" t="s">
        <v>620</v>
      </c>
      <c r="P260" s="697" t="s">
        <v>524</v>
      </c>
    </row>
    <row r="261" spans="1:16" ht="15" customHeight="1" outlineLevel="1">
      <c r="A261" s="34">
        <v>258</v>
      </c>
      <c r="B261" s="922">
        <f t="shared" si="3"/>
        <v>44651.927083333372</v>
      </c>
      <c r="C261" s="592" t="s">
        <v>449</v>
      </c>
      <c r="D261" s="597">
        <v>65</v>
      </c>
      <c r="E261" s="591" t="s">
        <v>618</v>
      </c>
      <c r="F261" s="462" t="s">
        <v>631</v>
      </c>
      <c r="G261" s="436"/>
      <c r="H261" s="745">
        <v>1</v>
      </c>
      <c r="I261" s="441">
        <v>1</v>
      </c>
      <c r="J261" s="424"/>
      <c r="K261" s="424"/>
      <c r="L261" s="424"/>
      <c r="M261" s="424"/>
      <c r="N261" s="444" t="s">
        <v>632</v>
      </c>
      <c r="O261" s="686" t="s">
        <v>620</v>
      </c>
      <c r="P261" s="700" t="s">
        <v>526</v>
      </c>
    </row>
    <row r="262" spans="1:16" ht="15" customHeight="1" outlineLevel="1">
      <c r="A262" s="34">
        <v>259</v>
      </c>
      <c r="B262" s="922">
        <f t="shared" ref="B262:B325" si="4">IF(ISNUMBER(J261),B261+J261/24,B261+I261/24)</f>
        <v>44651.968750000036</v>
      </c>
      <c r="C262" s="592" t="s">
        <v>449</v>
      </c>
      <c r="D262" s="597">
        <v>65</v>
      </c>
      <c r="E262" s="591" t="s">
        <v>618</v>
      </c>
      <c r="F262" s="462" t="s">
        <v>633</v>
      </c>
      <c r="G262" s="436"/>
      <c r="H262" s="741">
        <v>2.5</v>
      </c>
      <c r="I262" s="424">
        <v>2.5</v>
      </c>
      <c r="J262" s="424"/>
      <c r="K262" s="424"/>
      <c r="L262" s="424"/>
      <c r="M262" s="424"/>
      <c r="N262" s="444"/>
      <c r="O262" s="686" t="s">
        <v>620</v>
      </c>
      <c r="P262" s="697" t="s">
        <v>634</v>
      </c>
    </row>
    <row r="263" spans="1:16" ht="15" customHeight="1" outlineLevel="1">
      <c r="A263" s="34">
        <v>260</v>
      </c>
      <c r="B263" s="922">
        <f t="shared" si="4"/>
        <v>44652.072916666701</v>
      </c>
      <c r="C263" s="592" t="s">
        <v>449</v>
      </c>
      <c r="D263" s="597">
        <v>65</v>
      </c>
      <c r="E263" s="591" t="s">
        <v>618</v>
      </c>
      <c r="F263" s="462" t="s">
        <v>635</v>
      </c>
      <c r="G263" s="436"/>
      <c r="H263" s="745">
        <v>0.5</v>
      </c>
      <c r="I263" s="441">
        <v>0.5</v>
      </c>
      <c r="J263" s="424"/>
      <c r="K263" s="424"/>
      <c r="L263" s="424"/>
      <c r="M263" s="424"/>
      <c r="N263" s="444"/>
      <c r="O263" s="686" t="s">
        <v>620</v>
      </c>
      <c r="P263" s="697" t="s">
        <v>410</v>
      </c>
    </row>
    <row r="264" spans="1:16" ht="15" customHeight="1" outlineLevel="1">
      <c r="A264" s="34">
        <v>261</v>
      </c>
      <c r="B264" s="922">
        <f t="shared" si="4"/>
        <v>44652.093750000036</v>
      </c>
      <c r="C264" s="592" t="s">
        <v>449</v>
      </c>
      <c r="D264" s="597">
        <v>65</v>
      </c>
      <c r="E264" s="591" t="s">
        <v>618</v>
      </c>
      <c r="F264" s="462" t="s">
        <v>636</v>
      </c>
      <c r="G264" s="436"/>
      <c r="H264" s="745">
        <v>3</v>
      </c>
      <c r="I264" s="441">
        <v>3</v>
      </c>
      <c r="J264" s="424"/>
      <c r="K264" s="424"/>
      <c r="L264" s="424"/>
      <c r="M264" s="424"/>
      <c r="N264" s="444"/>
      <c r="O264" s="686" t="s">
        <v>620</v>
      </c>
      <c r="P264" s="697" t="s">
        <v>637</v>
      </c>
    </row>
    <row r="265" spans="1:16" ht="15" customHeight="1" outlineLevel="1">
      <c r="A265" s="34">
        <v>262</v>
      </c>
      <c r="B265" s="922">
        <f t="shared" si="4"/>
        <v>44652.218750000036</v>
      </c>
      <c r="C265" s="592" t="s">
        <v>449</v>
      </c>
      <c r="D265" s="597">
        <v>65</v>
      </c>
      <c r="E265" s="591" t="s">
        <v>618</v>
      </c>
      <c r="F265" s="462" t="s">
        <v>638</v>
      </c>
      <c r="G265" s="436"/>
      <c r="H265" s="745">
        <v>4</v>
      </c>
      <c r="I265" s="441">
        <v>4</v>
      </c>
      <c r="J265" s="424"/>
      <c r="K265" s="424"/>
      <c r="L265" s="424"/>
      <c r="M265" s="424"/>
      <c r="N265" s="613" t="s">
        <v>639</v>
      </c>
      <c r="O265" s="686" t="s">
        <v>620</v>
      </c>
      <c r="P265" s="697" t="s">
        <v>640</v>
      </c>
    </row>
    <row r="266" spans="1:16" ht="15" customHeight="1" outlineLevel="1">
      <c r="A266" s="34">
        <v>263</v>
      </c>
      <c r="B266" s="922">
        <f t="shared" si="4"/>
        <v>44652.385416666701</v>
      </c>
      <c r="C266" s="592" t="s">
        <v>449</v>
      </c>
      <c r="D266" s="597">
        <v>65</v>
      </c>
      <c r="E266" s="591" t="s">
        <v>618</v>
      </c>
      <c r="F266" s="462" t="s">
        <v>641</v>
      </c>
      <c r="G266" s="436"/>
      <c r="H266" s="745">
        <v>0.75</v>
      </c>
      <c r="I266" s="441">
        <v>0.75</v>
      </c>
      <c r="J266" s="424"/>
      <c r="K266" s="424"/>
      <c r="L266" s="424"/>
      <c r="M266" s="424"/>
      <c r="N266" s="444"/>
      <c r="O266" s="686" t="s">
        <v>620</v>
      </c>
      <c r="P266" s="697" t="s">
        <v>410</v>
      </c>
    </row>
    <row r="267" spans="1:16" ht="14.25" customHeight="1" outlineLevel="1">
      <c r="A267" s="34">
        <v>264</v>
      </c>
      <c r="B267" s="922">
        <f t="shared" si="4"/>
        <v>44652.416666666701</v>
      </c>
      <c r="C267" s="592" t="s">
        <v>449</v>
      </c>
      <c r="D267" s="597">
        <v>65</v>
      </c>
      <c r="E267" s="591" t="s">
        <v>618</v>
      </c>
      <c r="F267" s="462" t="s">
        <v>642</v>
      </c>
      <c r="G267" s="436"/>
      <c r="H267" s="742">
        <f>_xlfn.CEILING.MATH(IF(L266="",((L267-K267)/M267),((L267-L266)/M267)),0.25)</f>
        <v>3.75</v>
      </c>
      <c r="I267" s="561">
        <f>H267</f>
        <v>3.75</v>
      </c>
      <c r="J267" s="424"/>
      <c r="K267" s="424">
        <v>2000</v>
      </c>
      <c r="L267" s="424">
        <v>8900</v>
      </c>
      <c r="M267" s="424">
        <f>14*135</f>
        <v>1890</v>
      </c>
      <c r="N267" s="444" t="s">
        <v>643</v>
      </c>
      <c r="O267" s="686" t="s">
        <v>620</v>
      </c>
      <c r="P267" s="697" t="s">
        <v>412</v>
      </c>
    </row>
    <row r="268" spans="1:16" ht="14.25" customHeight="1" outlineLevel="1">
      <c r="A268" s="34">
        <v>265</v>
      </c>
      <c r="B268" s="922">
        <f t="shared" si="4"/>
        <v>44652.572916666701</v>
      </c>
      <c r="C268" s="592" t="s">
        <v>449</v>
      </c>
      <c r="D268" s="597">
        <v>65</v>
      </c>
      <c r="E268" s="591" t="s">
        <v>618</v>
      </c>
      <c r="F268" s="462" t="s">
        <v>644</v>
      </c>
      <c r="G268" s="436"/>
      <c r="H268" s="745">
        <v>1</v>
      </c>
      <c r="I268" s="441">
        <v>1</v>
      </c>
      <c r="J268" s="424"/>
      <c r="K268" s="424"/>
      <c r="L268" s="424"/>
      <c r="M268" s="424"/>
      <c r="N268" s="444"/>
      <c r="O268" s="686" t="s">
        <v>620</v>
      </c>
      <c r="P268" s="700" t="s">
        <v>518</v>
      </c>
    </row>
    <row r="269" spans="1:16" ht="14.25" customHeight="1" outlineLevel="1">
      <c r="A269" s="34">
        <v>266</v>
      </c>
      <c r="B269" s="922">
        <f t="shared" si="4"/>
        <v>44652.614583333365</v>
      </c>
      <c r="C269" s="592" t="s">
        <v>449</v>
      </c>
      <c r="D269" s="597">
        <v>65</v>
      </c>
      <c r="E269" s="591" t="s">
        <v>618</v>
      </c>
      <c r="F269" s="462" t="s">
        <v>645</v>
      </c>
      <c r="G269" s="436"/>
      <c r="H269" s="745">
        <v>2.25</v>
      </c>
      <c r="I269" s="441">
        <v>2.25</v>
      </c>
      <c r="J269" s="424"/>
      <c r="K269" s="424"/>
      <c r="L269" s="424"/>
      <c r="M269" s="424"/>
      <c r="N269" s="444"/>
      <c r="O269" s="686" t="s">
        <v>620</v>
      </c>
      <c r="P269" s="697" t="s">
        <v>412</v>
      </c>
    </row>
    <row r="270" spans="1:16" ht="14.25" customHeight="1" outlineLevel="1">
      <c r="A270" s="34">
        <v>267</v>
      </c>
      <c r="B270" s="922">
        <f t="shared" si="4"/>
        <v>44652.708333333365</v>
      </c>
      <c r="C270" s="592" t="s">
        <v>449</v>
      </c>
      <c r="D270" s="597">
        <v>70</v>
      </c>
      <c r="E270" s="571" t="s">
        <v>646</v>
      </c>
      <c r="F270" s="462" t="s">
        <v>647</v>
      </c>
      <c r="G270" s="437"/>
      <c r="H270" s="745">
        <v>1</v>
      </c>
      <c r="I270" s="443">
        <v>1</v>
      </c>
      <c r="J270" s="424"/>
      <c r="K270" s="424"/>
      <c r="L270" s="424"/>
      <c r="M270" s="424"/>
      <c r="N270" s="611" t="s">
        <v>648</v>
      </c>
      <c r="O270" s="685" t="s">
        <v>649</v>
      </c>
      <c r="P270" s="697" t="s">
        <v>479</v>
      </c>
    </row>
    <row r="271" spans="1:16" ht="14.25" customHeight="1" outlineLevel="1">
      <c r="A271" s="34">
        <v>268</v>
      </c>
      <c r="B271" s="922">
        <f t="shared" si="4"/>
        <v>44652.750000000029</v>
      </c>
      <c r="C271" s="592" t="s">
        <v>449</v>
      </c>
      <c r="D271" s="597">
        <v>70</v>
      </c>
      <c r="E271" s="571" t="s">
        <v>646</v>
      </c>
      <c r="F271" s="462" t="s">
        <v>650</v>
      </c>
      <c r="G271" s="437"/>
      <c r="H271" s="742">
        <f>_xlfn.CEILING.MATH(IF(L270="",((L271-K271)/M271),((L271-L270)/M271)),0.25)</f>
        <v>3.75</v>
      </c>
      <c r="I271" s="561">
        <f>H271</f>
        <v>3.75</v>
      </c>
      <c r="J271" s="424"/>
      <c r="K271" s="424"/>
      <c r="L271" s="424">
        <v>3800</v>
      </c>
      <c r="M271" s="424">
        <f>8*135</f>
        <v>1080</v>
      </c>
      <c r="N271" s="444" t="s">
        <v>651</v>
      </c>
      <c r="O271" s="685" t="s">
        <v>649</v>
      </c>
      <c r="P271" s="697" t="s">
        <v>389</v>
      </c>
    </row>
    <row r="272" spans="1:16" ht="14.25" customHeight="1" outlineLevel="1">
      <c r="A272" s="34">
        <v>269</v>
      </c>
      <c r="B272" s="922">
        <f t="shared" si="4"/>
        <v>44652.906250000029</v>
      </c>
      <c r="C272" s="592" t="s">
        <v>449</v>
      </c>
      <c r="D272" s="597">
        <v>70</v>
      </c>
      <c r="E272" s="571" t="s">
        <v>646</v>
      </c>
      <c r="F272" s="462" t="s">
        <v>652</v>
      </c>
      <c r="G272" s="437"/>
      <c r="H272" s="745">
        <v>2.5</v>
      </c>
      <c r="I272" s="443">
        <v>2.5</v>
      </c>
      <c r="J272" s="424"/>
      <c r="K272" s="424"/>
      <c r="L272" s="424"/>
      <c r="M272" s="424"/>
      <c r="N272" s="600"/>
      <c r="O272" s="685" t="s">
        <v>649</v>
      </c>
      <c r="P272" s="697" t="s">
        <v>653</v>
      </c>
    </row>
    <row r="273" spans="1:16" ht="14.25" customHeight="1" outlineLevel="1">
      <c r="A273" s="34">
        <v>270</v>
      </c>
      <c r="B273" s="922">
        <f t="shared" si="4"/>
        <v>44653.010416666693</v>
      </c>
      <c r="C273" s="592" t="s">
        <v>449</v>
      </c>
      <c r="D273" s="597">
        <v>70</v>
      </c>
      <c r="E273" s="571" t="s">
        <v>646</v>
      </c>
      <c r="F273" s="462" t="s">
        <v>654</v>
      </c>
      <c r="G273" s="437"/>
      <c r="H273" s="745">
        <v>1.25</v>
      </c>
      <c r="I273" s="443">
        <v>1.25</v>
      </c>
      <c r="J273" s="424"/>
      <c r="K273" s="424"/>
      <c r="L273" s="424"/>
      <c r="M273" s="424"/>
      <c r="N273" s="614" t="s">
        <v>655</v>
      </c>
      <c r="O273" s="685" t="s">
        <v>649</v>
      </c>
      <c r="P273" s="698" t="s">
        <v>407</v>
      </c>
    </row>
    <row r="274" spans="1:16" ht="14.25" customHeight="1" outlineLevel="1">
      <c r="A274" s="34">
        <v>271</v>
      </c>
      <c r="B274" s="922">
        <f t="shared" si="4"/>
        <v>44653.062500000029</v>
      </c>
      <c r="C274" s="592" t="s">
        <v>449</v>
      </c>
      <c r="D274" s="597">
        <v>70</v>
      </c>
      <c r="E274" s="571" t="s">
        <v>646</v>
      </c>
      <c r="F274" s="462" t="s">
        <v>656</v>
      </c>
      <c r="G274" s="437"/>
      <c r="H274" s="742">
        <f>_xlfn.CEILING.MATH(IF(L273="",((L274-K274)/M274),((L274-L273)/M274)),0.25)</f>
        <v>2.25</v>
      </c>
      <c r="I274" s="561">
        <f>H274</f>
        <v>2.25</v>
      </c>
      <c r="J274" s="424"/>
      <c r="K274" s="424"/>
      <c r="L274" s="424">
        <v>3800</v>
      </c>
      <c r="M274" s="441">
        <f>14*135</f>
        <v>1890</v>
      </c>
      <c r="N274" s="444" t="s">
        <v>643</v>
      </c>
      <c r="O274" s="685" t="s">
        <v>649</v>
      </c>
      <c r="P274" s="699" t="s">
        <v>412</v>
      </c>
    </row>
    <row r="275" spans="1:16" ht="14.25" customHeight="1" outlineLevel="1">
      <c r="A275" s="34">
        <v>272</v>
      </c>
      <c r="B275" s="922">
        <f t="shared" si="4"/>
        <v>44653.156250000029</v>
      </c>
      <c r="C275" s="592" t="s">
        <v>449</v>
      </c>
      <c r="D275" s="597">
        <v>70</v>
      </c>
      <c r="E275" s="571" t="s">
        <v>646</v>
      </c>
      <c r="F275" s="462" t="s">
        <v>657</v>
      </c>
      <c r="G275" s="437"/>
      <c r="H275" s="745">
        <v>0.75</v>
      </c>
      <c r="I275" s="443">
        <v>0.75</v>
      </c>
      <c r="J275" s="424"/>
      <c r="K275" s="424"/>
      <c r="L275" s="424"/>
      <c r="M275" s="424"/>
      <c r="N275" s="444" t="s">
        <v>658</v>
      </c>
      <c r="O275" s="685" t="s">
        <v>649</v>
      </c>
      <c r="P275" s="697" t="s">
        <v>479</v>
      </c>
    </row>
    <row r="276" spans="1:16" ht="14.25" customHeight="1">
      <c r="A276" s="34">
        <v>273</v>
      </c>
      <c r="B276" s="922">
        <f t="shared" si="4"/>
        <v>44653.187500000029</v>
      </c>
      <c r="C276" s="592" t="s">
        <v>449</v>
      </c>
      <c r="D276" s="597">
        <v>75</v>
      </c>
      <c r="E276" s="591" t="s">
        <v>659</v>
      </c>
      <c r="F276" s="462" t="s">
        <v>660</v>
      </c>
      <c r="G276" s="437"/>
      <c r="H276" s="745">
        <v>1</v>
      </c>
      <c r="I276" s="443">
        <v>1</v>
      </c>
      <c r="J276" s="424"/>
      <c r="K276" s="424"/>
      <c r="L276" s="424"/>
      <c r="M276" s="424"/>
      <c r="N276" s="444"/>
      <c r="O276" s="686" t="s">
        <v>661</v>
      </c>
      <c r="P276" s="717" t="s">
        <v>377</v>
      </c>
    </row>
    <row r="277" spans="1:16" ht="14.25" customHeight="1" outlineLevel="1">
      <c r="A277" s="34">
        <v>274</v>
      </c>
      <c r="B277" s="922">
        <f t="shared" si="4"/>
        <v>44653.229166666693</v>
      </c>
      <c r="C277" s="592" t="s">
        <v>449</v>
      </c>
      <c r="D277" s="597">
        <v>75</v>
      </c>
      <c r="E277" s="591" t="s">
        <v>659</v>
      </c>
      <c r="F277" s="462" t="s">
        <v>662</v>
      </c>
      <c r="G277" s="437"/>
      <c r="H277" s="745">
        <v>1</v>
      </c>
      <c r="I277" s="443">
        <v>1</v>
      </c>
      <c r="J277" s="424"/>
      <c r="K277" s="424"/>
      <c r="L277" s="424"/>
      <c r="M277" s="424"/>
      <c r="N277" s="444"/>
      <c r="O277" s="686" t="s">
        <v>661</v>
      </c>
      <c r="P277" s="717" t="s">
        <v>470</v>
      </c>
    </row>
    <row r="278" spans="1:16" ht="14.25" customHeight="1" outlineLevel="1">
      <c r="A278" s="34">
        <v>275</v>
      </c>
      <c r="B278" s="922">
        <f t="shared" si="4"/>
        <v>44653.270833333358</v>
      </c>
      <c r="C278" s="592" t="s">
        <v>449</v>
      </c>
      <c r="D278" s="597">
        <v>75</v>
      </c>
      <c r="E278" s="591" t="s">
        <v>659</v>
      </c>
      <c r="F278" s="462" t="s">
        <v>663</v>
      </c>
      <c r="G278" s="437"/>
      <c r="H278" s="745">
        <v>0.5</v>
      </c>
      <c r="I278" s="443">
        <v>0.5</v>
      </c>
      <c r="J278" s="424"/>
      <c r="K278" s="424"/>
      <c r="L278" s="424"/>
      <c r="M278" s="424"/>
      <c r="N278" s="444"/>
      <c r="O278" s="686" t="s">
        <v>661</v>
      </c>
      <c r="P278" s="700" t="s">
        <v>470</v>
      </c>
    </row>
    <row r="279" spans="1:16" ht="14.25" customHeight="1" outlineLevel="1">
      <c r="A279" s="34">
        <v>276</v>
      </c>
      <c r="B279" s="922">
        <f t="shared" si="4"/>
        <v>44653.291666666693</v>
      </c>
      <c r="C279" s="592" t="s">
        <v>449</v>
      </c>
      <c r="D279" s="597">
        <v>75</v>
      </c>
      <c r="E279" s="591" t="s">
        <v>659</v>
      </c>
      <c r="F279" s="462" t="s">
        <v>664</v>
      </c>
      <c r="G279" s="437"/>
      <c r="H279" s="745">
        <v>0.5</v>
      </c>
      <c r="I279" s="443">
        <v>0.5</v>
      </c>
      <c r="J279" s="424"/>
      <c r="K279" s="424"/>
      <c r="L279" s="424"/>
      <c r="M279" s="424"/>
      <c r="N279" s="444"/>
      <c r="O279" s="686" t="s">
        <v>661</v>
      </c>
      <c r="P279" s="700" t="s">
        <v>665</v>
      </c>
    </row>
    <row r="280" spans="1:16" ht="14.25" customHeight="1" outlineLevel="1">
      <c r="A280" s="34">
        <v>277</v>
      </c>
      <c r="B280" s="922">
        <f t="shared" si="4"/>
        <v>44653.312500000029</v>
      </c>
      <c r="C280" s="592" t="s">
        <v>449</v>
      </c>
      <c r="D280" s="597">
        <v>75</v>
      </c>
      <c r="E280" s="591" t="s">
        <v>659</v>
      </c>
      <c r="F280" s="462" t="s">
        <v>666</v>
      </c>
      <c r="G280" s="437"/>
      <c r="H280" s="745">
        <v>0.25</v>
      </c>
      <c r="I280" s="443">
        <v>0.25</v>
      </c>
      <c r="J280" s="424"/>
      <c r="K280" s="424"/>
      <c r="L280" s="424"/>
      <c r="M280" s="424"/>
      <c r="N280" s="444" t="s">
        <v>667</v>
      </c>
      <c r="O280" s="686" t="s">
        <v>661</v>
      </c>
      <c r="P280" s="700" t="s">
        <v>668</v>
      </c>
    </row>
    <row r="281" spans="1:16" ht="14.25" customHeight="1" outlineLevel="1">
      <c r="A281" s="34">
        <v>278</v>
      </c>
      <c r="B281" s="922">
        <f t="shared" si="4"/>
        <v>44653.322916666693</v>
      </c>
      <c r="C281" s="592" t="s">
        <v>449</v>
      </c>
      <c r="D281" s="597">
        <v>75</v>
      </c>
      <c r="E281" s="591" t="s">
        <v>659</v>
      </c>
      <c r="F281" s="462" t="s">
        <v>669</v>
      </c>
      <c r="G281" s="437"/>
      <c r="H281" s="745">
        <v>0.5</v>
      </c>
      <c r="I281" s="443">
        <v>0.5</v>
      </c>
      <c r="J281" s="424"/>
      <c r="K281" s="424"/>
      <c r="L281" s="424"/>
      <c r="M281" s="424"/>
      <c r="N281" s="444" t="s">
        <v>670</v>
      </c>
      <c r="O281" s="686" t="s">
        <v>661</v>
      </c>
      <c r="P281" s="700" t="s">
        <v>416</v>
      </c>
    </row>
    <row r="282" spans="1:16" ht="14.25" customHeight="1" outlineLevel="1">
      <c r="A282" s="34">
        <v>279</v>
      </c>
      <c r="B282" s="922">
        <f t="shared" si="4"/>
        <v>44653.343750000029</v>
      </c>
      <c r="C282" s="592" t="s">
        <v>449</v>
      </c>
      <c r="D282" s="597">
        <v>75</v>
      </c>
      <c r="E282" s="591" t="s">
        <v>659</v>
      </c>
      <c r="F282" s="462" t="s">
        <v>671</v>
      </c>
      <c r="G282" s="437"/>
      <c r="H282" s="745">
        <v>0.5</v>
      </c>
      <c r="I282" s="443">
        <v>0.5</v>
      </c>
      <c r="J282" s="424"/>
      <c r="K282" s="424"/>
      <c r="L282" s="424"/>
      <c r="M282" s="424"/>
      <c r="N282" s="444"/>
      <c r="O282" s="686" t="s">
        <v>661</v>
      </c>
      <c r="P282" s="700" t="s">
        <v>394</v>
      </c>
    </row>
    <row r="283" spans="1:16" ht="14.25" customHeight="1" outlineLevel="1">
      <c r="A283" s="34">
        <v>280</v>
      </c>
      <c r="B283" s="922">
        <f t="shared" si="4"/>
        <v>44653.364583333365</v>
      </c>
      <c r="C283" s="592" t="s">
        <v>449</v>
      </c>
      <c r="D283" s="597">
        <v>75</v>
      </c>
      <c r="E283" s="591" t="s">
        <v>659</v>
      </c>
      <c r="F283" s="462" t="s">
        <v>672</v>
      </c>
      <c r="G283" s="437"/>
      <c r="H283" s="745">
        <v>1</v>
      </c>
      <c r="I283" s="443">
        <v>1</v>
      </c>
      <c r="J283" s="424"/>
      <c r="K283" s="424"/>
      <c r="L283" s="424"/>
      <c r="M283" s="424"/>
      <c r="N283" s="444" t="s">
        <v>673</v>
      </c>
      <c r="O283" s="686" t="s">
        <v>661</v>
      </c>
      <c r="P283" s="700" t="s">
        <v>394</v>
      </c>
    </row>
    <row r="284" spans="1:16" ht="14.25" customHeight="1" outlineLevel="1">
      <c r="A284" s="34">
        <v>281</v>
      </c>
      <c r="B284" s="922">
        <f t="shared" si="4"/>
        <v>44653.406250000029</v>
      </c>
      <c r="C284" s="592" t="s">
        <v>449</v>
      </c>
      <c r="D284" s="597">
        <v>75</v>
      </c>
      <c r="E284" s="591" t="s">
        <v>659</v>
      </c>
      <c r="F284" s="462" t="s">
        <v>674</v>
      </c>
      <c r="G284" s="437"/>
      <c r="H284" s="745">
        <v>0.5</v>
      </c>
      <c r="I284" s="443">
        <v>0.5</v>
      </c>
      <c r="J284" s="424"/>
      <c r="K284" s="424"/>
      <c r="L284" s="424"/>
      <c r="M284" s="424"/>
      <c r="N284" s="444" t="s">
        <v>675</v>
      </c>
      <c r="O284" s="686" t="s">
        <v>661</v>
      </c>
      <c r="P284" s="700" t="s">
        <v>676</v>
      </c>
    </row>
    <row r="285" spans="1:16" ht="14.25" customHeight="1" outlineLevel="1">
      <c r="A285" s="34">
        <v>282</v>
      </c>
      <c r="B285" s="922">
        <f t="shared" si="4"/>
        <v>44653.427083333365</v>
      </c>
      <c r="C285" s="592" t="s">
        <v>449</v>
      </c>
      <c r="D285" s="597">
        <v>75</v>
      </c>
      <c r="E285" s="591" t="s">
        <v>659</v>
      </c>
      <c r="F285" s="462" t="s">
        <v>677</v>
      </c>
      <c r="G285" s="437"/>
      <c r="H285" s="745">
        <v>0.5</v>
      </c>
      <c r="I285" s="443">
        <v>0.5</v>
      </c>
      <c r="J285" s="424"/>
      <c r="K285" s="424"/>
      <c r="L285" s="424"/>
      <c r="M285" s="424"/>
      <c r="N285" s="444" t="s">
        <v>678</v>
      </c>
      <c r="O285" s="686" t="s">
        <v>661</v>
      </c>
      <c r="P285" s="700" t="s">
        <v>676</v>
      </c>
    </row>
    <row r="286" spans="1:16" ht="14.25" customHeight="1" outlineLevel="1">
      <c r="A286" s="34">
        <v>283</v>
      </c>
      <c r="B286" s="922">
        <f t="shared" si="4"/>
        <v>44653.447916666701</v>
      </c>
      <c r="C286" s="592" t="s">
        <v>449</v>
      </c>
      <c r="D286" s="597">
        <v>75</v>
      </c>
      <c r="E286" s="591" t="s">
        <v>659</v>
      </c>
      <c r="F286" s="462" t="s">
        <v>679</v>
      </c>
      <c r="G286" s="437"/>
      <c r="H286" s="745">
        <v>1</v>
      </c>
      <c r="I286" s="443">
        <v>1</v>
      </c>
      <c r="J286" s="424"/>
      <c r="K286" s="424"/>
      <c r="L286" s="424"/>
      <c r="M286" s="424"/>
      <c r="N286" s="444"/>
      <c r="O286" s="686" t="s">
        <v>661</v>
      </c>
      <c r="P286" s="700" t="s">
        <v>676</v>
      </c>
    </row>
    <row r="287" spans="1:16" ht="14.25" customHeight="1" outlineLevel="1">
      <c r="A287" s="34">
        <v>284</v>
      </c>
      <c r="B287" s="922">
        <f t="shared" si="4"/>
        <v>44653.489583333365</v>
      </c>
      <c r="C287" s="592" t="s">
        <v>449</v>
      </c>
      <c r="D287" s="597">
        <v>75</v>
      </c>
      <c r="E287" s="591" t="s">
        <v>659</v>
      </c>
      <c r="F287" s="462" t="s">
        <v>680</v>
      </c>
      <c r="G287" s="437"/>
      <c r="H287" s="745">
        <v>0.25</v>
      </c>
      <c r="I287" s="443">
        <v>0.25</v>
      </c>
      <c r="J287" s="424"/>
      <c r="K287" s="424"/>
      <c r="L287" s="424"/>
      <c r="M287" s="424"/>
      <c r="N287" s="444" t="s">
        <v>681</v>
      </c>
      <c r="O287" s="686" t="s">
        <v>661</v>
      </c>
      <c r="P287" s="697" t="s">
        <v>394</v>
      </c>
    </row>
    <row r="288" spans="1:16" ht="14.25" customHeight="1" outlineLevel="1">
      <c r="A288" s="34">
        <v>285</v>
      </c>
      <c r="B288" s="922">
        <f t="shared" si="4"/>
        <v>44653.500000000029</v>
      </c>
      <c r="C288" s="592" t="s">
        <v>449</v>
      </c>
      <c r="D288" s="597">
        <v>75</v>
      </c>
      <c r="E288" s="591" t="s">
        <v>659</v>
      </c>
      <c r="F288" s="462" t="s">
        <v>682</v>
      </c>
      <c r="G288" s="437"/>
      <c r="H288" s="745">
        <v>0.75</v>
      </c>
      <c r="I288" s="443">
        <v>0.75</v>
      </c>
      <c r="J288" s="424"/>
      <c r="K288" s="424"/>
      <c r="L288" s="424"/>
      <c r="M288" s="424"/>
      <c r="N288" s="444" t="s">
        <v>683</v>
      </c>
      <c r="O288" s="686" t="s">
        <v>661</v>
      </c>
      <c r="P288" s="697" t="s">
        <v>394</v>
      </c>
    </row>
    <row r="289" spans="1:21" ht="14.25" customHeight="1" outlineLevel="1">
      <c r="A289" s="34">
        <v>286</v>
      </c>
      <c r="B289" s="922">
        <f t="shared" si="4"/>
        <v>44653.531250000029</v>
      </c>
      <c r="C289" s="592" t="s">
        <v>449</v>
      </c>
      <c r="D289" s="597">
        <v>75</v>
      </c>
      <c r="E289" s="591" t="s">
        <v>659</v>
      </c>
      <c r="F289" s="462" t="s">
        <v>684</v>
      </c>
      <c r="G289" s="437"/>
      <c r="H289" s="745">
        <v>0.5</v>
      </c>
      <c r="I289" s="443">
        <v>0.5</v>
      </c>
      <c r="J289" s="424"/>
      <c r="K289" s="424"/>
      <c r="L289" s="424"/>
      <c r="M289" s="424"/>
      <c r="N289" s="444"/>
      <c r="O289" s="686" t="s">
        <v>661</v>
      </c>
      <c r="P289" s="697" t="s">
        <v>394</v>
      </c>
    </row>
    <row r="290" spans="1:21" ht="14.25" customHeight="1" outlineLevel="1">
      <c r="A290" s="34">
        <v>287</v>
      </c>
      <c r="B290" s="922">
        <f t="shared" si="4"/>
        <v>44653.552083333365</v>
      </c>
      <c r="C290" s="592" t="s">
        <v>449</v>
      </c>
      <c r="D290" s="597">
        <v>75</v>
      </c>
      <c r="E290" s="591" t="s">
        <v>659</v>
      </c>
      <c r="F290" s="462" t="s">
        <v>685</v>
      </c>
      <c r="G290" s="437"/>
      <c r="H290" s="745">
        <v>0.25</v>
      </c>
      <c r="I290" s="443">
        <v>0.25</v>
      </c>
      <c r="J290" s="424"/>
      <c r="K290" s="424"/>
      <c r="L290" s="424"/>
      <c r="M290" s="424"/>
      <c r="N290" s="444"/>
      <c r="O290" s="686" t="s">
        <v>661</v>
      </c>
      <c r="P290" s="659" t="s">
        <v>416</v>
      </c>
    </row>
    <row r="291" spans="1:21" ht="14.25" customHeight="1" outlineLevel="1">
      <c r="A291" s="34">
        <v>288</v>
      </c>
      <c r="B291" s="922">
        <f t="shared" si="4"/>
        <v>44653.562500000029</v>
      </c>
      <c r="C291" s="592" t="s">
        <v>449</v>
      </c>
      <c r="D291" s="597">
        <v>75</v>
      </c>
      <c r="E291" s="591" t="s">
        <v>659</v>
      </c>
      <c r="F291" s="462" t="s">
        <v>686</v>
      </c>
      <c r="G291" s="437"/>
      <c r="H291" s="745">
        <v>0.5</v>
      </c>
      <c r="I291" s="443">
        <v>0.5</v>
      </c>
      <c r="J291" s="424"/>
      <c r="K291" s="424"/>
      <c r="L291" s="424"/>
      <c r="M291" s="424"/>
      <c r="N291" s="444"/>
      <c r="O291" s="686" t="s">
        <v>661</v>
      </c>
      <c r="P291" s="659" t="s">
        <v>482</v>
      </c>
    </row>
    <row r="292" spans="1:21" ht="14.25" customHeight="1" outlineLevel="1">
      <c r="A292" s="34">
        <v>289</v>
      </c>
      <c r="B292" s="922">
        <f t="shared" si="4"/>
        <v>44653.583333333365</v>
      </c>
      <c r="C292" s="592" t="s">
        <v>449</v>
      </c>
      <c r="D292" s="597">
        <v>75</v>
      </c>
      <c r="E292" s="591" t="s">
        <v>659</v>
      </c>
      <c r="F292" s="462" t="s">
        <v>687</v>
      </c>
      <c r="G292" s="437"/>
      <c r="H292" s="745">
        <v>0.25</v>
      </c>
      <c r="I292" s="443">
        <v>0.25</v>
      </c>
      <c r="J292" s="424"/>
      <c r="K292" s="424"/>
      <c r="L292" s="424"/>
      <c r="M292" s="424"/>
      <c r="N292" s="615"/>
      <c r="O292" s="686" t="s">
        <v>661</v>
      </c>
      <c r="P292" s="659" t="s">
        <v>482</v>
      </c>
    </row>
    <row r="293" spans="1:21" ht="14.25" customHeight="1" outlineLevel="1">
      <c r="A293" s="34">
        <v>290</v>
      </c>
      <c r="B293" s="922">
        <f t="shared" si="4"/>
        <v>44653.593750000029</v>
      </c>
      <c r="C293" s="592" t="s">
        <v>449</v>
      </c>
      <c r="D293" s="597">
        <v>75</v>
      </c>
      <c r="E293" s="591" t="s">
        <v>659</v>
      </c>
      <c r="F293" s="462" t="s">
        <v>688</v>
      </c>
      <c r="G293" s="437"/>
      <c r="H293" s="745">
        <v>0.5</v>
      </c>
      <c r="I293" s="443">
        <v>0.5</v>
      </c>
      <c r="J293" s="424"/>
      <c r="K293" s="424"/>
      <c r="L293" s="424"/>
      <c r="M293" s="424"/>
      <c r="N293" s="444" t="s">
        <v>689</v>
      </c>
      <c r="O293" s="686" t="s">
        <v>661</v>
      </c>
      <c r="P293" s="659" t="s">
        <v>479</v>
      </c>
    </row>
    <row r="294" spans="1:21" ht="14.25" customHeight="1" outlineLevel="1">
      <c r="A294" s="34">
        <v>291</v>
      </c>
      <c r="B294" s="922">
        <f t="shared" si="4"/>
        <v>44653.614583333365</v>
      </c>
      <c r="C294" s="592" t="s">
        <v>449</v>
      </c>
      <c r="D294" s="597">
        <v>75</v>
      </c>
      <c r="E294" s="591" t="s">
        <v>659</v>
      </c>
      <c r="F294" s="462" t="s">
        <v>690</v>
      </c>
      <c r="G294" s="437"/>
      <c r="H294" s="745">
        <v>0.5</v>
      </c>
      <c r="I294" s="443">
        <v>0.5</v>
      </c>
      <c r="J294" s="424"/>
      <c r="K294" s="424"/>
      <c r="L294" s="424"/>
      <c r="M294" s="424"/>
      <c r="N294" s="615"/>
      <c r="O294" s="686" t="s">
        <v>661</v>
      </c>
      <c r="P294" s="659" t="s">
        <v>482</v>
      </c>
    </row>
    <row r="295" spans="1:21" ht="14.25" customHeight="1" outlineLevel="1">
      <c r="A295" s="34">
        <v>292</v>
      </c>
      <c r="B295" s="922">
        <f t="shared" si="4"/>
        <v>44653.635416666701</v>
      </c>
      <c r="C295" s="592" t="s">
        <v>449</v>
      </c>
      <c r="D295" s="597">
        <v>75</v>
      </c>
      <c r="E295" s="591" t="s">
        <v>659</v>
      </c>
      <c r="F295" s="462" t="s">
        <v>691</v>
      </c>
      <c r="G295" s="437"/>
      <c r="H295" s="745">
        <v>0.5</v>
      </c>
      <c r="I295" s="443">
        <v>0.5</v>
      </c>
      <c r="J295" s="424"/>
      <c r="K295" s="424"/>
      <c r="L295" s="424"/>
      <c r="M295" s="424"/>
      <c r="N295" s="444"/>
      <c r="O295" s="686" t="s">
        <v>661</v>
      </c>
      <c r="P295" s="691" t="s">
        <v>692</v>
      </c>
    </row>
    <row r="296" spans="1:21" ht="14.25" customHeight="1">
      <c r="A296" s="34">
        <v>293</v>
      </c>
      <c r="B296" s="922">
        <f t="shared" si="4"/>
        <v>44653.656250000036</v>
      </c>
      <c r="C296" s="592" t="s">
        <v>449</v>
      </c>
      <c r="D296" s="597">
        <v>80</v>
      </c>
      <c r="E296" s="638" t="s">
        <v>693</v>
      </c>
      <c r="F296" s="462" t="s">
        <v>694</v>
      </c>
      <c r="G296" s="464"/>
      <c r="H296" s="745">
        <v>1</v>
      </c>
      <c r="I296" s="443">
        <v>1</v>
      </c>
      <c r="J296" s="441"/>
      <c r="K296" s="441"/>
      <c r="L296" s="441"/>
      <c r="M296" s="441"/>
      <c r="N296" s="616" t="s">
        <v>695</v>
      </c>
      <c r="O296" s="688" t="s">
        <v>649</v>
      </c>
      <c r="P296" s="699" t="s">
        <v>621</v>
      </c>
      <c r="R296" s="568" t="s">
        <v>696</v>
      </c>
    </row>
    <row r="297" spans="1:21" ht="14.25" customHeight="1" outlineLevel="1">
      <c r="A297" s="34">
        <v>294</v>
      </c>
      <c r="B297" s="922">
        <f t="shared" si="4"/>
        <v>44653.697916666701</v>
      </c>
      <c r="C297" s="592" t="s">
        <v>449</v>
      </c>
      <c r="D297" s="597">
        <v>80</v>
      </c>
      <c r="E297" s="638" t="s">
        <v>693</v>
      </c>
      <c r="F297" s="462" t="s">
        <v>697</v>
      </c>
      <c r="G297" s="464"/>
      <c r="H297" s="745">
        <v>0</v>
      </c>
      <c r="I297" s="443">
        <v>0</v>
      </c>
      <c r="J297" s="443"/>
      <c r="K297" s="443"/>
      <c r="L297" s="443"/>
      <c r="M297" s="443"/>
      <c r="N297" s="444" t="s">
        <v>698</v>
      </c>
      <c r="O297" s="688" t="s">
        <v>649</v>
      </c>
      <c r="P297" s="697" t="s">
        <v>410</v>
      </c>
      <c r="U297" s="34">
        <f>3600/(15*120)</f>
        <v>2</v>
      </c>
    </row>
    <row r="298" spans="1:21" ht="14.25" customHeight="1" outlineLevel="1">
      <c r="A298" s="34">
        <v>295</v>
      </c>
      <c r="B298" s="922">
        <f t="shared" si="4"/>
        <v>44653.697916666701</v>
      </c>
      <c r="C298" s="592" t="s">
        <v>449</v>
      </c>
      <c r="D298" s="597">
        <v>80</v>
      </c>
      <c r="E298" s="638" t="s">
        <v>693</v>
      </c>
      <c r="F298" s="462" t="s">
        <v>699</v>
      </c>
      <c r="G298" s="464"/>
      <c r="H298" s="742">
        <f>_xlfn.CEILING.MATH(IF(L297="",((L298-K298)/M298),((L298-L297)/M298)),0.25)</f>
        <v>2.25</v>
      </c>
      <c r="I298" s="561">
        <f>H298</f>
        <v>2.25</v>
      </c>
      <c r="J298" s="441"/>
      <c r="K298" s="441"/>
      <c r="L298" s="441">
        <v>3800</v>
      </c>
      <c r="M298" s="441">
        <f>14*135</f>
        <v>1890</v>
      </c>
      <c r="N298" s="611" t="s">
        <v>700</v>
      </c>
      <c r="O298" s="688" t="s">
        <v>649</v>
      </c>
      <c r="P298" s="697" t="s">
        <v>389</v>
      </c>
      <c r="R298" s="34" t="s">
        <v>701</v>
      </c>
      <c r="S298" s="34">
        <v>2.5</v>
      </c>
    </row>
    <row r="299" spans="1:21" ht="14.25" customHeight="1" outlineLevel="1">
      <c r="A299" s="34">
        <v>296</v>
      </c>
      <c r="B299" s="922">
        <f t="shared" si="4"/>
        <v>44653.791666666701</v>
      </c>
      <c r="C299" s="592" t="s">
        <v>449</v>
      </c>
      <c r="D299" s="597">
        <v>80</v>
      </c>
      <c r="E299" s="638" t="s">
        <v>693</v>
      </c>
      <c r="F299" s="462" t="s">
        <v>702</v>
      </c>
      <c r="G299" s="464"/>
      <c r="H299" s="745">
        <v>0.75</v>
      </c>
      <c r="I299" s="443">
        <v>0.75</v>
      </c>
      <c r="J299" s="441"/>
      <c r="K299" s="441"/>
      <c r="L299" s="441"/>
      <c r="M299" s="441"/>
      <c r="N299" s="444"/>
      <c r="O299" s="688" t="s">
        <v>649</v>
      </c>
      <c r="P299" s="697" t="s">
        <v>703</v>
      </c>
      <c r="R299" s="34" t="s">
        <v>704</v>
      </c>
      <c r="S299" s="34">
        <v>2</v>
      </c>
    </row>
    <row r="300" spans="1:21" ht="14.25" customHeight="1" outlineLevel="1">
      <c r="A300" s="34">
        <v>297</v>
      </c>
      <c r="B300" s="922">
        <f t="shared" si="4"/>
        <v>44653.822916666701</v>
      </c>
      <c r="C300" s="592" t="s">
        <v>449</v>
      </c>
      <c r="D300" s="597">
        <v>80</v>
      </c>
      <c r="E300" s="638" t="s">
        <v>693</v>
      </c>
      <c r="F300" s="462" t="s">
        <v>705</v>
      </c>
      <c r="G300" s="464"/>
      <c r="H300" s="745">
        <v>0.5</v>
      </c>
      <c r="I300" s="443">
        <v>0.5</v>
      </c>
      <c r="J300" s="441"/>
      <c r="K300" s="441"/>
      <c r="L300" s="441"/>
      <c r="M300" s="441"/>
      <c r="N300" s="617" t="s">
        <v>706</v>
      </c>
      <c r="O300" s="688" t="s">
        <v>649</v>
      </c>
      <c r="P300" s="697" t="s">
        <v>703</v>
      </c>
      <c r="R300" s="34" t="s">
        <v>707</v>
      </c>
      <c r="S300" s="34">
        <v>3.5</v>
      </c>
    </row>
    <row r="301" spans="1:21" ht="14.25" customHeight="1" outlineLevel="1">
      <c r="A301" s="34">
        <v>298</v>
      </c>
      <c r="B301" s="922">
        <f t="shared" si="4"/>
        <v>44653.843750000036</v>
      </c>
      <c r="C301" s="592" t="s">
        <v>449</v>
      </c>
      <c r="D301" s="597">
        <v>80</v>
      </c>
      <c r="E301" s="638" t="s">
        <v>693</v>
      </c>
      <c r="F301" s="462" t="s">
        <v>708</v>
      </c>
      <c r="G301" s="464"/>
      <c r="H301" s="745">
        <v>0.5</v>
      </c>
      <c r="I301" s="443">
        <v>0.5</v>
      </c>
      <c r="J301" s="441"/>
      <c r="K301" s="441"/>
      <c r="L301" s="441"/>
      <c r="M301" s="441"/>
      <c r="N301" s="444"/>
      <c r="O301" s="688" t="s">
        <v>649</v>
      </c>
      <c r="P301" s="697" t="s">
        <v>377</v>
      </c>
      <c r="R301" s="34" t="s">
        <v>709</v>
      </c>
      <c r="S301" s="34">
        <v>1</v>
      </c>
    </row>
    <row r="302" spans="1:21" ht="14.25" customHeight="1" outlineLevel="1">
      <c r="A302" s="34">
        <v>299</v>
      </c>
      <c r="B302" s="922">
        <f t="shared" si="4"/>
        <v>44653.864583333372</v>
      </c>
      <c r="C302" s="592" t="s">
        <v>449</v>
      </c>
      <c r="D302" s="597">
        <v>80</v>
      </c>
      <c r="E302" s="638" t="s">
        <v>693</v>
      </c>
      <c r="F302" s="462" t="s">
        <v>412</v>
      </c>
      <c r="G302" s="464"/>
      <c r="H302" s="742">
        <f>_xlfn.CEILING.MATH(IF(L301="",((L302-K302)/M302),((L302-L301)/M302)),0.25)</f>
        <v>3.75</v>
      </c>
      <c r="I302" s="561">
        <f>H302</f>
        <v>3.75</v>
      </c>
      <c r="J302" s="441"/>
      <c r="K302" s="441"/>
      <c r="L302" s="424">
        <v>3800</v>
      </c>
      <c r="M302" s="424">
        <f>8*135</f>
        <v>1080</v>
      </c>
      <c r="N302" s="615"/>
      <c r="O302" s="688" t="s">
        <v>649</v>
      </c>
      <c r="P302" s="697" t="s">
        <v>412</v>
      </c>
      <c r="R302" s="34" t="s">
        <v>701</v>
      </c>
      <c r="S302" s="34">
        <v>2.5</v>
      </c>
    </row>
    <row r="303" spans="1:21" ht="14.25" customHeight="1" outlineLevel="1">
      <c r="A303" s="34">
        <v>300</v>
      </c>
      <c r="B303" s="922">
        <f t="shared" si="4"/>
        <v>44654.020833333372</v>
      </c>
      <c r="C303" s="592" t="s">
        <v>449</v>
      </c>
      <c r="D303" s="597">
        <v>80</v>
      </c>
      <c r="E303" s="638" t="s">
        <v>693</v>
      </c>
      <c r="F303" s="462" t="s">
        <v>710</v>
      </c>
      <c r="G303" s="464"/>
      <c r="H303" s="745">
        <v>0.5</v>
      </c>
      <c r="I303" s="443">
        <v>0.5</v>
      </c>
      <c r="J303" s="441"/>
      <c r="K303" s="441"/>
      <c r="L303" s="441"/>
      <c r="M303" s="441"/>
      <c r="N303" s="444"/>
      <c r="O303" s="688" t="s">
        <v>649</v>
      </c>
      <c r="P303" s="697" t="s">
        <v>711</v>
      </c>
      <c r="S303" s="34">
        <f>SUM(S298:S302)</f>
        <v>11.5</v>
      </c>
      <c r="T303" s="34" t="s">
        <v>712</v>
      </c>
    </row>
    <row r="304" spans="1:21" ht="14.25" customHeight="1" outlineLevel="1">
      <c r="A304" s="34">
        <v>301</v>
      </c>
      <c r="B304" s="922">
        <f t="shared" si="4"/>
        <v>44654.041666666708</v>
      </c>
      <c r="C304" s="592" t="s">
        <v>449</v>
      </c>
      <c r="D304" s="597">
        <v>80</v>
      </c>
      <c r="E304" s="638" t="s">
        <v>693</v>
      </c>
      <c r="F304" s="462" t="s">
        <v>713</v>
      </c>
      <c r="G304" s="464"/>
      <c r="H304" s="745">
        <v>2.5</v>
      </c>
      <c r="I304" s="441">
        <v>2.5</v>
      </c>
      <c r="J304" s="441"/>
      <c r="K304" s="441"/>
      <c r="L304" s="441"/>
      <c r="M304" s="441"/>
      <c r="N304" s="618" t="s">
        <v>714</v>
      </c>
      <c r="O304" s="688" t="s">
        <v>649</v>
      </c>
      <c r="P304" s="697" t="s">
        <v>412</v>
      </c>
    </row>
    <row r="305" spans="1:16" ht="14.25" customHeight="1" outlineLevel="1">
      <c r="A305" s="34">
        <v>302</v>
      </c>
      <c r="B305" s="922">
        <f t="shared" si="4"/>
        <v>44654.145833333372</v>
      </c>
      <c r="C305" s="592" t="s">
        <v>449</v>
      </c>
      <c r="D305" s="597">
        <v>85</v>
      </c>
      <c r="E305" s="591" t="s">
        <v>715</v>
      </c>
      <c r="F305" s="462" t="s">
        <v>716</v>
      </c>
      <c r="G305" s="619"/>
      <c r="H305" s="743">
        <v>0</v>
      </c>
      <c r="I305" s="426">
        <v>0</v>
      </c>
      <c r="J305" s="426"/>
      <c r="K305" s="426"/>
      <c r="L305" s="426"/>
      <c r="M305" s="426"/>
      <c r="N305" s="616" t="s">
        <v>717</v>
      </c>
      <c r="O305" s="686" t="s">
        <v>400</v>
      </c>
      <c r="P305" s="659" t="s">
        <v>718</v>
      </c>
    </row>
    <row r="306" spans="1:16" ht="14.25" customHeight="1" outlineLevel="1">
      <c r="A306" s="34">
        <v>303</v>
      </c>
      <c r="B306" s="922">
        <f t="shared" si="4"/>
        <v>44654.145833333372</v>
      </c>
      <c r="C306" s="592" t="s">
        <v>449</v>
      </c>
      <c r="D306" s="597">
        <v>85</v>
      </c>
      <c r="E306" s="591" t="s">
        <v>715</v>
      </c>
      <c r="F306" s="462" t="s">
        <v>719</v>
      </c>
      <c r="G306" s="619"/>
      <c r="H306" s="743">
        <v>1</v>
      </c>
      <c r="I306" s="426">
        <v>1</v>
      </c>
      <c r="J306" s="426"/>
      <c r="K306" s="426"/>
      <c r="L306" s="426"/>
      <c r="M306" s="426"/>
      <c r="N306" s="614"/>
      <c r="O306" s="686" t="s">
        <v>400</v>
      </c>
      <c r="P306" s="659" t="s">
        <v>484</v>
      </c>
    </row>
    <row r="307" spans="1:16" ht="14.25" customHeight="1" outlineLevel="1">
      <c r="A307" s="34">
        <v>304</v>
      </c>
      <c r="B307" s="922">
        <f t="shared" si="4"/>
        <v>44654.187500000036</v>
      </c>
      <c r="C307" s="592" t="s">
        <v>449</v>
      </c>
      <c r="D307" s="597">
        <v>85</v>
      </c>
      <c r="E307" s="591" t="s">
        <v>715</v>
      </c>
      <c r="F307" s="462" t="s">
        <v>720</v>
      </c>
      <c r="G307" s="619"/>
      <c r="H307" s="743">
        <v>3</v>
      </c>
      <c r="I307" s="426">
        <v>3</v>
      </c>
      <c r="J307" s="426"/>
      <c r="K307" s="426"/>
      <c r="L307" s="426">
        <v>1000</v>
      </c>
      <c r="M307" s="426"/>
      <c r="N307" s="620"/>
      <c r="O307" s="686" t="s">
        <v>400</v>
      </c>
      <c r="P307" s="659" t="s">
        <v>385</v>
      </c>
    </row>
    <row r="308" spans="1:16" ht="14.25" customHeight="1" outlineLevel="1">
      <c r="A308" s="34">
        <v>305</v>
      </c>
      <c r="B308" s="922">
        <f t="shared" si="4"/>
        <v>44654.312500000036</v>
      </c>
      <c r="C308" s="592" t="s">
        <v>449</v>
      </c>
      <c r="D308" s="597">
        <v>85</v>
      </c>
      <c r="E308" s="591" t="s">
        <v>715</v>
      </c>
      <c r="F308" s="462" t="s">
        <v>721</v>
      </c>
      <c r="G308" s="619"/>
      <c r="H308" s="742">
        <f>_xlfn.CEILING.MATH(IF(L307="",((L308-K308)/M308),((L308-L307)/M308)),0.25)</f>
        <v>1.25</v>
      </c>
      <c r="I308" s="561">
        <f>H308</f>
        <v>1.25</v>
      </c>
      <c r="J308" s="426"/>
      <c r="K308" s="426">
        <v>1000</v>
      </c>
      <c r="L308" s="426">
        <v>3200</v>
      </c>
      <c r="M308" s="426">
        <v>2025</v>
      </c>
      <c r="N308" s="614" t="s">
        <v>722</v>
      </c>
      <c r="O308" s="686" t="s">
        <v>400</v>
      </c>
      <c r="P308" s="659" t="s">
        <v>532</v>
      </c>
    </row>
    <row r="309" spans="1:16" ht="14.25" customHeight="1" outlineLevel="1">
      <c r="A309" s="34">
        <v>306</v>
      </c>
      <c r="B309" s="922">
        <f t="shared" si="4"/>
        <v>44654.364583333372</v>
      </c>
      <c r="C309" s="592" t="s">
        <v>449</v>
      </c>
      <c r="D309" s="597">
        <v>85</v>
      </c>
      <c r="E309" s="591" t="s">
        <v>715</v>
      </c>
      <c r="F309" s="462" t="s">
        <v>723</v>
      </c>
      <c r="G309" s="619"/>
      <c r="H309" s="742">
        <f>_xlfn.CEILING.MATH(IF(L308="",((L309-K309)/M309),((L309-L308)/M309)),0.25)</f>
        <v>3</v>
      </c>
      <c r="I309" s="561">
        <f>H309</f>
        <v>3</v>
      </c>
      <c r="J309" s="426"/>
      <c r="K309" s="426"/>
      <c r="L309" s="426">
        <v>9000</v>
      </c>
      <c r="M309" s="426">
        <v>2025</v>
      </c>
      <c r="N309" s="621" t="s">
        <v>724</v>
      </c>
      <c r="O309" s="686" t="s">
        <v>400</v>
      </c>
      <c r="P309" s="659" t="s">
        <v>532</v>
      </c>
    </row>
    <row r="310" spans="1:16" ht="14.25" customHeight="1" outlineLevel="1">
      <c r="A310" s="34">
        <v>307</v>
      </c>
      <c r="B310" s="922">
        <f t="shared" si="4"/>
        <v>44654.489583333372</v>
      </c>
      <c r="C310" s="592" t="s">
        <v>449</v>
      </c>
      <c r="D310" s="597">
        <v>85</v>
      </c>
      <c r="E310" s="591" t="s">
        <v>715</v>
      </c>
      <c r="F310" s="462" t="s">
        <v>725</v>
      </c>
      <c r="G310" s="619"/>
      <c r="H310" s="743">
        <v>0.5</v>
      </c>
      <c r="I310" s="426">
        <v>0.5</v>
      </c>
      <c r="J310" s="426"/>
      <c r="K310" s="426"/>
      <c r="L310" s="426"/>
      <c r="M310" s="426"/>
      <c r="N310" s="614"/>
      <c r="O310" s="686" t="s">
        <v>400</v>
      </c>
      <c r="P310" s="659" t="s">
        <v>524</v>
      </c>
    </row>
    <row r="311" spans="1:16" ht="14.25" customHeight="1" outlineLevel="1">
      <c r="A311" s="34">
        <v>308</v>
      </c>
      <c r="B311" s="922">
        <f t="shared" si="4"/>
        <v>44654.510416666708</v>
      </c>
      <c r="C311" s="592" t="s">
        <v>449</v>
      </c>
      <c r="D311" s="597">
        <v>85</v>
      </c>
      <c r="E311" s="591" t="s">
        <v>715</v>
      </c>
      <c r="F311" s="462" t="s">
        <v>726</v>
      </c>
      <c r="G311" s="619"/>
      <c r="H311" s="743">
        <v>0.75</v>
      </c>
      <c r="I311" s="426">
        <v>0.75</v>
      </c>
      <c r="J311" s="426"/>
      <c r="K311" s="426"/>
      <c r="L311" s="426"/>
      <c r="M311" s="426"/>
      <c r="N311" s="614" t="s">
        <v>727</v>
      </c>
      <c r="O311" s="686" t="s">
        <v>400</v>
      </c>
      <c r="P311" s="659" t="s">
        <v>410</v>
      </c>
    </row>
    <row r="312" spans="1:16" ht="14.25" customHeight="1" outlineLevel="1">
      <c r="A312" s="34">
        <v>309</v>
      </c>
      <c r="B312" s="922">
        <f t="shared" si="4"/>
        <v>44654.541666666708</v>
      </c>
      <c r="C312" s="592" t="s">
        <v>449</v>
      </c>
      <c r="D312" s="597">
        <v>85</v>
      </c>
      <c r="E312" s="591" t="s">
        <v>715</v>
      </c>
      <c r="F312" s="462" t="s">
        <v>728</v>
      </c>
      <c r="G312" s="466"/>
      <c r="H312" s="743">
        <v>5</v>
      </c>
      <c r="I312" s="426">
        <v>5</v>
      </c>
      <c r="J312" s="426"/>
      <c r="K312" s="426"/>
      <c r="L312" s="426"/>
      <c r="M312" s="426"/>
      <c r="N312" s="622" t="s">
        <v>729</v>
      </c>
      <c r="O312" s="686" t="s">
        <v>400</v>
      </c>
      <c r="P312" s="659" t="s">
        <v>410</v>
      </c>
    </row>
    <row r="313" spans="1:16" ht="14.25" customHeight="1" outlineLevel="1">
      <c r="A313" s="34">
        <v>310</v>
      </c>
      <c r="B313" s="922">
        <f t="shared" si="4"/>
        <v>44654.750000000044</v>
      </c>
      <c r="C313" s="592" t="s">
        <v>449</v>
      </c>
      <c r="D313" s="597">
        <v>85</v>
      </c>
      <c r="E313" s="591" t="s">
        <v>715</v>
      </c>
      <c r="F313" s="462" t="s">
        <v>730</v>
      </c>
      <c r="G313" s="464"/>
      <c r="H313" s="742">
        <f>_xlfn.CEILING.MATH(IF(L312="",((L313-K313)/M313),((L313-L312)/M313)),0.25)</f>
        <v>8</v>
      </c>
      <c r="I313" s="561">
        <f>H313</f>
        <v>8</v>
      </c>
      <c r="J313" s="424"/>
      <c r="K313" s="424">
        <v>9000</v>
      </c>
      <c r="L313" s="424">
        <v>9622</v>
      </c>
      <c r="M313" s="424">
        <v>80</v>
      </c>
      <c r="N313" s="444"/>
      <c r="O313" s="686" t="s">
        <v>400</v>
      </c>
      <c r="P313" s="659" t="s">
        <v>532</v>
      </c>
    </row>
    <row r="314" spans="1:16" ht="14.25" customHeight="1" outlineLevel="1">
      <c r="A314" s="34">
        <v>311</v>
      </c>
      <c r="B314" s="922">
        <f t="shared" si="4"/>
        <v>44655.083333333379</v>
      </c>
      <c r="C314" s="592" t="s">
        <v>449</v>
      </c>
      <c r="D314" s="597">
        <v>85</v>
      </c>
      <c r="E314" s="591" t="s">
        <v>715</v>
      </c>
      <c r="F314" s="462" t="s">
        <v>731</v>
      </c>
      <c r="G314" s="464"/>
      <c r="H314" s="745">
        <v>0.25</v>
      </c>
      <c r="I314" s="443">
        <v>0.25</v>
      </c>
      <c r="J314" s="424"/>
      <c r="K314" s="424"/>
      <c r="L314" s="424"/>
      <c r="M314" s="424"/>
      <c r="N314" s="444"/>
      <c r="O314" s="686" t="s">
        <v>400</v>
      </c>
      <c r="P314" s="659" t="s">
        <v>407</v>
      </c>
    </row>
    <row r="315" spans="1:16" ht="14.25" customHeight="1" outlineLevel="1">
      <c r="A315" s="34">
        <v>312</v>
      </c>
      <c r="B315" s="922">
        <f t="shared" si="4"/>
        <v>44655.093750000044</v>
      </c>
      <c r="C315" s="592" t="s">
        <v>449</v>
      </c>
      <c r="D315" s="597">
        <v>85</v>
      </c>
      <c r="E315" s="591" t="s">
        <v>715</v>
      </c>
      <c r="F315" s="462" t="s">
        <v>732</v>
      </c>
      <c r="G315" s="467"/>
      <c r="H315" s="747">
        <v>3</v>
      </c>
      <c r="I315" s="468">
        <v>3</v>
      </c>
      <c r="J315" s="426"/>
      <c r="K315" s="426"/>
      <c r="L315" s="426"/>
      <c r="M315" s="426"/>
      <c r="N315" s="444" t="s">
        <v>733</v>
      </c>
      <c r="O315" s="686" t="s">
        <v>400</v>
      </c>
      <c r="P315" s="659" t="s">
        <v>591</v>
      </c>
    </row>
    <row r="316" spans="1:16" ht="14.25" customHeight="1" outlineLevel="1">
      <c r="A316" s="34">
        <v>313</v>
      </c>
      <c r="B316" s="922">
        <f t="shared" si="4"/>
        <v>44655.218750000044</v>
      </c>
      <c r="C316" s="592" t="s">
        <v>449</v>
      </c>
      <c r="D316" s="597">
        <v>85</v>
      </c>
      <c r="E316" s="591" t="s">
        <v>715</v>
      </c>
      <c r="F316" s="462" t="s">
        <v>734</v>
      </c>
      <c r="G316" s="435"/>
      <c r="H316" s="743">
        <v>1.5</v>
      </c>
      <c r="I316" s="426">
        <v>1.5</v>
      </c>
      <c r="J316" s="426"/>
      <c r="K316" s="426"/>
      <c r="L316" s="426"/>
      <c r="M316" s="426"/>
      <c r="N316" s="614" t="s">
        <v>735</v>
      </c>
      <c r="O316" s="686" t="s">
        <v>400</v>
      </c>
      <c r="P316" s="659" t="s">
        <v>530</v>
      </c>
    </row>
    <row r="317" spans="1:16" ht="14.25" customHeight="1" outlineLevel="1">
      <c r="A317" s="34">
        <v>314</v>
      </c>
      <c r="B317" s="922">
        <f t="shared" si="4"/>
        <v>44655.281250000044</v>
      </c>
      <c r="C317" s="592" t="s">
        <v>449</v>
      </c>
      <c r="D317" s="597">
        <v>85</v>
      </c>
      <c r="E317" s="591" t="s">
        <v>715</v>
      </c>
      <c r="F317" s="462" t="s">
        <v>736</v>
      </c>
      <c r="G317" s="435"/>
      <c r="H317" s="747">
        <v>1.5</v>
      </c>
      <c r="I317" s="468">
        <v>1.5</v>
      </c>
      <c r="J317" s="426"/>
      <c r="K317" s="426"/>
      <c r="L317" s="426"/>
      <c r="M317" s="426"/>
      <c r="N317" s="614" t="s">
        <v>737</v>
      </c>
      <c r="O317" s="686" t="s">
        <v>400</v>
      </c>
      <c r="P317" s="659" t="s">
        <v>738</v>
      </c>
    </row>
    <row r="318" spans="1:16" ht="14.25" customHeight="1" outlineLevel="1">
      <c r="A318" s="34">
        <v>315</v>
      </c>
      <c r="B318" s="922">
        <f t="shared" si="4"/>
        <v>44655.343750000044</v>
      </c>
      <c r="C318" s="592" t="s">
        <v>449</v>
      </c>
      <c r="D318" s="597">
        <v>85</v>
      </c>
      <c r="E318" s="571" t="s">
        <v>739</v>
      </c>
      <c r="F318" s="462" t="s">
        <v>740</v>
      </c>
      <c r="G318" s="467"/>
      <c r="H318" s="747">
        <v>1.5</v>
      </c>
      <c r="I318" s="468">
        <v>1.5</v>
      </c>
      <c r="J318" s="465"/>
      <c r="K318" s="465"/>
      <c r="L318" s="465"/>
      <c r="M318" s="465"/>
      <c r="N318" s="614"/>
      <c r="O318" s="685" t="s">
        <v>400</v>
      </c>
      <c r="P318" s="692" t="s">
        <v>410</v>
      </c>
    </row>
    <row r="319" spans="1:16" ht="14.25" customHeight="1" outlineLevel="1">
      <c r="A319" s="34">
        <v>316</v>
      </c>
      <c r="B319" s="922">
        <f t="shared" si="4"/>
        <v>44655.406250000044</v>
      </c>
      <c r="C319" s="592" t="s">
        <v>449</v>
      </c>
      <c r="D319" s="597">
        <v>85</v>
      </c>
      <c r="E319" s="571" t="s">
        <v>739</v>
      </c>
      <c r="F319" s="462" t="s">
        <v>741</v>
      </c>
      <c r="G319" s="467"/>
      <c r="H319" s="742">
        <f>_xlfn.CEILING.MATH(IF(L318="",((L319-K319)/M319),((L319-L318)/M319)),0.25)</f>
        <v>1.75</v>
      </c>
      <c r="I319" s="561">
        <f>H319</f>
        <v>1.75</v>
      </c>
      <c r="J319" s="426"/>
      <c r="K319" s="426">
        <v>8700</v>
      </c>
      <c r="L319" s="426">
        <v>9622</v>
      </c>
      <c r="M319" s="426">
        <v>600</v>
      </c>
      <c r="N319" s="614" t="s">
        <v>742</v>
      </c>
      <c r="O319" s="685" t="s">
        <v>400</v>
      </c>
      <c r="P319" s="693" t="s">
        <v>743</v>
      </c>
    </row>
    <row r="320" spans="1:16" ht="14.25" customHeight="1" outlineLevel="1">
      <c r="A320" s="34">
        <v>317</v>
      </c>
      <c r="B320" s="922">
        <f t="shared" si="4"/>
        <v>44655.479166666708</v>
      </c>
      <c r="C320" s="592" t="s">
        <v>449</v>
      </c>
      <c r="D320" s="597">
        <v>85</v>
      </c>
      <c r="E320" s="571" t="s">
        <v>739</v>
      </c>
      <c r="F320" s="462" t="s">
        <v>744</v>
      </c>
      <c r="G320" s="467"/>
      <c r="H320" s="747">
        <v>1</v>
      </c>
      <c r="I320" s="468">
        <v>1</v>
      </c>
      <c r="J320" s="426"/>
      <c r="K320" s="426"/>
      <c r="L320" s="426"/>
      <c r="M320" s="426"/>
      <c r="N320" s="614"/>
      <c r="O320" s="685" t="s">
        <v>400</v>
      </c>
      <c r="P320" s="693" t="s">
        <v>407</v>
      </c>
    </row>
    <row r="321" spans="1:16" ht="14.25" customHeight="1" outlineLevel="1">
      <c r="A321" s="34">
        <v>318</v>
      </c>
      <c r="B321" s="922">
        <f t="shared" si="4"/>
        <v>44655.520833333372</v>
      </c>
      <c r="C321" s="592" t="s">
        <v>449</v>
      </c>
      <c r="D321" s="597">
        <v>85</v>
      </c>
      <c r="E321" s="571" t="s">
        <v>739</v>
      </c>
      <c r="F321" s="462" t="s">
        <v>745</v>
      </c>
      <c r="G321" s="467"/>
      <c r="H321" s="747">
        <v>3</v>
      </c>
      <c r="I321" s="468">
        <v>3</v>
      </c>
      <c r="J321" s="426"/>
      <c r="K321" s="426"/>
      <c r="L321" s="426"/>
      <c r="M321" s="426"/>
      <c r="N321" s="614" t="s">
        <v>746</v>
      </c>
      <c r="O321" s="685" t="s">
        <v>400</v>
      </c>
      <c r="P321" s="693" t="s">
        <v>407</v>
      </c>
    </row>
    <row r="322" spans="1:16" ht="14.25" customHeight="1" outlineLevel="1">
      <c r="A322" s="34">
        <v>319</v>
      </c>
      <c r="B322" s="922">
        <f t="shared" si="4"/>
        <v>44655.645833333372</v>
      </c>
      <c r="C322" s="592" t="s">
        <v>449</v>
      </c>
      <c r="D322" s="597">
        <v>85</v>
      </c>
      <c r="E322" s="571" t="s">
        <v>739</v>
      </c>
      <c r="F322" s="462" t="s">
        <v>747</v>
      </c>
      <c r="G322" s="467"/>
      <c r="H322" s="747">
        <v>1</v>
      </c>
      <c r="I322" s="468">
        <v>1</v>
      </c>
      <c r="J322" s="426"/>
      <c r="K322" s="426"/>
      <c r="L322" s="426"/>
      <c r="M322" s="426"/>
      <c r="N322" s="614"/>
      <c r="O322" s="685" t="s">
        <v>400</v>
      </c>
      <c r="P322" s="693" t="s">
        <v>407</v>
      </c>
    </row>
    <row r="323" spans="1:16" ht="14.25" customHeight="1" outlineLevel="1">
      <c r="A323" s="34">
        <v>320</v>
      </c>
      <c r="B323" s="922">
        <f t="shared" si="4"/>
        <v>44655.687500000036</v>
      </c>
      <c r="C323" s="592" t="s">
        <v>449</v>
      </c>
      <c r="D323" s="597">
        <v>85</v>
      </c>
      <c r="E323" s="571" t="s">
        <v>739</v>
      </c>
      <c r="F323" s="462" t="s">
        <v>748</v>
      </c>
      <c r="G323" s="467"/>
      <c r="H323" s="743">
        <v>0.75</v>
      </c>
      <c r="I323" s="426">
        <v>0.75</v>
      </c>
      <c r="J323" s="426"/>
      <c r="K323" s="426"/>
      <c r="L323" s="426"/>
      <c r="M323" s="426"/>
      <c r="N323" s="614" t="s">
        <v>749</v>
      </c>
      <c r="O323" s="685" t="s">
        <v>400</v>
      </c>
      <c r="P323" s="695" t="s">
        <v>410</v>
      </c>
    </row>
    <row r="324" spans="1:16" ht="14.25" customHeight="1" outlineLevel="1">
      <c r="A324" s="34">
        <v>321</v>
      </c>
      <c r="B324" s="922">
        <f t="shared" si="4"/>
        <v>44655.718750000036</v>
      </c>
      <c r="C324" s="592" t="s">
        <v>449</v>
      </c>
      <c r="D324" s="597">
        <v>85</v>
      </c>
      <c r="E324" s="571" t="s">
        <v>739</v>
      </c>
      <c r="F324" s="462" t="s">
        <v>750</v>
      </c>
      <c r="G324" s="467"/>
      <c r="H324" s="743">
        <v>3.5</v>
      </c>
      <c r="I324" s="426">
        <v>3.5</v>
      </c>
      <c r="J324" s="426"/>
      <c r="K324" s="426"/>
      <c r="L324" s="426"/>
      <c r="M324" s="426"/>
      <c r="N324" s="623" t="s">
        <v>751</v>
      </c>
      <c r="O324" s="685" t="s">
        <v>400</v>
      </c>
      <c r="P324" s="693" t="s">
        <v>407</v>
      </c>
    </row>
    <row r="325" spans="1:16" ht="14.25" customHeight="1" outlineLevel="1">
      <c r="A325" s="34">
        <v>322</v>
      </c>
      <c r="B325" s="922">
        <f t="shared" si="4"/>
        <v>44655.864583333372</v>
      </c>
      <c r="C325" s="592" t="s">
        <v>449</v>
      </c>
      <c r="D325" s="597">
        <v>85</v>
      </c>
      <c r="E325" s="571" t="s">
        <v>739</v>
      </c>
      <c r="F325" s="462" t="s">
        <v>752</v>
      </c>
      <c r="G325" s="428"/>
      <c r="H325" s="743">
        <v>0.75</v>
      </c>
      <c r="I325" s="426">
        <v>0.75</v>
      </c>
      <c r="J325" s="426"/>
      <c r="K325" s="426"/>
      <c r="L325" s="426"/>
      <c r="M325" s="426"/>
      <c r="N325" s="469"/>
      <c r="O325" s="685" t="s">
        <v>400</v>
      </c>
      <c r="P325" s="693" t="s">
        <v>535</v>
      </c>
    </row>
    <row r="326" spans="1:16" ht="14.25" customHeight="1" outlineLevel="1">
      <c r="A326" s="34">
        <v>323</v>
      </c>
      <c r="B326" s="922">
        <f t="shared" ref="B326:B389" si="5">IF(ISNUMBER(J325),B325+J325/24,B325+I325/24)</f>
        <v>44655.895833333372</v>
      </c>
      <c r="C326" s="592" t="s">
        <v>449</v>
      </c>
      <c r="D326" s="597">
        <v>85</v>
      </c>
      <c r="E326" s="571" t="s">
        <v>739</v>
      </c>
      <c r="F326" s="462" t="s">
        <v>753</v>
      </c>
      <c r="G326" s="428"/>
      <c r="H326" s="742">
        <f>_xlfn.CEILING.MATH(IF(L325="",((L326-K326)/M326),((L326-L325)/M326)),0.25)</f>
        <v>3</v>
      </c>
      <c r="I326" s="561">
        <f>H326</f>
        <v>3</v>
      </c>
      <c r="J326" s="426"/>
      <c r="K326" s="426">
        <v>3200</v>
      </c>
      <c r="L326" s="426">
        <v>8700</v>
      </c>
      <c r="M326" s="426">
        <f>14*135</f>
        <v>1890</v>
      </c>
      <c r="N326" s="469"/>
      <c r="O326" s="685" t="s">
        <v>400</v>
      </c>
      <c r="P326" s="693" t="s">
        <v>412</v>
      </c>
    </row>
    <row r="327" spans="1:16" ht="14.25" customHeight="1" outlineLevel="1">
      <c r="A327" s="34">
        <v>324</v>
      </c>
      <c r="B327" s="922">
        <f t="shared" si="5"/>
        <v>44656.020833333372</v>
      </c>
      <c r="C327" s="592" t="s">
        <v>449</v>
      </c>
      <c r="D327" s="597">
        <v>85</v>
      </c>
      <c r="E327" s="571" t="s">
        <v>739</v>
      </c>
      <c r="F327" s="462" t="s">
        <v>754</v>
      </c>
      <c r="G327" s="470"/>
      <c r="H327" s="743">
        <v>0.75</v>
      </c>
      <c r="I327" s="426">
        <v>0.75</v>
      </c>
      <c r="J327" s="426"/>
      <c r="K327" s="426"/>
      <c r="L327" s="426"/>
      <c r="M327" s="426"/>
      <c r="N327" s="471"/>
      <c r="O327" s="685" t="s">
        <v>400</v>
      </c>
      <c r="P327" s="694" t="s">
        <v>383</v>
      </c>
    </row>
    <row r="328" spans="1:16" ht="14.25" customHeight="1" outlineLevel="1">
      <c r="A328" s="34">
        <v>325</v>
      </c>
      <c r="B328" s="922">
        <f t="shared" si="5"/>
        <v>44656.052083333372</v>
      </c>
      <c r="C328" s="592" t="s">
        <v>449</v>
      </c>
      <c r="D328" s="597">
        <v>85</v>
      </c>
      <c r="E328" s="571" t="s">
        <v>739</v>
      </c>
      <c r="F328" s="462" t="s">
        <v>755</v>
      </c>
      <c r="G328" s="470"/>
      <c r="H328" s="742">
        <f>_xlfn.CEILING.MATH(IF(L327="",((L328-K328)/M328),((L328-L327)/M328)),0.25)</f>
        <v>1.25</v>
      </c>
      <c r="I328" s="561">
        <f>H328</f>
        <v>1.25</v>
      </c>
      <c r="J328" s="426"/>
      <c r="K328" s="426">
        <v>1000</v>
      </c>
      <c r="L328" s="426">
        <v>3200</v>
      </c>
      <c r="M328" s="426">
        <v>1890</v>
      </c>
      <c r="N328" s="471"/>
      <c r="O328" s="685" t="s">
        <v>400</v>
      </c>
      <c r="P328" s="694" t="s">
        <v>412</v>
      </c>
    </row>
    <row r="329" spans="1:16" ht="14.25" customHeight="1" outlineLevel="1">
      <c r="A329" s="34">
        <v>326</v>
      </c>
      <c r="B329" s="922">
        <f t="shared" si="5"/>
        <v>44656.104166666708</v>
      </c>
      <c r="C329" s="592" t="s">
        <v>449</v>
      </c>
      <c r="D329" s="597">
        <v>85</v>
      </c>
      <c r="E329" s="571" t="s">
        <v>739</v>
      </c>
      <c r="F329" s="462" t="s">
        <v>756</v>
      </c>
      <c r="G329" s="428"/>
      <c r="H329" s="743">
        <v>2</v>
      </c>
      <c r="I329" s="426">
        <v>2</v>
      </c>
      <c r="J329" s="426"/>
      <c r="K329" s="426"/>
      <c r="L329" s="426"/>
      <c r="M329" s="426"/>
      <c r="N329" s="469"/>
      <c r="O329" s="685" t="s">
        <v>400</v>
      </c>
      <c r="P329" s="693" t="s">
        <v>412</v>
      </c>
    </row>
    <row r="330" spans="1:16" ht="14.25" customHeight="1">
      <c r="A330" s="34">
        <v>327</v>
      </c>
      <c r="B330" s="922">
        <f t="shared" si="5"/>
        <v>44656.187500000044</v>
      </c>
      <c r="C330" s="592" t="s">
        <v>449</v>
      </c>
      <c r="D330" s="597">
        <v>90</v>
      </c>
      <c r="E330" s="591" t="s">
        <v>757</v>
      </c>
      <c r="F330" s="462" t="s">
        <v>758</v>
      </c>
      <c r="G330" s="654"/>
      <c r="H330" s="748">
        <v>1</v>
      </c>
      <c r="I330" s="655">
        <v>1</v>
      </c>
      <c r="J330" s="656"/>
      <c r="K330" s="656"/>
      <c r="L330" s="656"/>
      <c r="M330" s="656"/>
      <c r="N330" s="657"/>
      <c r="O330" s="686" t="s">
        <v>759</v>
      </c>
      <c r="P330" s="699" t="s">
        <v>377</v>
      </c>
    </row>
    <row r="331" spans="1:16" ht="14.25" customHeight="1" outlineLevel="1">
      <c r="A331" s="34">
        <v>328</v>
      </c>
      <c r="B331" s="922">
        <f t="shared" si="5"/>
        <v>44656.229166666708</v>
      </c>
      <c r="C331" s="592" t="s">
        <v>449</v>
      </c>
      <c r="D331" s="597">
        <v>90</v>
      </c>
      <c r="E331" s="591" t="s">
        <v>757</v>
      </c>
      <c r="F331" s="462" t="s">
        <v>760</v>
      </c>
      <c r="G331" s="654"/>
      <c r="H331" s="742">
        <f>_xlfn.CEILING.MATH(IF(L330="",((L331-K331)/M331),((L331-L330)/M331)),0.25)</f>
        <v>3.5</v>
      </c>
      <c r="I331" s="739">
        <f>H331</f>
        <v>3.5</v>
      </c>
      <c r="J331" s="656"/>
      <c r="K331" s="656"/>
      <c r="L331" s="655">
        <v>898</v>
      </c>
      <c r="M331" s="655">
        <v>276</v>
      </c>
      <c r="N331" s="657" t="s">
        <v>761</v>
      </c>
      <c r="O331" s="686" t="s">
        <v>759</v>
      </c>
      <c r="P331" s="697" t="s">
        <v>762</v>
      </c>
    </row>
    <row r="332" spans="1:16" ht="14.25" customHeight="1" outlineLevel="1">
      <c r="A332" s="34">
        <v>329</v>
      </c>
      <c r="B332" s="922">
        <f t="shared" si="5"/>
        <v>44656.375000000044</v>
      </c>
      <c r="C332" s="592" t="s">
        <v>449</v>
      </c>
      <c r="D332" s="597">
        <v>90</v>
      </c>
      <c r="E332" s="591" t="s">
        <v>757</v>
      </c>
      <c r="F332" s="462" t="s">
        <v>763</v>
      </c>
      <c r="G332" s="654"/>
      <c r="H332" s="748">
        <v>0.25</v>
      </c>
      <c r="I332" s="655">
        <v>0.25</v>
      </c>
      <c r="J332" s="656"/>
      <c r="K332" s="656"/>
      <c r="L332" s="656"/>
      <c r="M332" s="656"/>
      <c r="N332" s="657"/>
      <c r="O332" s="686" t="s">
        <v>759</v>
      </c>
      <c r="P332" s="697" t="s">
        <v>762</v>
      </c>
    </row>
    <row r="333" spans="1:16" ht="14.25" customHeight="1" outlineLevel="1">
      <c r="A333" s="34">
        <v>330</v>
      </c>
      <c r="B333" s="922">
        <f t="shared" si="5"/>
        <v>44656.385416666708</v>
      </c>
      <c r="C333" s="592" t="s">
        <v>449</v>
      </c>
      <c r="D333" s="597">
        <v>90</v>
      </c>
      <c r="E333" s="591" t="s">
        <v>757</v>
      </c>
      <c r="F333" s="462" t="s">
        <v>764</v>
      </c>
      <c r="G333" s="654"/>
      <c r="H333" s="748">
        <v>0.5</v>
      </c>
      <c r="I333" s="655">
        <v>0.5</v>
      </c>
      <c r="J333" s="656"/>
      <c r="K333" s="656"/>
      <c r="L333" s="656"/>
      <c r="M333" s="656"/>
      <c r="N333" s="657"/>
      <c r="O333" s="686" t="s">
        <v>759</v>
      </c>
      <c r="P333" s="697" t="s">
        <v>377</v>
      </c>
    </row>
    <row r="334" spans="1:16" ht="14.25" customHeight="1" outlineLevel="1">
      <c r="A334" s="34">
        <v>331</v>
      </c>
      <c r="B334" s="922">
        <f t="shared" si="5"/>
        <v>44656.406250000044</v>
      </c>
      <c r="C334" s="592" t="s">
        <v>449</v>
      </c>
      <c r="D334" s="597">
        <v>90</v>
      </c>
      <c r="E334" s="591" t="s">
        <v>757</v>
      </c>
      <c r="F334" s="462" t="s">
        <v>765</v>
      </c>
      <c r="G334" s="654"/>
      <c r="H334" s="742">
        <f>_xlfn.CEILING.MATH(IF(L333="",((L334-K334)/M334),((L334-L333)/M334)),0.25)</f>
        <v>2.25</v>
      </c>
      <c r="I334" s="739">
        <f>H334</f>
        <v>2.25</v>
      </c>
      <c r="J334" s="656"/>
      <c r="K334" s="656"/>
      <c r="L334" s="655">
        <v>898</v>
      </c>
      <c r="M334" s="655">
        <v>432</v>
      </c>
      <c r="N334" s="657" t="s">
        <v>766</v>
      </c>
      <c r="O334" s="686" t="s">
        <v>759</v>
      </c>
      <c r="P334" s="697" t="s">
        <v>767</v>
      </c>
    </row>
    <row r="335" spans="1:16" ht="14.25" customHeight="1" outlineLevel="1">
      <c r="A335" s="34">
        <v>332</v>
      </c>
      <c r="B335" s="922">
        <f t="shared" si="5"/>
        <v>44656.500000000044</v>
      </c>
      <c r="C335" s="592" t="s">
        <v>449</v>
      </c>
      <c r="D335" s="597">
        <v>90</v>
      </c>
      <c r="E335" s="591" t="s">
        <v>757</v>
      </c>
      <c r="F335" s="462" t="s">
        <v>768</v>
      </c>
      <c r="G335" s="654"/>
      <c r="H335" s="748">
        <v>1</v>
      </c>
      <c r="I335" s="655">
        <v>1</v>
      </c>
      <c r="J335" s="656"/>
      <c r="K335" s="656"/>
      <c r="L335" s="656"/>
      <c r="M335" s="656"/>
      <c r="N335" s="657"/>
      <c r="O335" s="686" t="s">
        <v>759</v>
      </c>
      <c r="P335" s="697" t="s">
        <v>767</v>
      </c>
    </row>
    <row r="336" spans="1:16" ht="14.25" customHeight="1" outlineLevel="1">
      <c r="A336" s="34">
        <v>333</v>
      </c>
      <c r="B336" s="922">
        <f t="shared" si="5"/>
        <v>44656.541666666708</v>
      </c>
      <c r="C336" s="592" t="s">
        <v>449</v>
      </c>
      <c r="D336" s="597">
        <v>90</v>
      </c>
      <c r="E336" s="591" t="s">
        <v>757</v>
      </c>
      <c r="F336" s="462" t="s">
        <v>769</v>
      </c>
      <c r="G336" s="654"/>
      <c r="H336" s="748">
        <v>1.75</v>
      </c>
      <c r="I336" s="655">
        <v>1.75</v>
      </c>
      <c r="J336" s="656"/>
      <c r="K336" s="656"/>
      <c r="L336" s="656"/>
      <c r="M336" s="656"/>
      <c r="N336" s="657"/>
      <c r="O336" s="686" t="s">
        <v>759</v>
      </c>
      <c r="P336" s="697" t="s">
        <v>770</v>
      </c>
    </row>
    <row r="337" spans="1:16" ht="14.25" customHeight="1" outlineLevel="1">
      <c r="A337" s="34">
        <v>334</v>
      </c>
      <c r="B337" s="922">
        <f t="shared" si="5"/>
        <v>44656.614583333372</v>
      </c>
      <c r="C337" s="592" t="s">
        <v>449</v>
      </c>
      <c r="D337" s="597">
        <v>90</v>
      </c>
      <c r="E337" s="591" t="s">
        <v>757</v>
      </c>
      <c r="F337" s="462" t="s">
        <v>771</v>
      </c>
      <c r="G337" s="654"/>
      <c r="H337" s="742">
        <f>_xlfn.CEILING.MATH(IF(L336="",((L337-K337)/M337),((L337-L336)/M337)),0.25)</f>
        <v>8</v>
      </c>
      <c r="I337" s="739">
        <f>H337</f>
        <v>8</v>
      </c>
      <c r="J337" s="656"/>
      <c r="K337" s="656"/>
      <c r="L337" s="655">
        <v>2200</v>
      </c>
      <c r="M337" s="655">
        <v>276</v>
      </c>
      <c r="N337" s="657" t="s">
        <v>772</v>
      </c>
      <c r="O337" s="686" t="s">
        <v>759</v>
      </c>
      <c r="P337" s="697" t="s">
        <v>389</v>
      </c>
    </row>
    <row r="338" spans="1:16" ht="14.25" customHeight="1" outlineLevel="1">
      <c r="A338" s="34">
        <v>335</v>
      </c>
      <c r="B338" s="922">
        <f t="shared" si="5"/>
        <v>44656.947916666708</v>
      </c>
      <c r="C338" s="592" t="s">
        <v>449</v>
      </c>
      <c r="D338" s="597">
        <v>90</v>
      </c>
      <c r="E338" s="591" t="s">
        <v>757</v>
      </c>
      <c r="F338" s="462" t="s">
        <v>773</v>
      </c>
      <c r="G338" s="654"/>
      <c r="H338" s="742">
        <f>_xlfn.CEILING.MATH(IF(L337="",((L338-K338)/M338),((L338-L337)/M338)),0.25)</f>
        <v>15.75</v>
      </c>
      <c r="I338" s="739">
        <f>H338</f>
        <v>15.75</v>
      </c>
      <c r="J338" s="656"/>
      <c r="K338" s="656"/>
      <c r="L338" s="655">
        <v>6500</v>
      </c>
      <c r="M338" s="655">
        <v>276</v>
      </c>
      <c r="N338" s="657" t="s">
        <v>772</v>
      </c>
      <c r="O338" s="686" t="s">
        <v>759</v>
      </c>
      <c r="P338" s="697" t="s">
        <v>389</v>
      </c>
    </row>
    <row r="339" spans="1:16" ht="14.25" customHeight="1" outlineLevel="1">
      <c r="A339" s="34">
        <v>336</v>
      </c>
      <c r="B339" s="922">
        <f t="shared" si="5"/>
        <v>44657.604166666708</v>
      </c>
      <c r="C339" s="592" t="s">
        <v>449</v>
      </c>
      <c r="D339" s="597">
        <v>90</v>
      </c>
      <c r="E339" s="591" t="s">
        <v>757</v>
      </c>
      <c r="F339" s="462" t="s">
        <v>774</v>
      </c>
      <c r="G339" s="654"/>
      <c r="H339" s="748">
        <v>0.75</v>
      </c>
      <c r="I339" s="655">
        <v>0.75</v>
      </c>
      <c r="J339" s="656"/>
      <c r="K339" s="656"/>
      <c r="L339" s="656"/>
      <c r="M339" s="656"/>
      <c r="N339" s="657"/>
      <c r="O339" s="686" t="s">
        <v>759</v>
      </c>
      <c r="P339" s="697" t="s">
        <v>407</v>
      </c>
    </row>
    <row r="340" spans="1:16" ht="14.25" customHeight="1" outlineLevel="1">
      <c r="A340" s="34">
        <v>337</v>
      </c>
      <c r="B340" s="922">
        <f t="shared" si="5"/>
        <v>44657.635416666708</v>
      </c>
      <c r="C340" s="592" t="s">
        <v>449</v>
      </c>
      <c r="D340" s="597">
        <v>90</v>
      </c>
      <c r="E340" s="591" t="s">
        <v>757</v>
      </c>
      <c r="F340" s="462" t="s">
        <v>775</v>
      </c>
      <c r="G340" s="654"/>
      <c r="H340" s="742">
        <f>_xlfn.CEILING.MATH(IF(L339="",((L340-K340)/M340),((L340-L339)/M340)),0.25)</f>
        <v>3.5</v>
      </c>
      <c r="I340" s="739">
        <f>H340</f>
        <v>3.5</v>
      </c>
      <c r="J340" s="656"/>
      <c r="K340" s="656"/>
      <c r="L340" s="655">
        <v>898</v>
      </c>
      <c r="M340" s="655">
        <v>276</v>
      </c>
      <c r="N340" s="657" t="s">
        <v>776</v>
      </c>
      <c r="O340" s="686" t="s">
        <v>759</v>
      </c>
      <c r="P340" s="697" t="s">
        <v>389</v>
      </c>
    </row>
    <row r="341" spans="1:16" ht="14.25" customHeight="1" outlineLevel="1">
      <c r="A341" s="34">
        <v>338</v>
      </c>
      <c r="B341" s="922">
        <f t="shared" si="5"/>
        <v>44657.781250000044</v>
      </c>
      <c r="C341" s="592" t="s">
        <v>449</v>
      </c>
      <c r="D341" s="597">
        <v>90</v>
      </c>
      <c r="E341" s="591" t="s">
        <v>757</v>
      </c>
      <c r="F341" s="462" t="s">
        <v>777</v>
      </c>
      <c r="G341" s="654"/>
      <c r="H341" s="730">
        <v>1</v>
      </c>
      <c r="I341" s="659">
        <v>1</v>
      </c>
      <c r="J341" s="660"/>
      <c r="K341" s="660"/>
      <c r="L341" s="660"/>
      <c r="M341" s="660"/>
      <c r="N341" s="657" t="s">
        <v>778</v>
      </c>
      <c r="O341" s="686" t="s">
        <v>759</v>
      </c>
      <c r="P341" s="700" t="s">
        <v>779</v>
      </c>
    </row>
    <row r="342" spans="1:16" ht="14.25" customHeight="1" outlineLevel="1">
      <c r="A342" s="34">
        <v>339</v>
      </c>
      <c r="B342" s="922">
        <f t="shared" si="5"/>
        <v>44657.822916666708</v>
      </c>
      <c r="C342" s="592" t="s">
        <v>449</v>
      </c>
      <c r="D342" s="597">
        <v>90</v>
      </c>
      <c r="E342" s="591" t="s">
        <v>757</v>
      </c>
      <c r="F342" s="462" t="s">
        <v>780</v>
      </c>
      <c r="G342" s="654"/>
      <c r="H342" s="730">
        <v>0.75</v>
      </c>
      <c r="I342" s="659">
        <v>0.75</v>
      </c>
      <c r="J342" s="660"/>
      <c r="K342" s="660"/>
      <c r="L342" s="660"/>
      <c r="M342" s="660"/>
      <c r="N342" s="657"/>
      <c r="O342" s="686" t="s">
        <v>759</v>
      </c>
      <c r="P342" s="697" t="s">
        <v>479</v>
      </c>
    </row>
    <row r="343" spans="1:16" ht="14.25" customHeight="1" outlineLevel="1">
      <c r="A343" s="34">
        <v>340</v>
      </c>
      <c r="B343" s="922">
        <f t="shared" si="5"/>
        <v>44657.854166666708</v>
      </c>
      <c r="C343" s="592" t="s">
        <v>449</v>
      </c>
      <c r="D343" s="597">
        <v>90</v>
      </c>
      <c r="E343" s="591" t="s">
        <v>757</v>
      </c>
      <c r="F343" s="462" t="s">
        <v>781</v>
      </c>
      <c r="G343" s="654"/>
      <c r="H343" s="730">
        <v>1</v>
      </c>
      <c r="I343" s="659">
        <v>1</v>
      </c>
      <c r="J343" s="660"/>
      <c r="K343" s="660"/>
      <c r="L343" s="660"/>
      <c r="M343" s="660"/>
      <c r="N343" s="657"/>
      <c r="O343" s="686" t="s">
        <v>759</v>
      </c>
      <c r="P343" s="697" t="s">
        <v>410</v>
      </c>
    </row>
    <row r="344" spans="1:16" ht="14.25" customHeight="1" outlineLevel="1">
      <c r="A344" s="34">
        <v>341</v>
      </c>
      <c r="B344" s="922">
        <f t="shared" si="5"/>
        <v>44657.895833333372</v>
      </c>
      <c r="C344" s="592" t="s">
        <v>449</v>
      </c>
      <c r="D344" s="597">
        <v>90</v>
      </c>
      <c r="E344" s="591" t="s">
        <v>757</v>
      </c>
      <c r="F344" s="462" t="s">
        <v>782</v>
      </c>
      <c r="G344" s="654"/>
      <c r="H344" s="730">
        <v>0.5</v>
      </c>
      <c r="I344" s="659">
        <v>0.5</v>
      </c>
      <c r="J344" s="660"/>
      <c r="K344" s="660"/>
      <c r="L344" s="660"/>
      <c r="M344" s="660"/>
      <c r="N344" s="657"/>
      <c r="O344" s="686" t="s">
        <v>759</v>
      </c>
      <c r="P344" s="697" t="s">
        <v>407</v>
      </c>
    </row>
    <row r="345" spans="1:16" outlineLevel="1">
      <c r="A345" s="34">
        <v>342</v>
      </c>
      <c r="B345" s="922">
        <f t="shared" si="5"/>
        <v>44657.916666666708</v>
      </c>
      <c r="C345" s="592" t="s">
        <v>449</v>
      </c>
      <c r="D345" s="597">
        <v>90</v>
      </c>
      <c r="E345" s="591" t="s">
        <v>757</v>
      </c>
      <c r="F345" s="462" t="s">
        <v>783</v>
      </c>
      <c r="G345" s="654"/>
      <c r="H345" s="730">
        <v>2.25</v>
      </c>
      <c r="I345" s="659">
        <v>2.25</v>
      </c>
      <c r="J345" s="660"/>
      <c r="K345" s="660"/>
      <c r="L345" s="660"/>
      <c r="M345" s="660"/>
      <c r="N345" s="657"/>
      <c r="O345" s="686" t="s">
        <v>759</v>
      </c>
      <c r="P345" s="697" t="s">
        <v>653</v>
      </c>
    </row>
    <row r="346" spans="1:16" ht="14.25" customHeight="1" outlineLevel="1">
      <c r="A346" s="34">
        <v>343</v>
      </c>
      <c r="B346" s="922">
        <f t="shared" si="5"/>
        <v>44658.010416666708</v>
      </c>
      <c r="C346" s="592" t="s">
        <v>449</v>
      </c>
      <c r="D346" s="597">
        <v>90</v>
      </c>
      <c r="E346" s="591" t="s">
        <v>757</v>
      </c>
      <c r="F346" s="462" t="s">
        <v>784</v>
      </c>
      <c r="G346" s="661"/>
      <c r="H346" s="748">
        <v>2.75</v>
      </c>
      <c r="I346" s="655">
        <v>2.75</v>
      </c>
      <c r="J346" s="656"/>
      <c r="K346" s="656"/>
      <c r="L346" s="656"/>
      <c r="M346" s="656"/>
      <c r="N346" s="662"/>
      <c r="O346" s="686" t="s">
        <v>759</v>
      </c>
      <c r="P346" s="700" t="s">
        <v>785</v>
      </c>
    </row>
    <row r="347" spans="1:16" ht="14.25" customHeight="1" outlineLevel="1">
      <c r="A347" s="34">
        <v>344</v>
      </c>
      <c r="B347" s="922">
        <f t="shared" si="5"/>
        <v>44658.125000000044</v>
      </c>
      <c r="C347" s="592" t="s">
        <v>449</v>
      </c>
      <c r="D347" s="597">
        <v>90</v>
      </c>
      <c r="E347" s="591" t="s">
        <v>757</v>
      </c>
      <c r="F347" s="462" t="s">
        <v>786</v>
      </c>
      <c r="G347" s="654"/>
      <c r="H347" s="749">
        <v>2.5</v>
      </c>
      <c r="I347" s="738">
        <v>2.5</v>
      </c>
      <c r="J347" s="656"/>
      <c r="K347" s="656"/>
      <c r="L347" s="656"/>
      <c r="M347" s="656"/>
      <c r="N347" s="657"/>
      <c r="O347" s="686" t="s">
        <v>759</v>
      </c>
      <c r="P347" s="700" t="s">
        <v>785</v>
      </c>
    </row>
    <row r="348" spans="1:16" ht="14.25" customHeight="1" outlineLevel="1">
      <c r="A348" s="34">
        <v>345</v>
      </c>
      <c r="B348" s="922">
        <f t="shared" si="5"/>
        <v>44658.229166666708</v>
      </c>
      <c r="C348" s="592" t="s">
        <v>449</v>
      </c>
      <c r="D348" s="597">
        <v>90</v>
      </c>
      <c r="E348" s="591" t="s">
        <v>757</v>
      </c>
      <c r="F348" s="462" t="s">
        <v>787</v>
      </c>
      <c r="G348" s="654"/>
      <c r="H348" s="742">
        <f>_xlfn.CEILING.MATH(IF(L347="",((L348-K348)/M348),((L348-L347)/M348)),0.25)</f>
        <v>0.5</v>
      </c>
      <c r="I348" s="739">
        <f>H348</f>
        <v>0.5</v>
      </c>
      <c r="J348" s="656"/>
      <c r="K348" s="656"/>
      <c r="L348" s="655">
        <v>898</v>
      </c>
      <c r="M348" s="655">
        <v>2160</v>
      </c>
      <c r="N348" s="657" t="s">
        <v>788</v>
      </c>
      <c r="O348" s="686" t="s">
        <v>759</v>
      </c>
      <c r="P348" s="697" t="s">
        <v>412</v>
      </c>
    </row>
    <row r="349" spans="1:16" ht="14.25" customHeight="1" outlineLevel="1">
      <c r="A349" s="34">
        <v>346</v>
      </c>
      <c r="B349" s="922">
        <f t="shared" si="5"/>
        <v>44658.250000000044</v>
      </c>
      <c r="C349" s="592" t="s">
        <v>449</v>
      </c>
      <c r="D349" s="597">
        <v>90</v>
      </c>
      <c r="E349" s="591" t="s">
        <v>757</v>
      </c>
      <c r="F349" s="462" t="s">
        <v>789</v>
      </c>
      <c r="G349" s="654"/>
      <c r="H349" s="748">
        <v>1.75</v>
      </c>
      <c r="I349" s="655">
        <v>1.75</v>
      </c>
      <c r="J349" s="656"/>
      <c r="K349" s="656"/>
      <c r="L349" s="656"/>
      <c r="M349" s="656"/>
      <c r="N349" s="657"/>
      <c r="O349" s="686" t="s">
        <v>759</v>
      </c>
      <c r="P349" s="697" t="s">
        <v>790</v>
      </c>
    </row>
    <row r="350" spans="1:16" ht="14.25" customHeight="1" outlineLevel="1">
      <c r="A350" s="34">
        <v>347</v>
      </c>
      <c r="B350" s="922">
        <f t="shared" si="5"/>
        <v>44658.322916666708</v>
      </c>
      <c r="C350" s="592" t="s">
        <v>449</v>
      </c>
      <c r="D350" s="597">
        <v>90</v>
      </c>
      <c r="E350" s="591" t="s">
        <v>757</v>
      </c>
      <c r="F350" s="462" t="s">
        <v>791</v>
      </c>
      <c r="G350" s="654"/>
      <c r="H350" s="748">
        <v>2.5</v>
      </c>
      <c r="I350" s="655">
        <v>2.5</v>
      </c>
      <c r="J350" s="656"/>
      <c r="K350" s="656"/>
      <c r="L350" s="656"/>
      <c r="M350" s="656"/>
      <c r="N350" s="657"/>
      <c r="O350" s="686" t="s">
        <v>759</v>
      </c>
      <c r="P350" s="697" t="s">
        <v>479</v>
      </c>
    </row>
    <row r="351" spans="1:16" ht="14.25" customHeight="1" outlineLevel="1">
      <c r="A351" s="34">
        <v>348</v>
      </c>
      <c r="B351" s="922">
        <f t="shared" si="5"/>
        <v>44658.427083333372</v>
      </c>
      <c r="C351" s="592" t="s">
        <v>449</v>
      </c>
      <c r="D351" s="597">
        <v>90</v>
      </c>
      <c r="E351" s="591" t="s">
        <v>757</v>
      </c>
      <c r="F351" s="462" t="s">
        <v>792</v>
      </c>
      <c r="G351" s="654"/>
      <c r="H351" s="748">
        <v>2.5</v>
      </c>
      <c r="I351" s="655">
        <v>2.5</v>
      </c>
      <c r="J351" s="656"/>
      <c r="K351" s="656"/>
      <c r="L351" s="656"/>
      <c r="M351" s="656"/>
      <c r="N351" s="657"/>
      <c r="O351" s="686" t="s">
        <v>759</v>
      </c>
      <c r="P351" s="698" t="s">
        <v>410</v>
      </c>
    </row>
    <row r="352" spans="1:16" ht="14.25" customHeight="1" outlineLevel="1">
      <c r="A352" s="34">
        <v>349</v>
      </c>
      <c r="B352" s="922">
        <f t="shared" si="5"/>
        <v>44658.531250000036</v>
      </c>
      <c r="C352" s="592" t="s">
        <v>449</v>
      </c>
      <c r="D352" s="597">
        <v>90</v>
      </c>
      <c r="E352" s="591" t="s">
        <v>757</v>
      </c>
      <c r="F352" s="462" t="s">
        <v>793</v>
      </c>
      <c r="G352" s="654"/>
      <c r="H352" s="748">
        <v>4</v>
      </c>
      <c r="I352" s="655">
        <v>4</v>
      </c>
      <c r="J352" s="656"/>
      <c r="K352" s="656"/>
      <c r="L352" s="656"/>
      <c r="M352" s="656"/>
      <c r="N352" s="657"/>
      <c r="O352" s="686" t="s">
        <v>759</v>
      </c>
      <c r="P352" s="699" t="s">
        <v>410</v>
      </c>
    </row>
    <row r="353" spans="1:19" ht="14.25" customHeight="1" outlineLevel="1">
      <c r="A353" s="34">
        <v>350</v>
      </c>
      <c r="B353" s="922">
        <f t="shared" si="5"/>
        <v>44658.697916666701</v>
      </c>
      <c r="C353" s="592" t="s">
        <v>449</v>
      </c>
      <c r="D353" s="597">
        <v>90</v>
      </c>
      <c r="E353" s="591" t="s">
        <v>757</v>
      </c>
      <c r="F353" s="462" t="s">
        <v>794</v>
      </c>
      <c r="G353" s="654"/>
      <c r="H353" s="748">
        <v>0.5</v>
      </c>
      <c r="I353" s="655">
        <v>0.5</v>
      </c>
      <c r="J353" s="656"/>
      <c r="K353" s="656"/>
      <c r="L353" s="656"/>
      <c r="M353" s="656"/>
      <c r="N353" s="657"/>
      <c r="O353" s="686" t="s">
        <v>759</v>
      </c>
      <c r="P353" s="700" t="s">
        <v>535</v>
      </c>
    </row>
    <row r="354" spans="1:19" ht="14.25" customHeight="1" outlineLevel="1">
      <c r="A354" s="34">
        <v>351</v>
      </c>
      <c r="B354" s="922">
        <f t="shared" si="5"/>
        <v>44658.718750000036</v>
      </c>
      <c r="C354" s="592" t="s">
        <v>449</v>
      </c>
      <c r="D354" s="597">
        <v>90</v>
      </c>
      <c r="E354" s="591" t="s">
        <v>757</v>
      </c>
      <c r="F354" s="462" t="s">
        <v>795</v>
      </c>
      <c r="G354" s="654"/>
      <c r="H354" s="742">
        <f>_xlfn.CEILING.MATH(IF(L353="",((L354-K354)/M354),((L354-L353)/M354)),0.25)</f>
        <v>4.25</v>
      </c>
      <c r="I354" s="739">
        <f>H354</f>
        <v>4.25</v>
      </c>
      <c r="J354" s="656"/>
      <c r="K354" s="656"/>
      <c r="L354" s="655">
        <v>8700</v>
      </c>
      <c r="M354" s="655">
        <v>2160</v>
      </c>
      <c r="N354" s="657" t="s">
        <v>788</v>
      </c>
      <c r="O354" s="686" t="s">
        <v>759</v>
      </c>
      <c r="P354" s="697" t="s">
        <v>412</v>
      </c>
    </row>
    <row r="355" spans="1:19" ht="14.25" customHeight="1" outlineLevel="1">
      <c r="A355" s="34">
        <v>352</v>
      </c>
      <c r="B355" s="922">
        <f t="shared" si="5"/>
        <v>44658.895833333372</v>
      </c>
      <c r="C355" s="592" t="s">
        <v>449</v>
      </c>
      <c r="D355" s="597">
        <v>90</v>
      </c>
      <c r="E355" s="591" t="s">
        <v>757</v>
      </c>
      <c r="F355" s="462" t="s">
        <v>796</v>
      </c>
      <c r="G355" s="654"/>
      <c r="H355" s="748">
        <v>0.75</v>
      </c>
      <c r="I355" s="655">
        <v>0.75</v>
      </c>
      <c r="J355" s="656"/>
      <c r="K355" s="656"/>
      <c r="L355" s="656"/>
      <c r="M355" s="656"/>
      <c r="N355" s="657"/>
      <c r="O355" s="686" t="s">
        <v>759</v>
      </c>
      <c r="P355" s="697" t="s">
        <v>377</v>
      </c>
    </row>
    <row r="356" spans="1:19" ht="14.25" customHeight="1" outlineLevel="1">
      <c r="A356" s="34">
        <v>353</v>
      </c>
      <c r="B356" s="922">
        <f t="shared" si="5"/>
        <v>44658.927083333372</v>
      </c>
      <c r="C356" s="592" t="s">
        <v>449</v>
      </c>
      <c r="D356" s="597">
        <v>90</v>
      </c>
      <c r="E356" s="591" t="s">
        <v>757</v>
      </c>
      <c r="F356" s="462" t="s">
        <v>797</v>
      </c>
      <c r="G356" s="654"/>
      <c r="H356" s="750">
        <v>2.25</v>
      </c>
      <c r="I356" s="658">
        <v>2.25</v>
      </c>
      <c r="J356" s="656"/>
      <c r="K356" s="656"/>
      <c r="L356" s="655">
        <v>898</v>
      </c>
      <c r="M356" s="655">
        <v>432</v>
      </c>
      <c r="N356" s="657" t="s">
        <v>766</v>
      </c>
      <c r="O356" s="686" t="s">
        <v>759</v>
      </c>
      <c r="P356" s="697" t="s">
        <v>377</v>
      </c>
    </row>
    <row r="357" spans="1:19" ht="14.25" customHeight="1" outlineLevel="1">
      <c r="A357" s="34">
        <v>354</v>
      </c>
      <c r="B357" s="922">
        <f t="shared" si="5"/>
        <v>44659.020833333372</v>
      </c>
      <c r="C357" s="592" t="s">
        <v>449</v>
      </c>
      <c r="D357" s="597">
        <v>95</v>
      </c>
      <c r="E357" s="571" t="s">
        <v>798</v>
      </c>
      <c r="F357" s="462" t="s">
        <v>799</v>
      </c>
      <c r="G357" s="663"/>
      <c r="H357" s="750">
        <v>1.75</v>
      </c>
      <c r="I357" s="658">
        <v>1.75</v>
      </c>
      <c r="J357" s="656"/>
      <c r="K357" s="656"/>
      <c r="L357" s="655">
        <v>3653</v>
      </c>
      <c r="M357" s="655">
        <v>2160</v>
      </c>
      <c r="N357" s="657" t="s">
        <v>788</v>
      </c>
      <c r="O357" s="685" t="s">
        <v>800</v>
      </c>
      <c r="P357" s="697" t="s">
        <v>412</v>
      </c>
      <c r="Q357" s="34">
        <f>SUM(Q296:Q356)</f>
        <v>0</v>
      </c>
      <c r="R357" s="34">
        <f>Q357*0.8</f>
        <v>0</v>
      </c>
      <c r="S357" s="34">
        <f>R357/24</f>
        <v>0</v>
      </c>
    </row>
    <row r="358" spans="1:19" ht="14.25" customHeight="1" outlineLevel="1">
      <c r="A358" s="34">
        <v>355</v>
      </c>
      <c r="B358" s="922">
        <f t="shared" si="5"/>
        <v>44659.093750000036</v>
      </c>
      <c r="C358" s="592" t="s">
        <v>449</v>
      </c>
      <c r="D358" s="597">
        <v>95</v>
      </c>
      <c r="E358" s="571" t="s">
        <v>798</v>
      </c>
      <c r="F358" s="462" t="s">
        <v>801</v>
      </c>
      <c r="G358" s="663"/>
      <c r="H358" s="748">
        <v>1.75</v>
      </c>
      <c r="I358" s="655">
        <v>1.75</v>
      </c>
      <c r="J358" s="656"/>
      <c r="K358" s="656"/>
      <c r="L358" s="656"/>
      <c r="M358" s="656"/>
      <c r="N358" s="664"/>
      <c r="O358" s="685" t="s">
        <v>800</v>
      </c>
      <c r="P358" s="697" t="s">
        <v>802</v>
      </c>
      <c r="S358" s="34">
        <f>6*25</f>
        <v>150</v>
      </c>
    </row>
    <row r="359" spans="1:19" ht="14.25" customHeight="1" outlineLevel="1">
      <c r="A359" s="34">
        <v>356</v>
      </c>
      <c r="B359" s="922">
        <f t="shared" si="5"/>
        <v>44659.166666666701</v>
      </c>
      <c r="C359" s="592" t="s">
        <v>449</v>
      </c>
      <c r="D359" s="597">
        <v>95</v>
      </c>
      <c r="E359" s="571" t="s">
        <v>798</v>
      </c>
      <c r="F359" s="462" t="s">
        <v>803</v>
      </c>
      <c r="G359" s="663"/>
      <c r="H359" s="748">
        <v>0.25</v>
      </c>
      <c r="I359" s="655">
        <v>0.25</v>
      </c>
      <c r="J359" s="656"/>
      <c r="K359" s="656"/>
      <c r="L359" s="656"/>
      <c r="M359" s="656"/>
      <c r="N359" s="664"/>
      <c r="O359" s="685" t="s">
        <v>800</v>
      </c>
      <c r="P359" s="697" t="s">
        <v>802</v>
      </c>
    </row>
    <row r="360" spans="1:19" ht="14.25" customHeight="1" outlineLevel="1">
      <c r="A360" s="34">
        <v>357</v>
      </c>
      <c r="B360" s="922">
        <f t="shared" si="5"/>
        <v>44659.177083333365</v>
      </c>
      <c r="C360" s="592" t="s">
        <v>449</v>
      </c>
      <c r="D360" s="597">
        <v>95</v>
      </c>
      <c r="E360" s="571" t="s">
        <v>798</v>
      </c>
      <c r="F360" s="462" t="s">
        <v>804</v>
      </c>
      <c r="G360" s="663"/>
      <c r="H360" s="750">
        <v>1.75</v>
      </c>
      <c r="I360" s="658">
        <v>1.75</v>
      </c>
      <c r="J360" s="656"/>
      <c r="K360" s="656"/>
      <c r="L360" s="655">
        <v>3653</v>
      </c>
      <c r="M360" s="655">
        <v>2160</v>
      </c>
      <c r="N360" s="657" t="s">
        <v>788</v>
      </c>
      <c r="O360" s="685" t="s">
        <v>800</v>
      </c>
      <c r="P360" s="697" t="s">
        <v>412</v>
      </c>
    </row>
    <row r="361" spans="1:19" ht="14.25" customHeight="1" outlineLevel="1">
      <c r="A361" s="34">
        <v>358</v>
      </c>
      <c r="B361" s="922">
        <f t="shared" si="5"/>
        <v>44659.250000000029</v>
      </c>
      <c r="C361" s="592" t="s">
        <v>449</v>
      </c>
      <c r="D361" s="597">
        <v>95</v>
      </c>
      <c r="E361" s="571" t="s">
        <v>798</v>
      </c>
      <c r="F361" s="462" t="s">
        <v>805</v>
      </c>
      <c r="G361" s="663"/>
      <c r="H361" s="748">
        <v>0.75</v>
      </c>
      <c r="I361" s="655">
        <v>0.75</v>
      </c>
      <c r="J361" s="656"/>
      <c r="K361" s="656"/>
      <c r="L361" s="656"/>
      <c r="M361" s="656"/>
      <c r="N361" s="664"/>
      <c r="O361" s="685" t="s">
        <v>800</v>
      </c>
      <c r="P361" s="697" t="s">
        <v>377</v>
      </c>
    </row>
    <row r="362" spans="1:19" ht="14.25" customHeight="1" outlineLevel="1">
      <c r="A362" s="34">
        <v>359</v>
      </c>
      <c r="B362" s="922">
        <f t="shared" si="5"/>
        <v>44659.281250000029</v>
      </c>
      <c r="C362" s="592" t="s">
        <v>449</v>
      </c>
      <c r="D362" s="597">
        <v>95</v>
      </c>
      <c r="E362" s="571" t="s">
        <v>798</v>
      </c>
      <c r="F362" s="462" t="s">
        <v>806</v>
      </c>
      <c r="G362" s="663"/>
      <c r="H362" s="748">
        <v>5.75</v>
      </c>
      <c r="I362" s="655">
        <v>5.75</v>
      </c>
      <c r="J362" s="656"/>
      <c r="K362" s="656"/>
      <c r="L362" s="656"/>
      <c r="M362" s="656"/>
      <c r="N362" s="664"/>
      <c r="O362" s="685" t="s">
        <v>800</v>
      </c>
      <c r="P362" s="697" t="s">
        <v>807</v>
      </c>
    </row>
    <row r="363" spans="1:19" ht="14.25" customHeight="1" outlineLevel="1">
      <c r="A363" s="34">
        <v>360</v>
      </c>
      <c r="B363" s="922">
        <f t="shared" si="5"/>
        <v>44659.520833333365</v>
      </c>
      <c r="C363" s="592" t="s">
        <v>449</v>
      </c>
      <c r="D363" s="597">
        <v>95</v>
      </c>
      <c r="E363" s="571" t="s">
        <v>798</v>
      </c>
      <c r="F363" s="462" t="s">
        <v>808</v>
      </c>
      <c r="G363" s="663"/>
      <c r="H363" s="748">
        <v>0.25</v>
      </c>
      <c r="I363" s="655">
        <v>0.25</v>
      </c>
      <c r="J363" s="656"/>
      <c r="K363" s="656"/>
      <c r="L363" s="656"/>
      <c r="M363" s="656"/>
      <c r="N363" s="664"/>
      <c r="O363" s="685" t="s">
        <v>800</v>
      </c>
      <c r="P363" s="697" t="s">
        <v>377</v>
      </c>
    </row>
    <row r="364" spans="1:19" ht="14.25" customHeight="1" outlineLevel="1">
      <c r="A364" s="34">
        <v>361</v>
      </c>
      <c r="B364" s="922">
        <f t="shared" si="5"/>
        <v>44659.531250000029</v>
      </c>
      <c r="C364" s="592" t="s">
        <v>449</v>
      </c>
      <c r="D364" s="597">
        <v>95</v>
      </c>
      <c r="E364" s="571" t="s">
        <v>798</v>
      </c>
      <c r="F364" s="462" t="s">
        <v>809</v>
      </c>
      <c r="G364" s="663"/>
      <c r="H364" s="750">
        <v>5.25</v>
      </c>
      <c r="I364" s="658">
        <v>5.25</v>
      </c>
      <c r="J364" s="656"/>
      <c r="K364" s="656"/>
      <c r="L364" s="655">
        <v>2665</v>
      </c>
      <c r="M364" s="655">
        <v>516</v>
      </c>
      <c r="N364" s="657" t="s">
        <v>810</v>
      </c>
      <c r="O364" s="685" t="s">
        <v>800</v>
      </c>
      <c r="P364" s="697" t="s">
        <v>807</v>
      </c>
    </row>
    <row r="365" spans="1:19" ht="14.25" customHeight="1" outlineLevel="1">
      <c r="A365" s="34">
        <v>362</v>
      </c>
      <c r="B365" s="922">
        <f t="shared" si="5"/>
        <v>44659.750000000029</v>
      </c>
      <c r="C365" s="592" t="s">
        <v>449</v>
      </c>
      <c r="D365" s="597">
        <v>95</v>
      </c>
      <c r="E365" s="571" t="s">
        <v>798</v>
      </c>
      <c r="F365" s="462" t="s">
        <v>811</v>
      </c>
      <c r="G365" s="663"/>
      <c r="H365" s="748">
        <v>3.25</v>
      </c>
      <c r="I365" s="655">
        <v>3.25</v>
      </c>
      <c r="J365" s="656"/>
      <c r="K365" s="656"/>
      <c r="L365" s="656"/>
      <c r="M365" s="656"/>
      <c r="N365" s="664" t="s">
        <v>812</v>
      </c>
      <c r="O365" s="685" t="s">
        <v>800</v>
      </c>
      <c r="P365" s="697" t="s">
        <v>813</v>
      </c>
    </row>
    <row r="366" spans="1:19" ht="14.25" customHeight="1" outlineLevel="1">
      <c r="A366" s="34">
        <v>363</v>
      </c>
      <c r="B366" s="922">
        <f t="shared" si="5"/>
        <v>44659.885416666693</v>
      </c>
      <c r="C366" s="592" t="s">
        <v>449</v>
      </c>
      <c r="D366" s="597">
        <v>95</v>
      </c>
      <c r="E366" s="571" t="s">
        <v>798</v>
      </c>
      <c r="F366" s="462" t="s">
        <v>814</v>
      </c>
      <c r="G366" s="663"/>
      <c r="H366" s="750">
        <v>3.5</v>
      </c>
      <c r="I366" s="658">
        <v>3.5</v>
      </c>
      <c r="J366" s="656"/>
      <c r="K366" s="656"/>
      <c r="L366" s="655">
        <v>1804</v>
      </c>
      <c r="M366" s="655">
        <v>516</v>
      </c>
      <c r="N366" s="657" t="s">
        <v>810</v>
      </c>
      <c r="O366" s="685" t="s">
        <v>800</v>
      </c>
      <c r="P366" s="697" t="s">
        <v>807</v>
      </c>
    </row>
    <row r="367" spans="1:19" ht="14.25" customHeight="1" outlineLevel="1">
      <c r="A367" s="34">
        <v>364</v>
      </c>
      <c r="B367" s="922">
        <f t="shared" si="5"/>
        <v>44660.031250000029</v>
      </c>
      <c r="C367" s="592" t="s">
        <v>449</v>
      </c>
      <c r="D367" s="597">
        <v>95</v>
      </c>
      <c r="E367" s="571" t="s">
        <v>798</v>
      </c>
      <c r="F367" s="462" t="s">
        <v>815</v>
      </c>
      <c r="G367" s="663"/>
      <c r="H367" s="748">
        <v>1.75</v>
      </c>
      <c r="I367" s="655">
        <v>1.75</v>
      </c>
      <c r="J367" s="656"/>
      <c r="K367" s="656"/>
      <c r="L367" s="656"/>
      <c r="M367" s="656"/>
      <c r="N367" s="664"/>
      <c r="O367" s="685" t="s">
        <v>800</v>
      </c>
      <c r="P367" s="697" t="s">
        <v>377</v>
      </c>
    </row>
    <row r="368" spans="1:19" ht="14.25" customHeight="1" outlineLevel="1">
      <c r="A368" s="34">
        <v>365</v>
      </c>
      <c r="B368" s="922">
        <f t="shared" si="5"/>
        <v>44660.104166666693</v>
      </c>
      <c r="C368" s="592" t="s">
        <v>449</v>
      </c>
      <c r="D368" s="597">
        <v>95</v>
      </c>
      <c r="E368" s="571" t="s">
        <v>798</v>
      </c>
      <c r="F368" s="462" t="s">
        <v>816</v>
      </c>
      <c r="G368" s="663"/>
      <c r="H368" s="748">
        <v>2</v>
      </c>
      <c r="I368" s="655">
        <v>2</v>
      </c>
      <c r="J368" s="656"/>
      <c r="K368" s="656"/>
      <c r="L368" s="656"/>
      <c r="M368" s="656"/>
      <c r="N368" s="664"/>
      <c r="O368" s="685" t="s">
        <v>800</v>
      </c>
      <c r="P368" s="698" t="s">
        <v>807</v>
      </c>
    </row>
    <row r="369" spans="1:16" ht="14.25" customHeight="1" outlineLevel="1">
      <c r="A369" s="34">
        <v>366</v>
      </c>
      <c r="B369" s="922">
        <f t="shared" si="5"/>
        <v>44660.187500000029</v>
      </c>
      <c r="C369" s="592" t="s">
        <v>449</v>
      </c>
      <c r="D369" s="597">
        <v>95</v>
      </c>
      <c r="E369" s="571" t="s">
        <v>798</v>
      </c>
      <c r="F369" s="462" t="s">
        <v>817</v>
      </c>
      <c r="G369" s="663"/>
      <c r="H369" s="748">
        <v>1</v>
      </c>
      <c r="I369" s="655">
        <v>1</v>
      </c>
      <c r="J369" s="656"/>
      <c r="K369" s="656"/>
      <c r="L369" s="656"/>
      <c r="M369" s="656"/>
      <c r="N369" s="664"/>
      <c r="O369" s="685" t="s">
        <v>800</v>
      </c>
      <c r="P369" s="697" t="s">
        <v>818</v>
      </c>
    </row>
    <row r="370" spans="1:16" ht="14.25" customHeight="1" outlineLevel="1">
      <c r="A370" s="34">
        <v>367</v>
      </c>
      <c r="B370" s="922">
        <f t="shared" si="5"/>
        <v>44660.229166666693</v>
      </c>
      <c r="C370" s="592" t="s">
        <v>449</v>
      </c>
      <c r="D370" s="597">
        <v>95</v>
      </c>
      <c r="E370" s="571" t="s">
        <v>798</v>
      </c>
      <c r="F370" s="462" t="s">
        <v>819</v>
      </c>
      <c r="G370" s="663"/>
      <c r="H370" s="748">
        <v>8</v>
      </c>
      <c r="I370" s="655">
        <v>8</v>
      </c>
      <c r="J370" s="656"/>
      <c r="K370" s="656"/>
      <c r="L370" s="656"/>
      <c r="M370" s="656"/>
      <c r="N370" s="664"/>
      <c r="O370" s="685" t="s">
        <v>800</v>
      </c>
      <c r="P370" s="697" t="s">
        <v>813</v>
      </c>
    </row>
    <row r="371" spans="1:16" ht="14.25" customHeight="1" outlineLevel="1">
      <c r="A371" s="34">
        <v>368</v>
      </c>
      <c r="B371" s="922">
        <f t="shared" si="5"/>
        <v>44660.562500000029</v>
      </c>
      <c r="C371" s="592" t="s">
        <v>449</v>
      </c>
      <c r="D371" s="597">
        <v>95</v>
      </c>
      <c r="E371" s="571" t="s">
        <v>798</v>
      </c>
      <c r="F371" s="462" t="s">
        <v>820</v>
      </c>
      <c r="G371" s="663"/>
      <c r="H371" s="748">
        <v>1.25</v>
      </c>
      <c r="I371" s="655">
        <v>1.25</v>
      </c>
      <c r="J371" s="656"/>
      <c r="K371" s="656"/>
      <c r="L371" s="656"/>
      <c r="M371" s="656"/>
      <c r="N371" s="664"/>
      <c r="O371" s="685" t="s">
        <v>800</v>
      </c>
      <c r="P371" s="697" t="s">
        <v>383</v>
      </c>
    </row>
    <row r="372" spans="1:16" ht="14.25" customHeight="1" outlineLevel="1">
      <c r="A372" s="34">
        <v>369</v>
      </c>
      <c r="B372" s="922">
        <f t="shared" si="5"/>
        <v>44660.614583333365</v>
      </c>
      <c r="C372" s="592" t="s">
        <v>449</v>
      </c>
      <c r="D372" s="597">
        <v>95</v>
      </c>
      <c r="E372" s="571" t="s">
        <v>798</v>
      </c>
      <c r="F372" s="462" t="s">
        <v>821</v>
      </c>
      <c r="G372" s="663"/>
      <c r="H372" s="748">
        <v>9.25</v>
      </c>
      <c r="I372" s="655">
        <v>9.25</v>
      </c>
      <c r="J372" s="656"/>
      <c r="K372" s="656"/>
      <c r="L372" s="656"/>
      <c r="M372" s="656"/>
      <c r="N372" s="664"/>
      <c r="O372" s="685" t="s">
        <v>800</v>
      </c>
      <c r="P372" s="697" t="s">
        <v>822</v>
      </c>
    </row>
    <row r="373" spans="1:16" ht="14.25" customHeight="1" outlineLevel="1">
      <c r="A373" s="34">
        <v>370</v>
      </c>
      <c r="B373" s="922">
        <f t="shared" si="5"/>
        <v>44661.000000000029</v>
      </c>
      <c r="C373" s="592" t="s">
        <v>449</v>
      </c>
      <c r="D373" s="597">
        <v>95</v>
      </c>
      <c r="E373" s="571" t="s">
        <v>798</v>
      </c>
      <c r="F373" s="462" t="s">
        <v>823</v>
      </c>
      <c r="G373" s="663"/>
      <c r="H373" s="748">
        <v>2</v>
      </c>
      <c r="I373" s="655">
        <v>2</v>
      </c>
      <c r="J373" s="656"/>
      <c r="K373" s="656"/>
      <c r="L373" s="656"/>
      <c r="M373" s="656"/>
      <c r="N373" s="664"/>
      <c r="O373" s="685" t="s">
        <v>800</v>
      </c>
      <c r="P373" s="697" t="s">
        <v>377</v>
      </c>
    </row>
    <row r="374" spans="1:16" ht="14.25" customHeight="1" outlineLevel="1">
      <c r="A374" s="34">
        <v>371</v>
      </c>
      <c r="B374" s="922">
        <f t="shared" si="5"/>
        <v>44661.083333333365</v>
      </c>
      <c r="C374" s="592" t="s">
        <v>449</v>
      </c>
      <c r="D374" s="597">
        <v>95</v>
      </c>
      <c r="E374" s="571" t="s">
        <v>798</v>
      </c>
      <c r="F374" s="462" t="s">
        <v>824</v>
      </c>
      <c r="G374" s="663"/>
      <c r="H374" s="750">
        <v>10.25</v>
      </c>
      <c r="I374" s="658">
        <v>10.25</v>
      </c>
      <c r="J374" s="656"/>
      <c r="K374" s="656"/>
      <c r="L374" s="655">
        <v>3653</v>
      </c>
      <c r="M374" s="655">
        <v>364.5</v>
      </c>
      <c r="N374" s="657" t="s">
        <v>825</v>
      </c>
      <c r="O374" s="685" t="s">
        <v>800</v>
      </c>
      <c r="P374" s="697" t="s">
        <v>389</v>
      </c>
    </row>
    <row r="375" spans="1:16" ht="14.25" customHeight="1" outlineLevel="1">
      <c r="A375" s="34">
        <v>372</v>
      </c>
      <c r="B375" s="922">
        <f t="shared" si="5"/>
        <v>44661.510416666701</v>
      </c>
      <c r="C375" s="592" t="s">
        <v>449</v>
      </c>
      <c r="D375" s="597">
        <v>95</v>
      </c>
      <c r="E375" s="571" t="s">
        <v>798</v>
      </c>
      <c r="F375" s="462" t="s">
        <v>826</v>
      </c>
      <c r="G375" s="663"/>
      <c r="H375" s="748">
        <v>0.5</v>
      </c>
      <c r="I375" s="655">
        <v>0.5</v>
      </c>
      <c r="J375" s="656"/>
      <c r="K375" s="656"/>
      <c r="L375" s="656"/>
      <c r="M375" s="656"/>
      <c r="N375" s="665"/>
      <c r="O375" s="685" t="s">
        <v>800</v>
      </c>
      <c r="P375" s="697" t="s">
        <v>383</v>
      </c>
    </row>
    <row r="376" spans="1:16" ht="14.25" customHeight="1" outlineLevel="1">
      <c r="A376" s="34">
        <v>373</v>
      </c>
      <c r="B376" s="922">
        <f t="shared" si="5"/>
        <v>44661.531250000036</v>
      </c>
      <c r="C376" s="592" t="s">
        <v>449</v>
      </c>
      <c r="D376" s="597">
        <v>95</v>
      </c>
      <c r="E376" s="571" t="s">
        <v>798</v>
      </c>
      <c r="F376" s="487" t="s">
        <v>827</v>
      </c>
      <c r="G376" s="663"/>
      <c r="H376" s="748">
        <v>0.75</v>
      </c>
      <c r="I376" s="655">
        <v>0.75</v>
      </c>
      <c r="J376" s="656"/>
      <c r="K376" s="656"/>
      <c r="L376" s="656"/>
      <c r="M376" s="656"/>
      <c r="N376" s="666"/>
      <c r="O376" s="685" t="s">
        <v>800</v>
      </c>
      <c r="P376" s="697" t="s">
        <v>779</v>
      </c>
    </row>
    <row r="377" spans="1:16" ht="14.25" customHeight="1" outlineLevel="1">
      <c r="A377" s="34">
        <v>374</v>
      </c>
      <c r="B377" s="922">
        <f t="shared" si="5"/>
        <v>44661.562500000036</v>
      </c>
      <c r="C377" s="592" t="s">
        <v>449</v>
      </c>
      <c r="D377" s="597">
        <v>95</v>
      </c>
      <c r="E377" s="571" t="s">
        <v>798</v>
      </c>
      <c r="F377" s="462" t="s">
        <v>828</v>
      </c>
      <c r="G377" s="663"/>
      <c r="H377" s="748">
        <v>1.5</v>
      </c>
      <c r="I377" s="655">
        <v>1.5</v>
      </c>
      <c r="J377" s="656"/>
      <c r="K377" s="656"/>
      <c r="L377" s="656"/>
      <c r="M377" s="656"/>
      <c r="N377" s="666"/>
      <c r="O377" s="685" t="s">
        <v>800</v>
      </c>
      <c r="P377" s="697" t="s">
        <v>484</v>
      </c>
    </row>
    <row r="378" spans="1:16" ht="14.25" customHeight="1" outlineLevel="1">
      <c r="A378" s="34">
        <v>375</v>
      </c>
      <c r="B378" s="922">
        <f t="shared" si="5"/>
        <v>44661.625000000036</v>
      </c>
      <c r="C378" s="592" t="s">
        <v>449</v>
      </c>
      <c r="D378" s="597">
        <v>95</v>
      </c>
      <c r="E378" s="571" t="s">
        <v>798</v>
      </c>
      <c r="F378" s="462" t="s">
        <v>829</v>
      </c>
      <c r="G378" s="663"/>
      <c r="H378" s="748">
        <v>1</v>
      </c>
      <c r="I378" s="655">
        <v>1</v>
      </c>
      <c r="J378" s="656"/>
      <c r="K378" s="656"/>
      <c r="L378" s="656"/>
      <c r="M378" s="656"/>
      <c r="N378" s="666" t="s">
        <v>830</v>
      </c>
      <c r="O378" s="685" t="s">
        <v>800</v>
      </c>
      <c r="P378" s="697" t="s">
        <v>383</v>
      </c>
    </row>
    <row r="379" spans="1:16" ht="14.25" customHeight="1" outlineLevel="1">
      <c r="A379" s="34">
        <v>376</v>
      </c>
      <c r="B379" s="922">
        <f t="shared" si="5"/>
        <v>44661.666666666701</v>
      </c>
      <c r="C379" s="592" t="s">
        <v>449</v>
      </c>
      <c r="D379" s="597">
        <v>95</v>
      </c>
      <c r="E379" s="571" t="s">
        <v>798</v>
      </c>
      <c r="F379" s="462" t="s">
        <v>831</v>
      </c>
      <c r="G379" s="663"/>
      <c r="H379" s="748">
        <v>0.75</v>
      </c>
      <c r="I379" s="655">
        <v>0.75</v>
      </c>
      <c r="J379" s="656"/>
      <c r="K379" s="656"/>
      <c r="L379" s="656"/>
      <c r="M379" s="656"/>
      <c r="N379" s="666"/>
      <c r="O379" s="685" t="s">
        <v>800</v>
      </c>
      <c r="P379" s="697" t="s">
        <v>832</v>
      </c>
    </row>
    <row r="380" spans="1:16" ht="14.25" customHeight="1" outlineLevel="1">
      <c r="A380" s="34">
        <v>377</v>
      </c>
      <c r="B380" s="922">
        <f t="shared" si="5"/>
        <v>44661.697916666701</v>
      </c>
      <c r="C380" s="592" t="s">
        <v>449</v>
      </c>
      <c r="D380" s="597">
        <v>95</v>
      </c>
      <c r="E380" s="571" t="s">
        <v>798</v>
      </c>
      <c r="F380" s="462" t="s">
        <v>833</v>
      </c>
      <c r="G380" s="663"/>
      <c r="H380" s="748">
        <v>2.25</v>
      </c>
      <c r="I380" s="655">
        <v>2.25</v>
      </c>
      <c r="J380" s="656"/>
      <c r="K380" s="656"/>
      <c r="L380" s="656"/>
      <c r="M380" s="656"/>
      <c r="N380" s="665" t="s">
        <v>834</v>
      </c>
      <c r="O380" s="685" t="s">
        <v>800</v>
      </c>
      <c r="P380" s="697" t="s">
        <v>562</v>
      </c>
    </row>
    <row r="381" spans="1:16" ht="14.25" customHeight="1" outlineLevel="1">
      <c r="A381" s="34">
        <v>378</v>
      </c>
      <c r="B381" s="922">
        <f t="shared" si="5"/>
        <v>44661.791666666701</v>
      </c>
      <c r="C381" s="592" t="s">
        <v>449</v>
      </c>
      <c r="D381" s="597">
        <v>95</v>
      </c>
      <c r="E381" s="571" t="s">
        <v>798</v>
      </c>
      <c r="F381" s="462" t="s">
        <v>835</v>
      </c>
      <c r="G381" s="663"/>
      <c r="H381" s="748">
        <v>1</v>
      </c>
      <c r="I381" s="655">
        <v>1</v>
      </c>
      <c r="J381" s="656"/>
      <c r="K381" s="656"/>
      <c r="L381" s="656"/>
      <c r="M381" s="656"/>
      <c r="N381" s="666"/>
      <c r="O381" s="685" t="s">
        <v>800</v>
      </c>
      <c r="P381" s="697" t="s">
        <v>479</v>
      </c>
    </row>
    <row r="382" spans="1:16" ht="14.25" customHeight="1" outlineLevel="1">
      <c r="A382" s="34">
        <v>379</v>
      </c>
      <c r="B382" s="922">
        <f t="shared" si="5"/>
        <v>44661.833333333365</v>
      </c>
      <c r="C382" s="592" t="s">
        <v>449</v>
      </c>
      <c r="D382" s="597">
        <v>95</v>
      </c>
      <c r="E382" s="571" t="s">
        <v>798</v>
      </c>
      <c r="F382" s="462" t="s">
        <v>836</v>
      </c>
      <c r="G382" s="663"/>
      <c r="H382" s="748">
        <v>0.75</v>
      </c>
      <c r="I382" s="655">
        <v>0.75</v>
      </c>
      <c r="J382" s="656"/>
      <c r="K382" s="656"/>
      <c r="L382" s="656"/>
      <c r="M382" s="656"/>
      <c r="N382" s="665"/>
      <c r="O382" s="685" t="s">
        <v>800</v>
      </c>
      <c r="P382" s="697" t="s">
        <v>640</v>
      </c>
    </row>
    <row r="383" spans="1:16" ht="14.25" customHeight="1" outlineLevel="1">
      <c r="A383" s="34">
        <v>380</v>
      </c>
      <c r="B383" s="922">
        <f t="shared" si="5"/>
        <v>44661.864583333365</v>
      </c>
      <c r="C383" s="592" t="s">
        <v>449</v>
      </c>
      <c r="D383" s="597">
        <v>95</v>
      </c>
      <c r="E383" s="571" t="s">
        <v>798</v>
      </c>
      <c r="F383" s="462" t="s">
        <v>837</v>
      </c>
      <c r="G383" s="663"/>
      <c r="H383" s="748">
        <v>1.5</v>
      </c>
      <c r="I383" s="655">
        <v>1.5</v>
      </c>
      <c r="J383" s="656"/>
      <c r="K383" s="656"/>
      <c r="L383" s="656"/>
      <c r="M383" s="656"/>
      <c r="N383" s="665"/>
      <c r="O383" s="685" t="s">
        <v>800</v>
      </c>
      <c r="P383" s="697" t="s">
        <v>653</v>
      </c>
    </row>
    <row r="384" spans="1:16" ht="14.25" customHeight="1" outlineLevel="1">
      <c r="A384" s="34">
        <v>381</v>
      </c>
      <c r="B384" s="922">
        <f t="shared" si="5"/>
        <v>44661.927083333365</v>
      </c>
      <c r="C384" s="592" t="s">
        <v>449</v>
      </c>
      <c r="D384" s="597">
        <v>95</v>
      </c>
      <c r="E384" s="571" t="s">
        <v>798</v>
      </c>
      <c r="F384" s="462" t="s">
        <v>838</v>
      </c>
      <c r="G384" s="663"/>
      <c r="H384" s="748">
        <v>0.75</v>
      </c>
      <c r="I384" s="655">
        <v>0.75</v>
      </c>
      <c r="J384" s="656"/>
      <c r="K384" s="656"/>
      <c r="L384" s="656"/>
      <c r="M384" s="656"/>
      <c r="N384" s="665"/>
      <c r="O384" s="685" t="s">
        <v>800</v>
      </c>
      <c r="P384" s="697" t="s">
        <v>640</v>
      </c>
    </row>
    <row r="385" spans="1:16" outlineLevel="1">
      <c r="A385" s="34">
        <v>382</v>
      </c>
      <c r="B385" s="922">
        <f t="shared" si="5"/>
        <v>44661.958333333365</v>
      </c>
      <c r="C385" s="592" t="s">
        <v>449</v>
      </c>
      <c r="D385" s="597">
        <v>95</v>
      </c>
      <c r="E385" s="571" t="s">
        <v>798</v>
      </c>
      <c r="F385" s="462" t="s">
        <v>839</v>
      </c>
      <c r="G385" s="663"/>
      <c r="H385" s="748">
        <v>0.75</v>
      </c>
      <c r="I385" s="655">
        <v>0.75</v>
      </c>
      <c r="J385" s="656"/>
      <c r="K385" s="656"/>
      <c r="L385" s="656"/>
      <c r="M385" s="656"/>
      <c r="N385" s="665"/>
      <c r="O385" s="685" t="s">
        <v>800</v>
      </c>
      <c r="P385" s="697" t="s">
        <v>640</v>
      </c>
    </row>
    <row r="386" spans="1:16" outlineLevel="1">
      <c r="A386" s="34">
        <v>383</v>
      </c>
      <c r="B386" s="922">
        <f t="shared" si="5"/>
        <v>44661.989583333365</v>
      </c>
      <c r="C386" s="592" t="s">
        <v>449</v>
      </c>
      <c r="D386" s="597">
        <v>95</v>
      </c>
      <c r="E386" s="571" t="s">
        <v>798</v>
      </c>
      <c r="F386" s="462" t="s">
        <v>840</v>
      </c>
      <c r="G386" s="663"/>
      <c r="H386" s="748">
        <v>0.5</v>
      </c>
      <c r="I386" s="655">
        <v>0.5</v>
      </c>
      <c r="J386" s="656"/>
      <c r="K386" s="656"/>
      <c r="L386" s="656"/>
      <c r="M386" s="656"/>
      <c r="N386" s="665"/>
      <c r="O386" s="685" t="s">
        <v>800</v>
      </c>
      <c r="P386" s="697" t="s">
        <v>484</v>
      </c>
    </row>
    <row r="387" spans="1:16" ht="14.25" customHeight="1" outlineLevel="1">
      <c r="A387" s="34">
        <v>384</v>
      </c>
      <c r="B387" s="922">
        <f t="shared" si="5"/>
        <v>44662.010416666701</v>
      </c>
      <c r="C387" s="592" t="s">
        <v>449</v>
      </c>
      <c r="D387" s="597">
        <v>95</v>
      </c>
      <c r="E387" s="571" t="s">
        <v>798</v>
      </c>
      <c r="F387" s="462" t="s">
        <v>841</v>
      </c>
      <c r="G387" s="663"/>
      <c r="H387" s="748">
        <v>0.75</v>
      </c>
      <c r="I387" s="655">
        <v>0.75</v>
      </c>
      <c r="J387" s="656"/>
      <c r="K387" s="656"/>
      <c r="L387" s="656"/>
      <c r="M387" s="656"/>
      <c r="N387" s="665"/>
      <c r="O387" s="685" t="s">
        <v>800</v>
      </c>
      <c r="P387" s="697" t="s">
        <v>479</v>
      </c>
    </row>
    <row r="388" spans="1:16" outlineLevel="1">
      <c r="A388" s="34">
        <v>385</v>
      </c>
      <c r="B388" s="922">
        <f t="shared" si="5"/>
        <v>44662.041666666701</v>
      </c>
      <c r="C388" s="592" t="s">
        <v>449</v>
      </c>
      <c r="D388" s="597">
        <v>95</v>
      </c>
      <c r="E388" s="571" t="s">
        <v>798</v>
      </c>
      <c r="F388" s="462" t="s">
        <v>842</v>
      </c>
      <c r="G388" s="663"/>
      <c r="H388" s="748">
        <v>1</v>
      </c>
      <c r="I388" s="655">
        <v>1</v>
      </c>
      <c r="J388" s="656"/>
      <c r="K388" s="656"/>
      <c r="L388" s="656"/>
      <c r="M388" s="656"/>
      <c r="N388" s="665"/>
      <c r="O388" s="685" t="s">
        <v>800</v>
      </c>
      <c r="P388" s="697" t="s">
        <v>640</v>
      </c>
    </row>
    <row r="389" spans="1:16" outlineLevel="1">
      <c r="A389" s="34">
        <v>386</v>
      </c>
      <c r="B389" s="922">
        <f t="shared" si="5"/>
        <v>44662.083333333365</v>
      </c>
      <c r="C389" s="592" t="s">
        <v>449</v>
      </c>
      <c r="D389" s="597">
        <v>95</v>
      </c>
      <c r="E389" s="571" t="s">
        <v>798</v>
      </c>
      <c r="F389" s="462" t="s">
        <v>843</v>
      </c>
      <c r="G389" s="663"/>
      <c r="H389" s="748">
        <v>1</v>
      </c>
      <c r="I389" s="655">
        <v>1</v>
      </c>
      <c r="J389" s="656"/>
      <c r="K389" s="656"/>
      <c r="L389" s="656"/>
      <c r="M389" s="656"/>
      <c r="N389" s="666"/>
      <c r="O389" s="685" t="s">
        <v>800</v>
      </c>
      <c r="P389" s="697" t="s">
        <v>479</v>
      </c>
    </row>
    <row r="390" spans="1:16" outlineLevel="1">
      <c r="A390" s="34">
        <v>387</v>
      </c>
      <c r="B390" s="922">
        <f t="shared" ref="B390:B453" si="6">IF(ISNUMBER(J389),B389+J389/24,B389+I389/24)</f>
        <v>44662.125000000029</v>
      </c>
      <c r="C390" s="592" t="s">
        <v>449</v>
      </c>
      <c r="D390" s="597">
        <v>95</v>
      </c>
      <c r="E390" s="571" t="s">
        <v>798</v>
      </c>
      <c r="F390" s="462" t="s">
        <v>844</v>
      </c>
      <c r="G390" s="663"/>
      <c r="H390" s="748">
        <v>0.75</v>
      </c>
      <c r="I390" s="655">
        <v>0.75</v>
      </c>
      <c r="J390" s="656"/>
      <c r="K390" s="656"/>
      <c r="L390" s="656"/>
      <c r="M390" s="656"/>
      <c r="N390" s="664"/>
      <c r="O390" s="685" t="s">
        <v>800</v>
      </c>
      <c r="P390" s="700" t="s">
        <v>822</v>
      </c>
    </row>
    <row r="391" spans="1:16" outlineLevel="1">
      <c r="A391" s="34">
        <v>388</v>
      </c>
      <c r="B391" s="922">
        <f t="shared" si="6"/>
        <v>44662.156250000029</v>
      </c>
      <c r="C391" s="592" t="s">
        <v>449</v>
      </c>
      <c r="D391" s="597">
        <v>95</v>
      </c>
      <c r="E391" s="571" t="s">
        <v>798</v>
      </c>
      <c r="F391" s="462" t="s">
        <v>845</v>
      </c>
      <c r="G391" s="663"/>
      <c r="H391" s="748">
        <v>1</v>
      </c>
      <c r="I391" s="655">
        <v>1</v>
      </c>
      <c r="J391" s="656"/>
      <c r="K391" s="656"/>
      <c r="L391" s="656"/>
      <c r="M391" s="656"/>
      <c r="N391" s="664"/>
      <c r="O391" s="685" t="s">
        <v>800</v>
      </c>
      <c r="P391" s="697" t="s">
        <v>377</v>
      </c>
    </row>
    <row r="392" spans="1:16" ht="15" outlineLevel="1">
      <c r="A392" s="34">
        <v>389</v>
      </c>
      <c r="B392" s="922">
        <f t="shared" si="6"/>
        <v>44662.197916666693</v>
      </c>
      <c r="C392" s="592" t="s">
        <v>449</v>
      </c>
      <c r="D392" s="597">
        <v>95</v>
      </c>
      <c r="E392" s="571" t="s">
        <v>798</v>
      </c>
      <c r="F392" s="487" t="s">
        <v>846</v>
      </c>
      <c r="G392" s="663"/>
      <c r="H392" s="748">
        <v>0.75</v>
      </c>
      <c r="I392" s="655">
        <v>0.75</v>
      </c>
      <c r="J392" s="656"/>
      <c r="K392" s="656"/>
      <c r="L392" s="656"/>
      <c r="M392" s="656"/>
      <c r="N392" s="664"/>
      <c r="O392" s="685" t="s">
        <v>800</v>
      </c>
      <c r="P392" s="701" t="s">
        <v>847</v>
      </c>
    </row>
    <row r="393" spans="1:16" ht="14.25" customHeight="1" outlineLevel="1">
      <c r="A393" s="34">
        <v>390</v>
      </c>
      <c r="B393" s="922">
        <f t="shared" si="6"/>
        <v>44662.229166666693</v>
      </c>
      <c r="C393" s="592" t="s">
        <v>449</v>
      </c>
      <c r="D393" s="597">
        <v>95</v>
      </c>
      <c r="E393" s="571" t="s">
        <v>798</v>
      </c>
      <c r="F393" s="462" t="s">
        <v>848</v>
      </c>
      <c r="G393" s="663"/>
      <c r="H393" s="750">
        <v>0.75</v>
      </c>
      <c r="I393" s="658">
        <v>0.75</v>
      </c>
      <c r="J393" s="656"/>
      <c r="K393" s="656"/>
      <c r="L393" s="655">
        <v>3653</v>
      </c>
      <c r="M393" s="655">
        <v>459</v>
      </c>
      <c r="N393" s="657" t="s">
        <v>849</v>
      </c>
      <c r="O393" s="685" t="s">
        <v>800</v>
      </c>
      <c r="P393" s="697" t="s">
        <v>412</v>
      </c>
    </row>
    <row r="394" spans="1:16" outlineLevel="1">
      <c r="A394" s="34">
        <v>391</v>
      </c>
      <c r="B394" s="922">
        <f t="shared" si="6"/>
        <v>44662.260416666693</v>
      </c>
      <c r="C394" s="592" t="s">
        <v>449</v>
      </c>
      <c r="D394" s="597">
        <v>95</v>
      </c>
      <c r="E394" s="571" t="s">
        <v>798</v>
      </c>
      <c r="F394" s="462" t="s">
        <v>850</v>
      </c>
      <c r="G394" s="663"/>
      <c r="H394" s="748">
        <v>1.75</v>
      </c>
      <c r="I394" s="655">
        <v>1.75</v>
      </c>
      <c r="J394" s="663"/>
      <c r="K394" s="663"/>
      <c r="L394" s="663"/>
      <c r="M394" s="663"/>
      <c r="N394" s="664"/>
      <c r="O394" s="685" t="s">
        <v>800</v>
      </c>
      <c r="P394" s="717" t="s">
        <v>822</v>
      </c>
    </row>
    <row r="395" spans="1:16" ht="14.25" customHeight="1">
      <c r="A395" s="34">
        <v>392</v>
      </c>
      <c r="B395" s="922">
        <f t="shared" si="6"/>
        <v>44662.333333333358</v>
      </c>
      <c r="C395" s="592" t="s">
        <v>449</v>
      </c>
      <c r="D395" s="597">
        <v>100</v>
      </c>
      <c r="E395" s="590" t="s">
        <v>851</v>
      </c>
      <c r="F395" s="462" t="s">
        <v>465</v>
      </c>
      <c r="G395" s="429"/>
      <c r="H395" s="745">
        <v>2</v>
      </c>
      <c r="I395" s="443">
        <v>2</v>
      </c>
      <c r="J395" s="424"/>
      <c r="K395" s="424"/>
      <c r="L395" s="424"/>
      <c r="M395" s="424"/>
      <c r="N395" s="447" t="s">
        <v>852</v>
      </c>
      <c r="O395" s="687" t="s">
        <v>853</v>
      </c>
      <c r="P395" s="699" t="s">
        <v>383</v>
      </c>
    </row>
    <row r="396" spans="1:16" ht="14.25" customHeight="1" outlineLevel="1">
      <c r="A396" s="34">
        <v>393</v>
      </c>
      <c r="B396" s="922">
        <f t="shared" si="6"/>
        <v>44662.416666666693</v>
      </c>
      <c r="C396" s="592" t="s">
        <v>449</v>
      </c>
      <c r="D396" s="597">
        <v>100</v>
      </c>
      <c r="E396" s="590" t="s">
        <v>851</v>
      </c>
      <c r="F396" s="462" t="s">
        <v>466</v>
      </c>
      <c r="G396" s="429"/>
      <c r="H396" s="745">
        <v>3</v>
      </c>
      <c r="I396" s="443">
        <v>3</v>
      </c>
      <c r="J396" s="424"/>
      <c r="K396" s="424"/>
      <c r="L396" s="424"/>
      <c r="M396" s="424"/>
      <c r="N396" s="447"/>
      <c r="O396" s="687" t="s">
        <v>853</v>
      </c>
      <c r="P396" s="697" t="s">
        <v>377</v>
      </c>
    </row>
    <row r="397" spans="1:16" ht="14.25" customHeight="1" outlineLevel="1">
      <c r="A397" s="34">
        <v>394</v>
      </c>
      <c r="B397" s="922">
        <f t="shared" si="6"/>
        <v>44662.541666666693</v>
      </c>
      <c r="C397" s="592" t="s">
        <v>449</v>
      </c>
      <c r="D397" s="597">
        <v>100</v>
      </c>
      <c r="E397" s="590" t="s">
        <v>851</v>
      </c>
      <c r="F397" s="462" t="s">
        <v>854</v>
      </c>
      <c r="G397" s="429"/>
      <c r="H397" s="745">
        <v>2</v>
      </c>
      <c r="I397" s="443">
        <v>2</v>
      </c>
      <c r="J397" s="424"/>
      <c r="K397" s="424"/>
      <c r="L397" s="424"/>
      <c r="M397" s="424"/>
      <c r="N397" s="447"/>
      <c r="O397" s="687" t="s">
        <v>853</v>
      </c>
      <c r="P397" s="697" t="s">
        <v>510</v>
      </c>
    </row>
    <row r="398" spans="1:16" ht="14.25" customHeight="1" outlineLevel="1">
      <c r="A398" s="34">
        <v>395</v>
      </c>
      <c r="B398" s="922">
        <f t="shared" si="6"/>
        <v>44662.625000000029</v>
      </c>
      <c r="C398" s="592" t="s">
        <v>449</v>
      </c>
      <c r="D398" s="597">
        <v>100</v>
      </c>
      <c r="E398" s="590" t="s">
        <v>851</v>
      </c>
      <c r="F398" s="462" t="s">
        <v>855</v>
      </c>
      <c r="G398" s="429"/>
      <c r="H398" s="745">
        <v>2</v>
      </c>
      <c r="I398" s="443">
        <v>2</v>
      </c>
      <c r="J398" s="424"/>
      <c r="K398" s="424"/>
      <c r="L398" s="424"/>
      <c r="M398" s="424"/>
      <c r="N398" s="447"/>
      <c r="O398" s="687" t="s">
        <v>853</v>
      </c>
      <c r="P398" s="697" t="s">
        <v>510</v>
      </c>
    </row>
    <row r="399" spans="1:16" ht="14.25" customHeight="1" outlineLevel="1">
      <c r="A399" s="34">
        <v>396</v>
      </c>
      <c r="B399" s="922">
        <f t="shared" si="6"/>
        <v>44662.708333333365</v>
      </c>
      <c r="C399" s="592" t="s">
        <v>449</v>
      </c>
      <c r="D399" s="597">
        <v>100</v>
      </c>
      <c r="E399" s="590" t="s">
        <v>851</v>
      </c>
      <c r="F399" s="462" t="s">
        <v>856</v>
      </c>
      <c r="G399" s="429"/>
      <c r="H399" s="741">
        <v>1.5</v>
      </c>
      <c r="I399" s="424">
        <v>1.5</v>
      </c>
      <c r="J399" s="424"/>
      <c r="K399" s="424"/>
      <c r="L399" s="424"/>
      <c r="M399" s="424"/>
      <c r="N399" s="447" t="s">
        <v>857</v>
      </c>
      <c r="O399" s="687" t="s">
        <v>853</v>
      </c>
      <c r="P399" s="697" t="s">
        <v>665</v>
      </c>
    </row>
    <row r="400" spans="1:16" ht="14.25" customHeight="1" outlineLevel="1">
      <c r="A400" s="34">
        <v>397</v>
      </c>
      <c r="B400" s="922">
        <f t="shared" si="6"/>
        <v>44662.770833333365</v>
      </c>
      <c r="C400" s="592" t="s">
        <v>449</v>
      </c>
      <c r="D400" s="597">
        <v>100</v>
      </c>
      <c r="E400" s="590" t="s">
        <v>851</v>
      </c>
      <c r="F400" s="462" t="s">
        <v>858</v>
      </c>
      <c r="G400" s="429"/>
      <c r="H400" s="741">
        <v>2</v>
      </c>
      <c r="I400" s="424">
        <v>2</v>
      </c>
      <c r="J400" s="424"/>
      <c r="K400" s="424"/>
      <c r="L400" s="424"/>
      <c r="M400" s="424"/>
      <c r="N400" s="624" t="s">
        <v>859</v>
      </c>
      <c r="O400" s="687" t="s">
        <v>853</v>
      </c>
      <c r="P400" s="697" t="s">
        <v>383</v>
      </c>
    </row>
    <row r="401" spans="1:16" ht="14.25" customHeight="1" outlineLevel="1">
      <c r="A401" s="34">
        <v>398</v>
      </c>
      <c r="B401" s="922">
        <f t="shared" si="6"/>
        <v>44662.854166666701</v>
      </c>
      <c r="C401" s="592" t="s">
        <v>449</v>
      </c>
      <c r="D401" s="597">
        <v>100</v>
      </c>
      <c r="E401" s="590" t="s">
        <v>851</v>
      </c>
      <c r="F401" s="462" t="s">
        <v>860</v>
      </c>
      <c r="G401" s="429"/>
      <c r="H401" s="745">
        <v>1.5</v>
      </c>
      <c r="I401" s="443">
        <v>1.5</v>
      </c>
      <c r="J401" s="424"/>
      <c r="K401" s="424"/>
      <c r="L401" s="424"/>
      <c r="M401" s="424"/>
      <c r="N401" s="447" t="s">
        <v>861</v>
      </c>
      <c r="O401" s="687" t="s">
        <v>853</v>
      </c>
      <c r="P401" s="697" t="s">
        <v>488</v>
      </c>
    </row>
    <row r="402" spans="1:16" ht="14.25" customHeight="1" outlineLevel="1">
      <c r="A402" s="34">
        <v>399</v>
      </c>
      <c r="B402" s="922">
        <f t="shared" si="6"/>
        <v>44662.916666666701</v>
      </c>
      <c r="C402" s="592" t="s">
        <v>449</v>
      </c>
      <c r="D402" s="597">
        <v>100</v>
      </c>
      <c r="E402" s="590" t="s">
        <v>851</v>
      </c>
      <c r="F402" s="462" t="s">
        <v>862</v>
      </c>
      <c r="G402" s="429"/>
      <c r="H402" s="745">
        <v>5</v>
      </c>
      <c r="I402" s="443">
        <v>5</v>
      </c>
      <c r="J402" s="424"/>
      <c r="K402" s="424"/>
      <c r="L402" s="424"/>
      <c r="M402" s="424"/>
      <c r="N402" s="447"/>
      <c r="O402" s="687" t="s">
        <v>853</v>
      </c>
      <c r="P402" s="697" t="s">
        <v>383</v>
      </c>
    </row>
    <row r="403" spans="1:16" ht="14.25" customHeight="1" outlineLevel="1">
      <c r="A403" s="34">
        <v>400</v>
      </c>
      <c r="B403" s="922">
        <f t="shared" si="6"/>
        <v>44663.125000000036</v>
      </c>
      <c r="C403" s="592" t="s">
        <v>449</v>
      </c>
      <c r="D403" s="597">
        <v>100</v>
      </c>
      <c r="E403" s="590" t="s">
        <v>851</v>
      </c>
      <c r="F403" s="462" t="s">
        <v>863</v>
      </c>
      <c r="G403" s="435"/>
      <c r="H403" s="743">
        <v>5</v>
      </c>
      <c r="I403" s="426">
        <v>5</v>
      </c>
      <c r="J403" s="426"/>
      <c r="K403" s="426"/>
      <c r="L403" s="426"/>
      <c r="M403" s="426"/>
      <c r="N403" s="615"/>
      <c r="O403" s="687" t="s">
        <v>853</v>
      </c>
      <c r="P403" s="697" t="s">
        <v>383</v>
      </c>
    </row>
    <row r="404" spans="1:16" ht="14.25" customHeight="1" outlineLevel="1">
      <c r="A404" s="34">
        <v>401</v>
      </c>
      <c r="B404" s="922">
        <f t="shared" si="6"/>
        <v>44663.333333333372</v>
      </c>
      <c r="C404" s="592" t="s">
        <v>449</v>
      </c>
      <c r="D404" s="597">
        <v>100</v>
      </c>
      <c r="E404" s="590" t="s">
        <v>851</v>
      </c>
      <c r="F404" s="462" t="s">
        <v>864</v>
      </c>
      <c r="G404" s="435"/>
      <c r="H404" s="743">
        <v>1.25</v>
      </c>
      <c r="I404" s="426">
        <v>1.25</v>
      </c>
      <c r="J404" s="426"/>
      <c r="K404" s="426"/>
      <c r="L404" s="426"/>
      <c r="M404" s="426"/>
      <c r="N404" s="448"/>
      <c r="O404" s="687" t="s">
        <v>853</v>
      </c>
      <c r="P404" s="697" t="s">
        <v>488</v>
      </c>
    </row>
    <row r="405" spans="1:16" ht="14.25" customHeight="1" outlineLevel="1">
      <c r="A405" s="34">
        <v>402</v>
      </c>
      <c r="B405" s="922">
        <f t="shared" si="6"/>
        <v>44663.385416666708</v>
      </c>
      <c r="C405" s="592" t="s">
        <v>449</v>
      </c>
      <c r="D405" s="597">
        <v>100</v>
      </c>
      <c r="E405" s="590" t="s">
        <v>851</v>
      </c>
      <c r="F405" s="462" t="s">
        <v>865</v>
      </c>
      <c r="G405" s="429"/>
      <c r="H405" s="745">
        <v>3</v>
      </c>
      <c r="I405" s="443">
        <v>3</v>
      </c>
      <c r="J405" s="424"/>
      <c r="K405" s="424"/>
      <c r="L405" s="424"/>
      <c r="M405" s="424"/>
      <c r="N405" s="447" t="s">
        <v>866</v>
      </c>
      <c r="O405" s="687" t="s">
        <v>853</v>
      </c>
      <c r="P405" s="697" t="s">
        <v>668</v>
      </c>
    </row>
    <row r="406" spans="1:16" s="566" customFormat="1" ht="14.25" customHeight="1" outlineLevel="1">
      <c r="A406" s="34">
        <v>403</v>
      </c>
      <c r="B406" s="922">
        <f t="shared" si="6"/>
        <v>44663.510416666708</v>
      </c>
      <c r="C406" s="592" t="s">
        <v>449</v>
      </c>
      <c r="D406" s="597">
        <v>105</v>
      </c>
      <c r="E406" s="571" t="s">
        <v>867</v>
      </c>
      <c r="F406" s="462" t="s">
        <v>868</v>
      </c>
      <c r="G406" s="443"/>
      <c r="H406" s="745">
        <v>0.25</v>
      </c>
      <c r="I406" s="443">
        <v>0.25</v>
      </c>
      <c r="J406" s="625"/>
      <c r="K406" s="625"/>
      <c r="L406" s="625"/>
      <c r="M406" s="625"/>
      <c r="N406" s="626"/>
      <c r="O406" s="685" t="s">
        <v>869</v>
      </c>
      <c r="P406" s="732" t="s">
        <v>416</v>
      </c>
    </row>
    <row r="407" spans="1:16" s="566" customFormat="1" ht="14.25" customHeight="1" outlineLevel="1">
      <c r="A407" s="34">
        <v>404</v>
      </c>
      <c r="B407" s="922">
        <f t="shared" si="6"/>
        <v>44663.520833333372</v>
      </c>
      <c r="C407" s="592" t="s">
        <v>449</v>
      </c>
      <c r="D407" s="597">
        <v>105</v>
      </c>
      <c r="E407" s="571" t="s">
        <v>867</v>
      </c>
      <c r="F407" s="462" t="s">
        <v>870</v>
      </c>
      <c r="G407" s="443"/>
      <c r="H407" s="745">
        <v>0.25</v>
      </c>
      <c r="I407" s="443">
        <v>0.25</v>
      </c>
      <c r="J407" s="625"/>
      <c r="K407" s="625"/>
      <c r="L407" s="625"/>
      <c r="M407" s="625"/>
      <c r="N407" s="626"/>
      <c r="O407" s="685" t="s">
        <v>869</v>
      </c>
      <c r="P407" s="697" t="s">
        <v>871</v>
      </c>
    </row>
    <row r="408" spans="1:16" s="566" customFormat="1" ht="14.25" customHeight="1" outlineLevel="1">
      <c r="A408" s="34">
        <v>405</v>
      </c>
      <c r="B408" s="922">
        <f t="shared" si="6"/>
        <v>44663.531250000036</v>
      </c>
      <c r="C408" s="592" t="s">
        <v>449</v>
      </c>
      <c r="D408" s="597">
        <v>105</v>
      </c>
      <c r="E408" s="571" t="s">
        <v>867</v>
      </c>
      <c r="F408" s="462" t="s">
        <v>872</v>
      </c>
      <c r="G408" s="443"/>
      <c r="H408" s="745">
        <v>0.5</v>
      </c>
      <c r="I408" s="443">
        <v>0.5</v>
      </c>
      <c r="J408" s="625"/>
      <c r="K408" s="625"/>
      <c r="L408" s="625"/>
      <c r="M408" s="625"/>
      <c r="N408" s="626"/>
      <c r="O408" s="685" t="s">
        <v>869</v>
      </c>
      <c r="P408" s="697" t="s">
        <v>871</v>
      </c>
    </row>
    <row r="409" spans="1:16" s="566" customFormat="1" ht="14.25" customHeight="1" outlineLevel="1">
      <c r="A409" s="34">
        <v>406</v>
      </c>
      <c r="B409" s="922">
        <f t="shared" si="6"/>
        <v>44663.552083333372</v>
      </c>
      <c r="C409" s="592" t="s">
        <v>449</v>
      </c>
      <c r="D409" s="597">
        <v>105</v>
      </c>
      <c r="E409" s="571" t="s">
        <v>867</v>
      </c>
      <c r="F409" s="462" t="s">
        <v>873</v>
      </c>
      <c r="G409" s="443"/>
      <c r="H409" s="745">
        <v>0.5</v>
      </c>
      <c r="I409" s="443">
        <v>0.5</v>
      </c>
      <c r="J409" s="625"/>
      <c r="K409" s="625"/>
      <c r="L409" s="625"/>
      <c r="M409" s="625"/>
      <c r="N409" s="626"/>
      <c r="O409" s="685" t="s">
        <v>869</v>
      </c>
      <c r="P409" s="697" t="s">
        <v>871</v>
      </c>
    </row>
    <row r="410" spans="1:16" s="566" customFormat="1" ht="14.25" customHeight="1" outlineLevel="1">
      <c r="A410" s="34">
        <v>407</v>
      </c>
      <c r="B410" s="922">
        <f t="shared" si="6"/>
        <v>44663.572916666708</v>
      </c>
      <c r="C410" s="592" t="s">
        <v>449</v>
      </c>
      <c r="D410" s="597">
        <v>105</v>
      </c>
      <c r="E410" s="571" t="s">
        <v>867</v>
      </c>
      <c r="F410" s="462" t="s">
        <v>874</v>
      </c>
      <c r="G410" s="443"/>
      <c r="H410" s="745">
        <v>0.25</v>
      </c>
      <c r="I410" s="443">
        <v>0.25</v>
      </c>
      <c r="J410" s="625"/>
      <c r="K410" s="625"/>
      <c r="L410" s="625"/>
      <c r="M410" s="625"/>
      <c r="N410" s="626" t="s">
        <v>454</v>
      </c>
      <c r="O410" s="685" t="s">
        <v>869</v>
      </c>
      <c r="P410" s="697" t="s">
        <v>871</v>
      </c>
    </row>
    <row r="411" spans="1:16" s="566" customFormat="1" ht="14.25" customHeight="1" outlineLevel="1">
      <c r="A411" s="34">
        <v>408</v>
      </c>
      <c r="B411" s="922">
        <f t="shared" si="6"/>
        <v>44663.583333333372</v>
      </c>
      <c r="C411" s="592" t="s">
        <v>449</v>
      </c>
      <c r="D411" s="597">
        <v>105</v>
      </c>
      <c r="E411" s="571" t="s">
        <v>867</v>
      </c>
      <c r="F411" s="462" t="s">
        <v>875</v>
      </c>
      <c r="G411" s="443"/>
      <c r="H411" s="745">
        <v>0.5</v>
      </c>
      <c r="I411" s="443">
        <v>0.5</v>
      </c>
      <c r="J411" s="625"/>
      <c r="K411" s="625"/>
      <c r="L411" s="625"/>
      <c r="M411" s="625"/>
      <c r="N411" s="626"/>
      <c r="O411" s="685" t="s">
        <v>869</v>
      </c>
      <c r="P411" s="697" t="s">
        <v>871</v>
      </c>
    </row>
    <row r="412" spans="1:16" s="566" customFormat="1" ht="14.25" customHeight="1" outlineLevel="1">
      <c r="A412" s="34">
        <v>409</v>
      </c>
      <c r="B412" s="922">
        <f t="shared" si="6"/>
        <v>44663.604166666708</v>
      </c>
      <c r="C412" s="592" t="s">
        <v>449</v>
      </c>
      <c r="D412" s="597">
        <v>105</v>
      </c>
      <c r="E412" s="571" t="s">
        <v>867</v>
      </c>
      <c r="F412" s="462" t="s">
        <v>876</v>
      </c>
      <c r="G412" s="443"/>
      <c r="H412" s="745">
        <v>0.5</v>
      </c>
      <c r="I412" s="443">
        <v>0.5</v>
      </c>
      <c r="J412" s="625"/>
      <c r="K412" s="625"/>
      <c r="L412" s="625"/>
      <c r="M412" s="625"/>
      <c r="N412" s="626"/>
      <c r="O412" s="685" t="s">
        <v>869</v>
      </c>
      <c r="P412" s="697" t="s">
        <v>871</v>
      </c>
    </row>
    <row r="413" spans="1:16" s="566" customFormat="1" ht="14.25" customHeight="1" outlineLevel="1">
      <c r="A413" s="34">
        <v>410</v>
      </c>
      <c r="B413" s="922">
        <f t="shared" si="6"/>
        <v>44663.625000000044</v>
      </c>
      <c r="C413" s="592" t="s">
        <v>449</v>
      </c>
      <c r="D413" s="597">
        <v>105</v>
      </c>
      <c r="E413" s="571" t="s">
        <v>867</v>
      </c>
      <c r="F413" s="462" t="s">
        <v>877</v>
      </c>
      <c r="G413" s="443"/>
      <c r="H413" s="745">
        <v>1</v>
      </c>
      <c r="I413" s="443">
        <v>1</v>
      </c>
      <c r="J413" s="625"/>
      <c r="K413" s="625"/>
      <c r="L413" s="625"/>
      <c r="M413" s="625"/>
      <c r="N413" s="626"/>
      <c r="O413" s="685" t="s">
        <v>869</v>
      </c>
      <c r="P413" s="697" t="s">
        <v>871</v>
      </c>
    </row>
    <row r="414" spans="1:16" s="566" customFormat="1" ht="14.25" customHeight="1" outlineLevel="1">
      <c r="A414" s="34">
        <v>411</v>
      </c>
      <c r="B414" s="922">
        <f t="shared" si="6"/>
        <v>44663.666666666708</v>
      </c>
      <c r="C414" s="592" t="s">
        <v>449</v>
      </c>
      <c r="D414" s="597">
        <v>105</v>
      </c>
      <c r="E414" s="571" t="s">
        <v>867</v>
      </c>
      <c r="F414" s="462" t="s">
        <v>878</v>
      </c>
      <c r="G414" s="443"/>
      <c r="H414" s="745">
        <v>0.75</v>
      </c>
      <c r="I414" s="443">
        <v>0.75</v>
      </c>
      <c r="J414" s="625"/>
      <c r="K414" s="625"/>
      <c r="L414" s="625"/>
      <c r="M414" s="625"/>
      <c r="N414" s="626"/>
      <c r="O414" s="685" t="s">
        <v>869</v>
      </c>
      <c r="P414" s="697" t="s">
        <v>871</v>
      </c>
    </row>
    <row r="415" spans="1:16" s="566" customFormat="1" ht="14.25" customHeight="1" outlineLevel="1">
      <c r="A415" s="34">
        <v>412</v>
      </c>
      <c r="B415" s="922">
        <f t="shared" si="6"/>
        <v>44663.697916666708</v>
      </c>
      <c r="C415" s="592" t="s">
        <v>449</v>
      </c>
      <c r="D415" s="597">
        <v>105</v>
      </c>
      <c r="E415" s="571" t="s">
        <v>867</v>
      </c>
      <c r="F415" s="462" t="s">
        <v>879</v>
      </c>
      <c r="G415" s="443"/>
      <c r="H415" s="745">
        <v>0.75</v>
      </c>
      <c r="I415" s="443">
        <v>0.75</v>
      </c>
      <c r="J415" s="625"/>
      <c r="K415" s="625"/>
      <c r="L415" s="625"/>
      <c r="M415" s="625"/>
      <c r="N415" s="626"/>
      <c r="O415" s="685" t="s">
        <v>869</v>
      </c>
      <c r="P415" s="697" t="s">
        <v>871</v>
      </c>
    </row>
    <row r="416" spans="1:16" s="566" customFormat="1" ht="14.25" customHeight="1" outlineLevel="1">
      <c r="A416" s="34">
        <v>413</v>
      </c>
      <c r="B416" s="922">
        <f t="shared" si="6"/>
        <v>44663.729166666708</v>
      </c>
      <c r="C416" s="592" t="s">
        <v>449</v>
      </c>
      <c r="D416" s="597">
        <v>105</v>
      </c>
      <c r="E416" s="571" t="s">
        <v>867</v>
      </c>
      <c r="F416" s="462" t="s">
        <v>880</v>
      </c>
      <c r="G416" s="443"/>
      <c r="H416" s="745">
        <v>1</v>
      </c>
      <c r="I416" s="443">
        <v>1</v>
      </c>
      <c r="J416" s="625"/>
      <c r="K416" s="625"/>
      <c r="L416" s="625"/>
      <c r="M416" s="625"/>
      <c r="N416" s="626"/>
      <c r="O416" s="685" t="s">
        <v>869</v>
      </c>
      <c r="P416" s="697" t="s">
        <v>871</v>
      </c>
    </row>
    <row r="417" spans="1:16" s="566" customFormat="1" ht="14.25" customHeight="1" outlineLevel="1">
      <c r="A417" s="34">
        <v>414</v>
      </c>
      <c r="B417" s="922">
        <f t="shared" si="6"/>
        <v>44663.770833333372</v>
      </c>
      <c r="C417" s="592" t="s">
        <v>449</v>
      </c>
      <c r="D417" s="597">
        <v>105</v>
      </c>
      <c r="E417" s="571" t="s">
        <v>867</v>
      </c>
      <c r="F417" s="462" t="s">
        <v>881</v>
      </c>
      <c r="G417" s="443"/>
      <c r="H417" s="745">
        <v>2</v>
      </c>
      <c r="I417" s="443">
        <v>2</v>
      </c>
      <c r="J417" s="625"/>
      <c r="K417" s="625"/>
      <c r="L417" s="625"/>
      <c r="M417" s="625"/>
      <c r="N417" s="626"/>
      <c r="O417" s="685" t="s">
        <v>869</v>
      </c>
      <c r="P417" s="697" t="s">
        <v>882</v>
      </c>
    </row>
    <row r="418" spans="1:16" s="566" customFormat="1" ht="14.25" customHeight="1" outlineLevel="1">
      <c r="A418" s="34">
        <v>415</v>
      </c>
      <c r="B418" s="922">
        <f t="shared" si="6"/>
        <v>44663.854166666708</v>
      </c>
      <c r="C418" s="592" t="s">
        <v>449</v>
      </c>
      <c r="D418" s="597">
        <v>105</v>
      </c>
      <c r="E418" s="571" t="s">
        <v>867</v>
      </c>
      <c r="F418" s="462" t="s">
        <v>883</v>
      </c>
      <c r="G418" s="443"/>
      <c r="H418" s="741">
        <v>0.5</v>
      </c>
      <c r="I418" s="424">
        <v>0.5</v>
      </c>
      <c r="J418" s="625"/>
      <c r="K418" s="625"/>
      <c r="L418" s="625"/>
      <c r="M418" s="625"/>
      <c r="N418" s="626"/>
      <c r="O418" s="685" t="s">
        <v>869</v>
      </c>
      <c r="P418" s="700" t="s">
        <v>692</v>
      </c>
    </row>
    <row r="419" spans="1:16" s="566" customFormat="1" ht="14.25" customHeight="1" outlineLevel="1">
      <c r="A419" s="34">
        <v>416</v>
      </c>
      <c r="B419" s="922">
        <f t="shared" si="6"/>
        <v>44663.875000000044</v>
      </c>
      <c r="C419" s="592" t="s">
        <v>449</v>
      </c>
      <c r="D419" s="597">
        <v>105</v>
      </c>
      <c r="E419" s="571" t="s">
        <v>867</v>
      </c>
      <c r="F419" s="462" t="s">
        <v>884</v>
      </c>
      <c r="G419" s="443"/>
      <c r="H419" s="741">
        <v>2.25</v>
      </c>
      <c r="I419" s="424">
        <v>2.25</v>
      </c>
      <c r="J419" s="625"/>
      <c r="K419" s="625"/>
      <c r="L419" s="625"/>
      <c r="M419" s="625"/>
      <c r="N419" s="626"/>
      <c r="O419" s="685" t="s">
        <v>869</v>
      </c>
      <c r="P419" s="697" t="s">
        <v>882</v>
      </c>
    </row>
    <row r="420" spans="1:16" s="566" customFormat="1" ht="14.25" customHeight="1" outlineLevel="1">
      <c r="A420" s="34">
        <v>417</v>
      </c>
      <c r="B420" s="922">
        <f t="shared" si="6"/>
        <v>44663.968750000044</v>
      </c>
      <c r="C420" s="592" t="s">
        <v>449</v>
      </c>
      <c r="D420" s="597">
        <v>105</v>
      </c>
      <c r="E420" s="571" t="s">
        <v>867</v>
      </c>
      <c r="F420" s="462" t="s">
        <v>885</v>
      </c>
      <c r="G420" s="443"/>
      <c r="H420" s="741">
        <v>1.75</v>
      </c>
      <c r="I420" s="424">
        <v>1.75</v>
      </c>
      <c r="J420" s="625"/>
      <c r="K420" s="625"/>
      <c r="L420" s="625"/>
      <c r="M420" s="625"/>
      <c r="N420" s="626"/>
      <c r="O420" s="685" t="s">
        <v>869</v>
      </c>
      <c r="P420" s="697" t="s">
        <v>882</v>
      </c>
    </row>
    <row r="421" spans="1:16" s="566" customFormat="1" ht="14.25" customHeight="1" outlineLevel="1">
      <c r="A421" s="34">
        <v>418</v>
      </c>
      <c r="B421" s="922">
        <f t="shared" si="6"/>
        <v>44664.041666666708</v>
      </c>
      <c r="C421" s="592" t="s">
        <v>449</v>
      </c>
      <c r="D421" s="597">
        <v>105</v>
      </c>
      <c r="E421" s="571" t="s">
        <v>867</v>
      </c>
      <c r="F421" s="462" t="s">
        <v>886</v>
      </c>
      <c r="G421" s="443"/>
      <c r="H421" s="741">
        <v>1</v>
      </c>
      <c r="I421" s="424">
        <v>1</v>
      </c>
      <c r="J421" s="625"/>
      <c r="K421" s="625"/>
      <c r="L421" s="625"/>
      <c r="M421" s="625"/>
      <c r="N421" s="754" t="s">
        <v>887</v>
      </c>
      <c r="O421" s="685" t="s">
        <v>869</v>
      </c>
      <c r="P421" s="697" t="s">
        <v>394</v>
      </c>
    </row>
    <row r="422" spans="1:16" s="566" customFormat="1" ht="14.25" customHeight="1" outlineLevel="1">
      <c r="A422" s="34">
        <v>419</v>
      </c>
      <c r="B422" s="922">
        <f t="shared" si="6"/>
        <v>44664.083333333372</v>
      </c>
      <c r="C422" s="592" t="s">
        <v>449</v>
      </c>
      <c r="D422" s="597">
        <v>105</v>
      </c>
      <c r="E422" s="571" t="s">
        <v>867</v>
      </c>
      <c r="F422" s="462" t="s">
        <v>888</v>
      </c>
      <c r="G422" s="443"/>
      <c r="H422" s="741">
        <v>0.5</v>
      </c>
      <c r="I422" s="424">
        <v>0.5</v>
      </c>
      <c r="J422" s="625"/>
      <c r="K422" s="625"/>
      <c r="L422" s="625"/>
      <c r="M422" s="625"/>
      <c r="N422" s="626"/>
      <c r="O422" s="685" t="s">
        <v>869</v>
      </c>
      <c r="P422" s="697" t="s">
        <v>394</v>
      </c>
    </row>
    <row r="423" spans="1:16" s="566" customFormat="1" ht="14.25" customHeight="1" outlineLevel="1">
      <c r="A423" s="34">
        <v>420</v>
      </c>
      <c r="B423" s="922">
        <f t="shared" si="6"/>
        <v>44664.104166666708</v>
      </c>
      <c r="C423" s="592" t="s">
        <v>449</v>
      </c>
      <c r="D423" s="597">
        <v>105</v>
      </c>
      <c r="E423" s="571" t="s">
        <v>867</v>
      </c>
      <c r="F423" s="462" t="s">
        <v>889</v>
      </c>
      <c r="G423" s="443"/>
      <c r="H423" s="741">
        <v>0.5</v>
      </c>
      <c r="I423" s="424">
        <v>0.5</v>
      </c>
      <c r="J423" s="625"/>
      <c r="K423" s="625"/>
      <c r="L423" s="625"/>
      <c r="M423" s="625"/>
      <c r="N423" s="626"/>
      <c r="O423" s="685" t="s">
        <v>869</v>
      </c>
      <c r="P423" s="697" t="s">
        <v>394</v>
      </c>
    </row>
    <row r="424" spans="1:16" s="566" customFormat="1" ht="14.25" customHeight="1" outlineLevel="1">
      <c r="A424" s="34">
        <v>421</v>
      </c>
      <c r="B424" s="922">
        <f t="shared" si="6"/>
        <v>44664.125000000044</v>
      </c>
      <c r="C424" s="592" t="s">
        <v>449</v>
      </c>
      <c r="D424" s="597">
        <v>105</v>
      </c>
      <c r="E424" s="571" t="s">
        <v>867</v>
      </c>
      <c r="F424" s="462" t="s">
        <v>890</v>
      </c>
      <c r="G424" s="443"/>
      <c r="H424" s="741">
        <v>1</v>
      </c>
      <c r="I424" s="424">
        <v>1</v>
      </c>
      <c r="J424" s="625"/>
      <c r="K424" s="625"/>
      <c r="L424" s="625"/>
      <c r="M424" s="625"/>
      <c r="N424" s="626"/>
      <c r="O424" s="685" t="s">
        <v>869</v>
      </c>
      <c r="P424" s="697" t="s">
        <v>891</v>
      </c>
    </row>
    <row r="425" spans="1:16" s="566" customFormat="1" ht="14.25" customHeight="1" outlineLevel="1">
      <c r="A425" s="34">
        <v>422</v>
      </c>
      <c r="B425" s="922">
        <f t="shared" si="6"/>
        <v>44664.166666666708</v>
      </c>
      <c r="C425" s="592" t="s">
        <v>449</v>
      </c>
      <c r="D425" s="597">
        <v>105</v>
      </c>
      <c r="E425" s="571" t="s">
        <v>867</v>
      </c>
      <c r="F425" s="462" t="s">
        <v>892</v>
      </c>
      <c r="G425" s="443"/>
      <c r="H425" s="741">
        <v>3</v>
      </c>
      <c r="I425" s="424">
        <v>3</v>
      </c>
      <c r="J425" s="625"/>
      <c r="K425" s="625"/>
      <c r="L425" s="625"/>
      <c r="M425" s="625"/>
      <c r="N425" s="626"/>
      <c r="O425" s="685" t="s">
        <v>869</v>
      </c>
      <c r="P425" s="697" t="s">
        <v>394</v>
      </c>
    </row>
    <row r="426" spans="1:16" s="566" customFormat="1" ht="14.25" customHeight="1" outlineLevel="1">
      <c r="A426" s="34">
        <v>423</v>
      </c>
      <c r="B426" s="922">
        <f t="shared" si="6"/>
        <v>44664.291666666708</v>
      </c>
      <c r="C426" s="592" t="s">
        <v>449</v>
      </c>
      <c r="D426" s="597">
        <v>105</v>
      </c>
      <c r="E426" s="571" t="s">
        <v>867</v>
      </c>
      <c r="F426" s="462" t="s">
        <v>893</v>
      </c>
      <c r="G426" s="443"/>
      <c r="H426" s="741">
        <v>0.75</v>
      </c>
      <c r="I426" s="424">
        <v>0.75</v>
      </c>
      <c r="J426" s="625"/>
      <c r="K426" s="625"/>
      <c r="L426" s="625"/>
      <c r="M426" s="625"/>
      <c r="N426" s="626"/>
      <c r="O426" s="685" t="s">
        <v>869</v>
      </c>
      <c r="P426" s="697" t="s">
        <v>394</v>
      </c>
    </row>
    <row r="427" spans="1:16" s="566" customFormat="1" ht="14.25" customHeight="1" outlineLevel="1">
      <c r="A427" s="34">
        <v>424</v>
      </c>
      <c r="B427" s="922">
        <f t="shared" si="6"/>
        <v>44664.322916666708</v>
      </c>
      <c r="C427" s="592" t="s">
        <v>449</v>
      </c>
      <c r="D427" s="597">
        <v>105</v>
      </c>
      <c r="E427" s="571" t="s">
        <v>867</v>
      </c>
      <c r="F427" s="462" t="s">
        <v>894</v>
      </c>
      <c r="G427" s="443"/>
      <c r="H427" s="741">
        <v>0.5</v>
      </c>
      <c r="I427" s="424">
        <v>0.5</v>
      </c>
      <c r="J427" s="625"/>
      <c r="K427" s="625"/>
      <c r="L427" s="625"/>
      <c r="M427" s="625"/>
      <c r="N427" s="626"/>
      <c r="O427" s="685" t="s">
        <v>869</v>
      </c>
      <c r="P427" s="697" t="s">
        <v>394</v>
      </c>
    </row>
    <row r="428" spans="1:16" s="566" customFormat="1" ht="14.25" customHeight="1" outlineLevel="1">
      <c r="A428" s="34">
        <v>425</v>
      </c>
      <c r="B428" s="922">
        <f t="shared" si="6"/>
        <v>44664.343750000044</v>
      </c>
      <c r="C428" s="592" t="s">
        <v>449</v>
      </c>
      <c r="D428" s="597">
        <v>105</v>
      </c>
      <c r="E428" s="571" t="s">
        <v>867</v>
      </c>
      <c r="F428" s="462" t="s">
        <v>895</v>
      </c>
      <c r="G428" s="443"/>
      <c r="H428" s="741">
        <v>0.75</v>
      </c>
      <c r="I428" s="424">
        <v>0.75</v>
      </c>
      <c r="J428" s="625"/>
      <c r="K428" s="625"/>
      <c r="L428" s="625"/>
      <c r="M428" s="625"/>
      <c r="N428" s="626"/>
      <c r="O428" s="685" t="s">
        <v>869</v>
      </c>
      <c r="P428" s="697" t="s">
        <v>394</v>
      </c>
    </row>
    <row r="429" spans="1:16" ht="14.25" customHeight="1" outlineLevel="1">
      <c r="A429" s="34">
        <v>426</v>
      </c>
      <c r="B429" s="922">
        <f t="shared" si="6"/>
        <v>44664.375000000044</v>
      </c>
      <c r="C429" s="592" t="s">
        <v>449</v>
      </c>
      <c r="D429" s="597">
        <v>105</v>
      </c>
      <c r="E429" s="571" t="s">
        <v>867</v>
      </c>
      <c r="F429" s="462" t="s">
        <v>896</v>
      </c>
      <c r="G429" s="437"/>
      <c r="H429" s="745">
        <v>6</v>
      </c>
      <c r="I429" s="443">
        <v>6</v>
      </c>
      <c r="J429" s="424"/>
      <c r="K429" s="424"/>
      <c r="L429" s="424"/>
      <c r="M429" s="424"/>
      <c r="N429" s="444" t="s">
        <v>897</v>
      </c>
      <c r="O429" s="685" t="s">
        <v>869</v>
      </c>
      <c r="P429" s="697" t="s">
        <v>394</v>
      </c>
    </row>
    <row r="430" spans="1:16" ht="14.25" customHeight="1">
      <c r="A430" s="34">
        <v>427</v>
      </c>
      <c r="B430" s="922">
        <f t="shared" si="6"/>
        <v>44664.625000000044</v>
      </c>
      <c r="C430" s="593" t="s">
        <v>441</v>
      </c>
      <c r="D430" s="597">
        <v>30</v>
      </c>
      <c r="E430" s="571" t="s">
        <v>463</v>
      </c>
      <c r="F430" s="462" t="s">
        <v>898</v>
      </c>
      <c r="G430" s="429"/>
      <c r="H430" s="745">
        <v>4.5</v>
      </c>
      <c r="I430" s="443">
        <v>4.5</v>
      </c>
      <c r="J430" s="424"/>
      <c r="K430" s="424"/>
      <c r="L430" s="424"/>
      <c r="M430" s="424"/>
      <c r="N430" s="447"/>
      <c r="O430" s="736" t="s">
        <v>464</v>
      </c>
      <c r="P430" s="697" t="s">
        <v>871</v>
      </c>
    </row>
    <row r="431" spans="1:16" ht="14.25" customHeight="1" outlineLevel="1">
      <c r="A431" s="34">
        <v>428</v>
      </c>
      <c r="B431" s="922">
        <f t="shared" si="6"/>
        <v>44664.812500000044</v>
      </c>
      <c r="C431" s="593" t="s">
        <v>441</v>
      </c>
      <c r="D431" s="597">
        <v>30</v>
      </c>
      <c r="E431" s="571" t="s">
        <v>463</v>
      </c>
      <c r="F431" s="462" t="s">
        <v>899</v>
      </c>
      <c r="G431" s="429"/>
      <c r="H431" s="745">
        <v>1.5</v>
      </c>
      <c r="I431" s="443">
        <v>1.5</v>
      </c>
      <c r="J431" s="424"/>
      <c r="K431" s="424"/>
      <c r="L431" s="424"/>
      <c r="M431" s="424"/>
      <c r="N431" s="447"/>
      <c r="O431" s="736" t="s">
        <v>464</v>
      </c>
      <c r="P431" s="697" t="s">
        <v>871</v>
      </c>
    </row>
    <row r="432" spans="1:16" ht="14.25" customHeight="1" outlineLevel="1">
      <c r="A432" s="34">
        <v>429</v>
      </c>
      <c r="B432" s="922">
        <f t="shared" si="6"/>
        <v>44664.875000000044</v>
      </c>
      <c r="C432" s="593" t="s">
        <v>441</v>
      </c>
      <c r="D432" s="597">
        <v>30</v>
      </c>
      <c r="E432" s="571" t="s">
        <v>463</v>
      </c>
      <c r="F432" s="462" t="s">
        <v>477</v>
      </c>
      <c r="G432" s="425"/>
      <c r="H432" s="741">
        <v>1.5</v>
      </c>
      <c r="I432" s="424">
        <v>1.5</v>
      </c>
      <c r="J432" s="424"/>
      <c r="K432" s="424"/>
      <c r="L432" s="424"/>
      <c r="M432" s="424"/>
      <c r="N432" s="603"/>
      <c r="O432" s="736" t="s">
        <v>464</v>
      </c>
      <c r="P432" s="697" t="s">
        <v>871</v>
      </c>
    </row>
    <row r="433" spans="1:16" ht="14.25" customHeight="1" outlineLevel="1">
      <c r="A433" s="34">
        <v>430</v>
      </c>
      <c r="B433" s="922">
        <f t="shared" si="6"/>
        <v>44664.937500000044</v>
      </c>
      <c r="C433" s="593" t="s">
        <v>441</v>
      </c>
      <c r="D433" s="597">
        <v>30</v>
      </c>
      <c r="E433" s="571" t="s">
        <v>463</v>
      </c>
      <c r="F433" s="462" t="s">
        <v>900</v>
      </c>
      <c r="G433" s="425"/>
      <c r="H433" s="741">
        <v>1.5</v>
      </c>
      <c r="I433" s="424">
        <v>1.5</v>
      </c>
      <c r="J433" s="424"/>
      <c r="K433" s="424"/>
      <c r="L433" s="424"/>
      <c r="M433" s="424"/>
      <c r="N433" s="603"/>
      <c r="O433" s="736" t="s">
        <v>464</v>
      </c>
      <c r="P433" s="697" t="s">
        <v>871</v>
      </c>
    </row>
    <row r="434" spans="1:16" ht="14.25" customHeight="1" outlineLevel="1">
      <c r="A434" s="34">
        <v>431</v>
      </c>
      <c r="B434" s="922">
        <f t="shared" si="6"/>
        <v>44665.000000000044</v>
      </c>
      <c r="C434" s="593" t="s">
        <v>441</v>
      </c>
      <c r="D434" s="597">
        <v>30</v>
      </c>
      <c r="E434" s="571" t="s">
        <v>463</v>
      </c>
      <c r="F434" s="462" t="s">
        <v>489</v>
      </c>
      <c r="G434" s="437"/>
      <c r="H434" s="743">
        <v>1.5</v>
      </c>
      <c r="I434" s="426">
        <v>1.5</v>
      </c>
      <c r="J434" s="426"/>
      <c r="K434" s="426"/>
      <c r="L434" s="426"/>
      <c r="M434" s="426"/>
      <c r="N434" s="606"/>
      <c r="O434" s="736" t="s">
        <v>464</v>
      </c>
      <c r="P434" s="697" t="s">
        <v>871</v>
      </c>
    </row>
    <row r="435" spans="1:16" outlineLevel="1">
      <c r="A435" s="34">
        <v>432</v>
      </c>
      <c r="B435" s="922">
        <f t="shared" si="6"/>
        <v>44665.062500000044</v>
      </c>
      <c r="C435" s="593" t="s">
        <v>441</v>
      </c>
      <c r="D435" s="597">
        <v>30</v>
      </c>
      <c r="E435" s="571" t="s">
        <v>463</v>
      </c>
      <c r="F435" s="462" t="s">
        <v>490</v>
      </c>
      <c r="G435" s="437"/>
      <c r="H435" s="743">
        <v>1.5</v>
      </c>
      <c r="I435" s="426">
        <v>1.5</v>
      </c>
      <c r="J435" s="426"/>
      <c r="K435" s="426"/>
      <c r="L435" s="426"/>
      <c r="M435" s="426"/>
      <c r="N435" s="606"/>
      <c r="O435" s="736" t="s">
        <v>464</v>
      </c>
      <c r="P435" s="697" t="s">
        <v>871</v>
      </c>
    </row>
    <row r="436" spans="1:16" ht="14.25" customHeight="1" outlineLevel="1">
      <c r="A436" s="34">
        <v>433</v>
      </c>
      <c r="B436" s="922">
        <f t="shared" si="6"/>
        <v>44665.125000000044</v>
      </c>
      <c r="C436" s="593" t="s">
        <v>441</v>
      </c>
      <c r="D436" s="597">
        <v>30</v>
      </c>
      <c r="E436" s="571" t="s">
        <v>463</v>
      </c>
      <c r="F436" s="462" t="s">
        <v>491</v>
      </c>
      <c r="G436" s="437"/>
      <c r="H436" s="743">
        <v>1.5</v>
      </c>
      <c r="I436" s="426">
        <v>1.5</v>
      </c>
      <c r="J436" s="426"/>
      <c r="K436" s="426"/>
      <c r="L436" s="426"/>
      <c r="M436" s="426"/>
      <c r="N436" s="606"/>
      <c r="O436" s="736" t="s">
        <v>464</v>
      </c>
      <c r="P436" s="697" t="s">
        <v>871</v>
      </c>
    </row>
    <row r="437" spans="1:16" ht="14.25" customHeight="1" outlineLevel="1">
      <c r="A437" s="34">
        <v>434</v>
      </c>
      <c r="B437" s="922">
        <f t="shared" si="6"/>
        <v>44665.187500000044</v>
      </c>
      <c r="C437" s="593" t="s">
        <v>441</v>
      </c>
      <c r="D437" s="597">
        <v>30</v>
      </c>
      <c r="E437" s="571" t="s">
        <v>463</v>
      </c>
      <c r="F437" s="462" t="s">
        <v>492</v>
      </c>
      <c r="G437" s="437"/>
      <c r="H437" s="743">
        <v>1.5</v>
      </c>
      <c r="I437" s="426">
        <v>1.5</v>
      </c>
      <c r="J437" s="426"/>
      <c r="K437" s="426"/>
      <c r="L437" s="426"/>
      <c r="M437" s="426"/>
      <c r="N437" s="606"/>
      <c r="O437" s="736" t="s">
        <v>464</v>
      </c>
      <c r="P437" s="697" t="s">
        <v>871</v>
      </c>
    </row>
    <row r="438" spans="1:16" ht="14.25" customHeight="1" outlineLevel="1">
      <c r="A438" s="34">
        <v>435</v>
      </c>
      <c r="B438" s="922">
        <f t="shared" si="6"/>
        <v>44665.250000000044</v>
      </c>
      <c r="C438" s="593" t="s">
        <v>441</v>
      </c>
      <c r="D438" s="597">
        <v>30</v>
      </c>
      <c r="E438" s="571" t="s">
        <v>463</v>
      </c>
      <c r="F438" s="462" t="s">
        <v>493</v>
      </c>
      <c r="G438" s="437"/>
      <c r="H438" s="743">
        <v>2</v>
      </c>
      <c r="I438" s="426">
        <v>2</v>
      </c>
      <c r="J438" s="426"/>
      <c r="K438" s="426"/>
      <c r="L438" s="426"/>
      <c r="M438" s="426"/>
      <c r="N438" s="606"/>
      <c r="O438" s="736" t="s">
        <v>464</v>
      </c>
      <c r="P438" s="697" t="s">
        <v>871</v>
      </c>
    </row>
    <row r="439" spans="1:16" ht="29.25" customHeight="1" outlineLevel="1">
      <c r="A439" s="34">
        <v>436</v>
      </c>
      <c r="B439" s="922">
        <f t="shared" si="6"/>
        <v>44665.333333333379</v>
      </c>
      <c r="C439" s="593" t="s">
        <v>441</v>
      </c>
      <c r="D439" s="597">
        <v>30</v>
      </c>
      <c r="E439" s="571" t="s">
        <v>463</v>
      </c>
      <c r="F439" s="462" t="s">
        <v>494</v>
      </c>
      <c r="G439" s="437"/>
      <c r="H439" s="743">
        <v>1.5</v>
      </c>
      <c r="I439" s="426">
        <v>1.5</v>
      </c>
      <c r="J439" s="426"/>
      <c r="K439" s="426"/>
      <c r="L439" s="426"/>
      <c r="M439" s="426"/>
      <c r="N439" s="607"/>
      <c r="O439" s="736" t="s">
        <v>464</v>
      </c>
      <c r="P439" s="697" t="s">
        <v>871</v>
      </c>
    </row>
    <row r="440" spans="1:16" ht="14.25" customHeight="1" outlineLevel="1">
      <c r="A440" s="34">
        <v>437</v>
      </c>
      <c r="B440" s="922">
        <f t="shared" si="6"/>
        <v>44665.395833333379</v>
      </c>
      <c r="C440" s="593" t="s">
        <v>441</v>
      </c>
      <c r="D440" s="597">
        <v>30</v>
      </c>
      <c r="E440" s="571" t="s">
        <v>463</v>
      </c>
      <c r="F440" s="462" t="s">
        <v>495</v>
      </c>
      <c r="G440" s="437"/>
      <c r="H440" s="743">
        <v>0.75</v>
      </c>
      <c r="I440" s="426">
        <v>0.75</v>
      </c>
      <c r="J440" s="426"/>
      <c r="K440" s="426"/>
      <c r="L440" s="426"/>
      <c r="M440" s="426"/>
      <c r="N440" s="606"/>
      <c r="O440" s="736" t="s">
        <v>464</v>
      </c>
      <c r="P440" s="697" t="s">
        <v>882</v>
      </c>
    </row>
    <row r="441" spans="1:16" ht="14.25" customHeight="1" outlineLevel="1">
      <c r="A441" s="34">
        <v>438</v>
      </c>
      <c r="B441" s="922">
        <f t="shared" si="6"/>
        <v>44665.427083333379</v>
      </c>
      <c r="C441" s="593" t="s">
        <v>441</v>
      </c>
      <c r="D441" s="597">
        <v>30</v>
      </c>
      <c r="E441" s="571" t="s">
        <v>463</v>
      </c>
      <c r="F441" s="462" t="s">
        <v>496</v>
      </c>
      <c r="G441" s="437"/>
      <c r="H441" s="743">
        <v>3</v>
      </c>
      <c r="I441" s="426">
        <v>3</v>
      </c>
      <c r="J441" s="424"/>
      <c r="K441" s="424"/>
      <c r="L441" s="424"/>
      <c r="M441" s="424"/>
      <c r="N441" s="604"/>
      <c r="O441" s="736" t="s">
        <v>464</v>
      </c>
      <c r="P441" s="700" t="s">
        <v>692</v>
      </c>
    </row>
    <row r="442" spans="1:16" ht="14.25" customHeight="1" outlineLevel="1">
      <c r="A442" s="34">
        <v>439</v>
      </c>
      <c r="B442" s="922">
        <f t="shared" si="6"/>
        <v>44665.552083333379</v>
      </c>
      <c r="C442" s="593" t="s">
        <v>441</v>
      </c>
      <c r="D442" s="597">
        <v>30</v>
      </c>
      <c r="E442" s="571" t="s">
        <v>463</v>
      </c>
      <c r="F442" s="462" t="s">
        <v>497</v>
      </c>
      <c r="G442" s="437"/>
      <c r="H442" s="743">
        <v>1</v>
      </c>
      <c r="I442" s="426">
        <v>1</v>
      </c>
      <c r="J442" s="424"/>
      <c r="K442" s="424"/>
      <c r="L442" s="424"/>
      <c r="M442" s="424"/>
      <c r="N442" s="604"/>
      <c r="O442" s="736" t="s">
        <v>464</v>
      </c>
      <c r="P442" s="697" t="s">
        <v>882</v>
      </c>
    </row>
    <row r="443" spans="1:16" ht="14.25" customHeight="1" outlineLevel="1">
      <c r="A443" s="34">
        <v>440</v>
      </c>
      <c r="B443" s="922">
        <f t="shared" si="6"/>
        <v>44665.593750000044</v>
      </c>
      <c r="C443" s="593" t="s">
        <v>441</v>
      </c>
      <c r="D443" s="597">
        <v>30</v>
      </c>
      <c r="E443" s="571" t="s">
        <v>463</v>
      </c>
      <c r="F443" s="462" t="s">
        <v>498</v>
      </c>
      <c r="G443" s="425"/>
      <c r="H443" s="741">
        <v>1.5</v>
      </c>
      <c r="I443" s="424">
        <v>1.5</v>
      </c>
      <c r="J443" s="424"/>
      <c r="K443" s="424"/>
      <c r="L443" s="424"/>
      <c r="M443" s="424"/>
      <c r="N443" s="604"/>
      <c r="O443" s="736" t="s">
        <v>464</v>
      </c>
      <c r="P443" s="697" t="s">
        <v>882</v>
      </c>
    </row>
    <row r="444" spans="1:16" ht="14.25" customHeight="1" outlineLevel="1">
      <c r="A444" s="34">
        <v>441</v>
      </c>
      <c r="B444" s="922">
        <f t="shared" si="6"/>
        <v>44665.656250000044</v>
      </c>
      <c r="C444" s="593" t="s">
        <v>441</v>
      </c>
      <c r="D444" s="597">
        <v>30</v>
      </c>
      <c r="E444" s="571" t="s">
        <v>463</v>
      </c>
      <c r="F444" s="462" t="s">
        <v>499</v>
      </c>
      <c r="G444" s="425"/>
      <c r="H444" s="741">
        <v>0.75</v>
      </c>
      <c r="I444" s="424">
        <v>0.75</v>
      </c>
      <c r="J444" s="424"/>
      <c r="K444" s="424"/>
      <c r="L444" s="424"/>
      <c r="M444" s="424"/>
      <c r="N444" s="604"/>
      <c r="O444" s="736" t="s">
        <v>464</v>
      </c>
      <c r="P444" s="697" t="s">
        <v>394</v>
      </c>
    </row>
    <row r="445" spans="1:16" ht="14.25" customHeight="1" outlineLevel="1">
      <c r="A445" s="34">
        <v>442</v>
      </c>
      <c r="B445" s="922">
        <f t="shared" si="6"/>
        <v>44665.687500000044</v>
      </c>
      <c r="C445" s="593" t="s">
        <v>441</v>
      </c>
      <c r="D445" s="597">
        <v>30</v>
      </c>
      <c r="E445" s="571" t="s">
        <v>463</v>
      </c>
      <c r="F445" s="462" t="s">
        <v>901</v>
      </c>
      <c r="G445" s="425"/>
      <c r="H445" s="741">
        <v>1.25</v>
      </c>
      <c r="I445" s="424">
        <v>1.25</v>
      </c>
      <c r="J445" s="424"/>
      <c r="K445" s="424"/>
      <c r="L445" s="424"/>
      <c r="M445" s="424"/>
      <c r="N445" s="604"/>
      <c r="O445" s="736" t="s">
        <v>464</v>
      </c>
      <c r="P445" s="697" t="s">
        <v>394</v>
      </c>
    </row>
    <row r="446" spans="1:16" ht="14.25" customHeight="1" outlineLevel="1">
      <c r="A446" s="34">
        <v>443</v>
      </c>
      <c r="B446" s="922">
        <f t="shared" si="6"/>
        <v>44665.739583333379</v>
      </c>
      <c r="C446" s="593" t="s">
        <v>441</v>
      </c>
      <c r="D446" s="597">
        <v>30</v>
      </c>
      <c r="E446" s="571" t="s">
        <v>463</v>
      </c>
      <c r="F446" s="462" t="s">
        <v>501</v>
      </c>
      <c r="G446" s="425"/>
      <c r="H446" s="741">
        <v>1.75</v>
      </c>
      <c r="I446" s="424">
        <v>1.75</v>
      </c>
      <c r="J446" s="424"/>
      <c r="K446" s="424"/>
      <c r="L446" s="424"/>
      <c r="M446" s="424"/>
      <c r="N446" s="604"/>
      <c r="O446" s="736" t="s">
        <v>464</v>
      </c>
      <c r="P446" s="697" t="s">
        <v>394</v>
      </c>
    </row>
    <row r="447" spans="1:16" ht="14.25" customHeight="1" outlineLevel="1">
      <c r="A447" s="34">
        <v>444</v>
      </c>
      <c r="B447" s="922">
        <f t="shared" si="6"/>
        <v>44665.812500000044</v>
      </c>
      <c r="C447" s="593" t="s">
        <v>441</v>
      </c>
      <c r="D447" s="597">
        <v>30</v>
      </c>
      <c r="E447" s="571" t="s">
        <v>463</v>
      </c>
      <c r="F447" s="462" t="s">
        <v>902</v>
      </c>
      <c r="G447" s="425"/>
      <c r="H447" s="741">
        <v>1.5</v>
      </c>
      <c r="I447" s="424">
        <v>1.5</v>
      </c>
      <c r="J447" s="424"/>
      <c r="K447" s="424"/>
      <c r="L447" s="424"/>
      <c r="M447" s="424"/>
      <c r="N447" s="604"/>
      <c r="O447" s="736" t="s">
        <v>464</v>
      </c>
      <c r="P447" s="697" t="s">
        <v>891</v>
      </c>
    </row>
    <row r="448" spans="1:16" ht="14.25" customHeight="1" outlineLevel="1">
      <c r="A448" s="34">
        <v>445</v>
      </c>
      <c r="B448" s="922">
        <f t="shared" si="6"/>
        <v>44665.875000000044</v>
      </c>
      <c r="C448" s="593" t="s">
        <v>441</v>
      </c>
      <c r="D448" s="597">
        <v>30</v>
      </c>
      <c r="E448" s="571" t="s">
        <v>463</v>
      </c>
      <c r="F448" s="462" t="s">
        <v>503</v>
      </c>
      <c r="G448" s="437"/>
      <c r="H448" s="741">
        <v>1.5</v>
      </c>
      <c r="I448" s="424">
        <v>1.5</v>
      </c>
      <c r="J448" s="424"/>
      <c r="K448" s="424"/>
      <c r="L448" s="424"/>
      <c r="M448" s="424"/>
      <c r="N448" s="604"/>
      <c r="O448" s="736" t="s">
        <v>464</v>
      </c>
      <c r="P448" s="697" t="s">
        <v>394</v>
      </c>
    </row>
    <row r="449" spans="1:16" ht="14.25" customHeight="1" outlineLevel="1">
      <c r="A449" s="34">
        <v>446</v>
      </c>
      <c r="B449" s="922">
        <f t="shared" si="6"/>
        <v>44665.937500000044</v>
      </c>
      <c r="C449" s="593" t="s">
        <v>441</v>
      </c>
      <c r="D449" s="597">
        <v>30</v>
      </c>
      <c r="E449" s="571" t="s">
        <v>463</v>
      </c>
      <c r="F449" s="462" t="s">
        <v>903</v>
      </c>
      <c r="G449" s="425"/>
      <c r="H449" s="741">
        <v>1</v>
      </c>
      <c r="I449" s="424">
        <v>1</v>
      </c>
      <c r="J449" s="424"/>
      <c r="K449" s="424"/>
      <c r="L449" s="424"/>
      <c r="M449" s="424"/>
      <c r="N449" s="604"/>
      <c r="O449" s="736" t="s">
        <v>464</v>
      </c>
      <c r="P449" s="697" t="s">
        <v>394</v>
      </c>
    </row>
    <row r="450" spans="1:16" ht="14.25" customHeight="1" outlineLevel="1">
      <c r="A450" s="34">
        <v>447</v>
      </c>
      <c r="B450" s="922">
        <f t="shared" si="6"/>
        <v>44665.979166666708</v>
      </c>
      <c r="C450" s="593" t="s">
        <v>441</v>
      </c>
      <c r="D450" s="597">
        <v>30</v>
      </c>
      <c r="E450" s="571" t="s">
        <v>463</v>
      </c>
      <c r="F450" s="462" t="s">
        <v>505</v>
      </c>
      <c r="G450" s="425"/>
      <c r="H450" s="741">
        <v>0.75</v>
      </c>
      <c r="I450" s="424">
        <v>0.75</v>
      </c>
      <c r="J450" s="424"/>
      <c r="K450" s="424"/>
      <c r="L450" s="424"/>
      <c r="M450" s="424"/>
      <c r="N450" s="603"/>
      <c r="O450" s="736" t="s">
        <v>464</v>
      </c>
      <c r="P450" s="697" t="s">
        <v>394</v>
      </c>
    </row>
    <row r="451" spans="1:16" ht="24" customHeight="1" outlineLevel="1">
      <c r="A451" s="34">
        <v>448</v>
      </c>
      <c r="B451" s="922">
        <f t="shared" si="6"/>
        <v>44666.010416666708</v>
      </c>
      <c r="C451" s="593" t="s">
        <v>441</v>
      </c>
      <c r="D451" s="597">
        <v>30</v>
      </c>
      <c r="E451" s="571" t="s">
        <v>463</v>
      </c>
      <c r="F451" s="462" t="s">
        <v>506</v>
      </c>
      <c r="G451" s="437"/>
      <c r="H451" s="741">
        <v>2</v>
      </c>
      <c r="I451" s="424">
        <v>2</v>
      </c>
      <c r="J451" s="426"/>
      <c r="K451" s="426"/>
      <c r="L451" s="426"/>
      <c r="M451" s="426"/>
      <c r="N451" s="604"/>
      <c r="O451" s="736" t="s">
        <v>464</v>
      </c>
      <c r="P451" s="697" t="s">
        <v>394</v>
      </c>
    </row>
    <row r="452" spans="1:16" ht="14.25" customHeight="1" outlineLevel="1">
      <c r="A452" s="34">
        <v>449</v>
      </c>
      <c r="B452" s="922">
        <f t="shared" si="6"/>
        <v>44666.093750000044</v>
      </c>
      <c r="C452" s="593" t="s">
        <v>441</v>
      </c>
      <c r="D452" s="597">
        <v>30</v>
      </c>
      <c r="E452" s="571" t="s">
        <v>463</v>
      </c>
      <c r="F452" s="462" t="s">
        <v>480</v>
      </c>
      <c r="G452" s="425"/>
      <c r="H452" s="744">
        <v>1</v>
      </c>
      <c r="I452" s="605">
        <v>1</v>
      </c>
      <c r="J452" s="424"/>
      <c r="K452" s="424"/>
      <c r="L452" s="424"/>
      <c r="M452" s="424"/>
      <c r="N452" s="610"/>
      <c r="O452" s="736" t="s">
        <v>464</v>
      </c>
      <c r="P452" s="700" t="s">
        <v>416</v>
      </c>
    </row>
    <row r="453" spans="1:16" ht="14.25" customHeight="1" outlineLevel="1">
      <c r="A453" s="34">
        <v>450</v>
      </c>
      <c r="B453" s="922">
        <f t="shared" si="6"/>
        <v>44666.135416666708</v>
      </c>
      <c r="C453" s="593" t="s">
        <v>441</v>
      </c>
      <c r="D453" s="597">
        <v>30</v>
      </c>
      <c r="E453" s="571" t="s">
        <v>463</v>
      </c>
      <c r="F453" s="462" t="s">
        <v>481</v>
      </c>
      <c r="G453" s="425"/>
      <c r="H453" s="744">
        <v>1.75</v>
      </c>
      <c r="I453" s="605">
        <v>1.75</v>
      </c>
      <c r="J453" s="424"/>
      <c r="K453" s="424"/>
      <c r="L453" s="424"/>
      <c r="M453" s="424"/>
      <c r="N453" s="609"/>
      <c r="O453" s="736" t="s">
        <v>464</v>
      </c>
      <c r="P453" s="697" t="s">
        <v>482</v>
      </c>
    </row>
    <row r="454" spans="1:16" ht="14.25" customHeight="1" outlineLevel="1">
      <c r="A454" s="34">
        <v>451</v>
      </c>
      <c r="B454" s="922">
        <f t="shared" ref="B454:B517" si="7">IF(ISNUMBER(J453),B453+J453/24,B453+I453/24)</f>
        <v>44666.208333333372</v>
      </c>
      <c r="C454" s="593" t="s">
        <v>441</v>
      </c>
      <c r="D454" s="597">
        <v>30</v>
      </c>
      <c r="E454" s="571" t="s">
        <v>463</v>
      </c>
      <c r="F454" s="462" t="s">
        <v>904</v>
      </c>
      <c r="G454" s="425"/>
      <c r="H454" s="744">
        <v>0.75</v>
      </c>
      <c r="I454" s="605">
        <v>0.75</v>
      </c>
      <c r="J454" s="424"/>
      <c r="K454" s="424"/>
      <c r="L454" s="424"/>
      <c r="M454" s="424"/>
      <c r="N454" s="610"/>
      <c r="O454" s="736" t="s">
        <v>464</v>
      </c>
      <c r="P454" s="697" t="s">
        <v>905</v>
      </c>
    </row>
    <row r="455" spans="1:16" ht="14.25" customHeight="1" outlineLevel="1">
      <c r="A455" s="34">
        <v>452</v>
      </c>
      <c r="B455" s="922">
        <f t="shared" si="7"/>
        <v>44666.239583333372</v>
      </c>
      <c r="C455" s="593" t="s">
        <v>441</v>
      </c>
      <c r="D455" s="597">
        <v>30</v>
      </c>
      <c r="E455" s="571" t="s">
        <v>463</v>
      </c>
      <c r="F455" s="462" t="s">
        <v>906</v>
      </c>
      <c r="G455" s="425"/>
      <c r="H455" s="744">
        <v>1.25</v>
      </c>
      <c r="I455" s="605">
        <v>1.25</v>
      </c>
      <c r="J455" s="424"/>
      <c r="K455" s="424"/>
      <c r="L455" s="424"/>
      <c r="M455" s="424"/>
      <c r="N455" s="610"/>
      <c r="O455" s="736" t="s">
        <v>464</v>
      </c>
      <c r="P455" s="697" t="s">
        <v>482</v>
      </c>
    </row>
    <row r="456" spans="1:16" ht="14.25" customHeight="1" outlineLevel="1">
      <c r="A456" s="34">
        <v>453</v>
      </c>
      <c r="B456" s="922">
        <f t="shared" si="7"/>
        <v>44666.291666666708</v>
      </c>
      <c r="C456" s="593" t="s">
        <v>441</v>
      </c>
      <c r="D456" s="597">
        <v>30</v>
      </c>
      <c r="E456" s="571" t="s">
        <v>463</v>
      </c>
      <c r="F456" s="462" t="s">
        <v>907</v>
      </c>
      <c r="G456" s="425"/>
      <c r="H456" s="744">
        <v>1.75</v>
      </c>
      <c r="I456" s="605">
        <v>1.75</v>
      </c>
      <c r="J456" s="424"/>
      <c r="K456" s="424"/>
      <c r="L456" s="424"/>
      <c r="M456" s="424"/>
      <c r="N456" s="628"/>
      <c r="O456" s="736" t="s">
        <v>464</v>
      </c>
      <c r="P456" s="697" t="s">
        <v>510</v>
      </c>
    </row>
    <row r="457" spans="1:16" ht="14.25" customHeight="1" outlineLevel="1">
      <c r="A457" s="34">
        <v>454</v>
      </c>
      <c r="B457" s="922">
        <f t="shared" si="7"/>
        <v>44666.364583333372</v>
      </c>
      <c r="C457" s="593" t="s">
        <v>441</v>
      </c>
      <c r="D457" s="597">
        <v>30</v>
      </c>
      <c r="E457" s="571" t="s">
        <v>463</v>
      </c>
      <c r="F457" s="462" t="s">
        <v>908</v>
      </c>
      <c r="G457" s="425"/>
      <c r="H457" s="744">
        <v>3</v>
      </c>
      <c r="I457" s="605">
        <v>3</v>
      </c>
      <c r="J457" s="424"/>
      <c r="K457" s="424"/>
      <c r="L457" s="424"/>
      <c r="M457" s="424"/>
      <c r="N457" s="611"/>
      <c r="O457" s="736" t="s">
        <v>464</v>
      </c>
      <c r="P457" s="697" t="s">
        <v>383</v>
      </c>
    </row>
    <row r="458" spans="1:16" ht="39" customHeight="1" outlineLevel="1">
      <c r="A458" s="34">
        <v>455</v>
      </c>
      <c r="B458" s="922">
        <f t="shared" si="7"/>
        <v>44666.489583333372</v>
      </c>
      <c r="C458" s="593" t="s">
        <v>441</v>
      </c>
      <c r="D458" s="597">
        <v>30</v>
      </c>
      <c r="E458" s="571" t="s">
        <v>463</v>
      </c>
      <c r="F458" s="462" t="s">
        <v>512</v>
      </c>
      <c r="G458" s="437"/>
      <c r="H458" s="743">
        <v>2.75</v>
      </c>
      <c r="I458" s="426">
        <v>2.75</v>
      </c>
      <c r="J458" s="424"/>
      <c r="K458" s="424"/>
      <c r="L458" s="424"/>
      <c r="M458" s="424"/>
      <c r="N458" s="610"/>
      <c r="O458" s="736" t="s">
        <v>464</v>
      </c>
      <c r="P458" s="697" t="s">
        <v>377</v>
      </c>
    </row>
    <row r="459" spans="1:16" ht="14.25" customHeight="1">
      <c r="A459" s="34">
        <v>456</v>
      </c>
      <c r="B459" s="922">
        <f t="shared" si="7"/>
        <v>44666.604166666708</v>
      </c>
      <c r="C459" s="593" t="s">
        <v>441</v>
      </c>
      <c r="D459" s="597">
        <v>35</v>
      </c>
      <c r="E459" s="589" t="s">
        <v>513</v>
      </c>
      <c r="F459" s="462" t="s">
        <v>516</v>
      </c>
      <c r="G459" s="436"/>
      <c r="H459" s="746">
        <v>2.5</v>
      </c>
      <c r="I459" s="560">
        <v>2.5</v>
      </c>
      <c r="J459" s="561"/>
      <c r="K459" s="561"/>
      <c r="L459" s="561"/>
      <c r="M459" s="561"/>
      <c r="N459" s="629"/>
      <c r="O459" s="684" t="s">
        <v>400</v>
      </c>
      <c r="P459" s="659" t="s">
        <v>389</v>
      </c>
    </row>
    <row r="460" spans="1:16" outlineLevel="1">
      <c r="A460" s="34">
        <v>457</v>
      </c>
      <c r="B460" s="922">
        <f t="shared" si="7"/>
        <v>44666.708333333372</v>
      </c>
      <c r="C460" s="593" t="s">
        <v>441</v>
      </c>
      <c r="D460" s="597">
        <v>35</v>
      </c>
      <c r="E460" s="589" t="s">
        <v>513</v>
      </c>
      <c r="F460" s="462" t="s">
        <v>517</v>
      </c>
      <c r="G460" s="436"/>
      <c r="H460" s="746">
        <v>1</v>
      </c>
      <c r="I460" s="560">
        <v>1</v>
      </c>
      <c r="J460" s="561"/>
      <c r="K460" s="561"/>
      <c r="L460" s="561"/>
      <c r="M460" s="561"/>
      <c r="N460" s="629"/>
      <c r="O460" s="684" t="s">
        <v>400</v>
      </c>
      <c r="P460" s="700" t="s">
        <v>518</v>
      </c>
    </row>
    <row r="461" spans="1:16" ht="14.25" customHeight="1" outlineLevel="1">
      <c r="A461" s="34">
        <v>458</v>
      </c>
      <c r="B461" s="922">
        <f t="shared" si="7"/>
        <v>44666.750000000036</v>
      </c>
      <c r="C461" s="593" t="s">
        <v>441</v>
      </c>
      <c r="D461" s="597">
        <v>35</v>
      </c>
      <c r="E461" s="589" t="s">
        <v>513</v>
      </c>
      <c r="F461" s="462" t="s">
        <v>519</v>
      </c>
      <c r="G461" s="436"/>
      <c r="H461" s="742">
        <f>_xlfn.CEILING.MATH(IF(L460="",((L461-K461)/M461),((L461-L460)/M461)),0.25)</f>
        <v>2.25</v>
      </c>
      <c r="I461" s="561">
        <f>H461</f>
        <v>2.25</v>
      </c>
      <c r="J461" s="561"/>
      <c r="K461" s="561"/>
      <c r="L461" s="561">
        <v>4337</v>
      </c>
      <c r="M461" s="561">
        <v>2160</v>
      </c>
      <c r="N461" s="630"/>
      <c r="O461" s="684" t="s">
        <v>400</v>
      </c>
      <c r="P461" s="659" t="s">
        <v>389</v>
      </c>
    </row>
    <row r="462" spans="1:16" ht="14.25" customHeight="1" outlineLevel="1">
      <c r="A462" s="34">
        <v>459</v>
      </c>
      <c r="B462" s="922">
        <f t="shared" si="7"/>
        <v>44666.843750000036</v>
      </c>
      <c r="C462" s="593" t="s">
        <v>441</v>
      </c>
      <c r="D462" s="597">
        <v>35</v>
      </c>
      <c r="E462" s="589" t="s">
        <v>513</v>
      </c>
      <c r="F462" s="462" t="s">
        <v>520</v>
      </c>
      <c r="G462" s="436"/>
      <c r="H462" s="742">
        <f>_xlfn.CEILING.MATH(IF(L461="",((L462-K462)/M462),((L462-L461)/M462)),0.25)</f>
        <v>1.5</v>
      </c>
      <c r="I462" s="561">
        <f>H462</f>
        <v>1.5</v>
      </c>
      <c r="J462" s="561"/>
      <c r="K462" s="561">
        <v>4337</v>
      </c>
      <c r="L462" s="561">
        <v>7388</v>
      </c>
      <c r="M462" s="424">
        <f>16*135</f>
        <v>2160</v>
      </c>
      <c r="N462" s="630" t="s">
        <v>909</v>
      </c>
      <c r="O462" s="684" t="s">
        <v>400</v>
      </c>
      <c r="P462" s="659" t="s">
        <v>389</v>
      </c>
    </row>
    <row r="463" spans="1:16" ht="14.25" customHeight="1" outlineLevel="1">
      <c r="A463" s="34">
        <v>460</v>
      </c>
      <c r="B463" s="922">
        <f t="shared" si="7"/>
        <v>44666.906250000036</v>
      </c>
      <c r="C463" s="593" t="s">
        <v>441</v>
      </c>
      <c r="D463" s="597">
        <v>35</v>
      </c>
      <c r="E463" s="589" t="s">
        <v>513</v>
      </c>
      <c r="F463" s="462" t="s">
        <v>910</v>
      </c>
      <c r="G463" s="436"/>
      <c r="H463" s="745">
        <v>0.5</v>
      </c>
      <c r="I463" s="443">
        <v>0.5</v>
      </c>
      <c r="J463" s="424"/>
      <c r="K463" s="424"/>
      <c r="L463" s="424"/>
      <c r="M463" s="424"/>
      <c r="N463" s="444"/>
      <c r="O463" s="684" t="s">
        <v>400</v>
      </c>
      <c r="P463" s="659" t="s">
        <v>711</v>
      </c>
    </row>
    <row r="464" spans="1:16" ht="14.25" customHeight="1" outlineLevel="1">
      <c r="A464" s="34">
        <v>461</v>
      </c>
      <c r="B464" s="922">
        <f t="shared" si="7"/>
        <v>44666.927083333372</v>
      </c>
      <c r="C464" s="593" t="s">
        <v>441</v>
      </c>
      <c r="D464" s="597">
        <v>35</v>
      </c>
      <c r="E464" s="589" t="s">
        <v>513</v>
      </c>
      <c r="F464" s="462" t="s">
        <v>523</v>
      </c>
      <c r="G464" s="436"/>
      <c r="H464" s="745">
        <v>0.75</v>
      </c>
      <c r="I464" s="441">
        <v>0.75</v>
      </c>
      <c r="J464" s="424"/>
      <c r="K464" s="424"/>
      <c r="L464" s="424"/>
      <c r="M464" s="424"/>
      <c r="N464" s="611"/>
      <c r="O464" s="684" t="s">
        <v>400</v>
      </c>
      <c r="P464" s="659" t="s">
        <v>524</v>
      </c>
    </row>
    <row r="465" spans="1:16" ht="14.25" customHeight="1" outlineLevel="1">
      <c r="A465" s="34">
        <v>462</v>
      </c>
      <c r="B465" s="922">
        <f t="shared" si="7"/>
        <v>44666.958333333372</v>
      </c>
      <c r="C465" s="593" t="s">
        <v>441</v>
      </c>
      <c r="D465" s="597">
        <v>35</v>
      </c>
      <c r="E465" s="589" t="s">
        <v>513</v>
      </c>
      <c r="F465" s="462" t="s">
        <v>911</v>
      </c>
      <c r="G465" s="436"/>
      <c r="H465" s="745">
        <v>1</v>
      </c>
      <c r="I465" s="441">
        <v>1</v>
      </c>
      <c r="J465" s="424"/>
      <c r="K465" s="424"/>
      <c r="L465" s="424"/>
      <c r="M465" s="424"/>
      <c r="N465" s="444"/>
      <c r="O465" s="684" t="s">
        <v>400</v>
      </c>
      <c r="P465" s="659" t="s">
        <v>410</v>
      </c>
    </row>
    <row r="466" spans="1:16" ht="14.25" customHeight="1" outlineLevel="1">
      <c r="A466" s="34">
        <v>463</v>
      </c>
      <c r="B466" s="922">
        <f t="shared" si="7"/>
        <v>44667.000000000036</v>
      </c>
      <c r="C466" s="593" t="s">
        <v>441</v>
      </c>
      <c r="D466" s="597">
        <v>35</v>
      </c>
      <c r="E466" s="589" t="s">
        <v>513</v>
      </c>
      <c r="F466" s="462" t="s">
        <v>525</v>
      </c>
      <c r="G466" s="436"/>
      <c r="H466" s="746">
        <v>2</v>
      </c>
      <c r="I466" s="560">
        <v>2</v>
      </c>
      <c r="J466" s="561"/>
      <c r="K466" s="561"/>
      <c r="L466" s="561"/>
      <c r="M466" s="561"/>
      <c r="N466" s="631"/>
      <c r="O466" s="684" t="s">
        <v>400</v>
      </c>
      <c r="P466" s="659" t="s">
        <v>526</v>
      </c>
    </row>
    <row r="467" spans="1:16" ht="14.25" customHeight="1" outlineLevel="1">
      <c r="A467" s="34">
        <v>464</v>
      </c>
      <c r="B467" s="922">
        <f t="shared" si="7"/>
        <v>44667.083333333372</v>
      </c>
      <c r="C467" s="593" t="s">
        <v>441</v>
      </c>
      <c r="D467" s="597">
        <v>35</v>
      </c>
      <c r="E467" s="589" t="s">
        <v>513</v>
      </c>
      <c r="F467" s="462" t="s">
        <v>527</v>
      </c>
      <c r="G467" s="436"/>
      <c r="H467" s="746">
        <v>1</v>
      </c>
      <c r="I467" s="560">
        <v>1</v>
      </c>
      <c r="J467" s="561"/>
      <c r="K467" s="561"/>
      <c r="L467" s="561"/>
      <c r="M467" s="561"/>
      <c r="N467" s="631"/>
      <c r="O467" s="684" t="s">
        <v>400</v>
      </c>
      <c r="P467" s="659" t="s">
        <v>526</v>
      </c>
    </row>
    <row r="468" spans="1:16" ht="14.25" customHeight="1" outlineLevel="1">
      <c r="A468" s="34">
        <v>465</v>
      </c>
      <c r="B468" s="922">
        <f t="shared" si="7"/>
        <v>44667.125000000036</v>
      </c>
      <c r="C468" s="593" t="s">
        <v>441</v>
      </c>
      <c r="D468" s="597">
        <v>35</v>
      </c>
      <c r="E468" s="589" t="s">
        <v>513</v>
      </c>
      <c r="F468" s="462" t="s">
        <v>528</v>
      </c>
      <c r="G468" s="436"/>
      <c r="H468" s="745">
        <v>0.75</v>
      </c>
      <c r="I468" s="443">
        <v>0.75</v>
      </c>
      <c r="J468" s="424"/>
      <c r="K468" s="424"/>
      <c r="L468" s="424"/>
      <c r="M468" s="424"/>
      <c r="N468" s="444"/>
      <c r="O468" s="684" t="s">
        <v>400</v>
      </c>
      <c r="P468" s="659" t="s">
        <v>407</v>
      </c>
    </row>
    <row r="469" spans="1:16" ht="14.25" customHeight="1" outlineLevel="1">
      <c r="A469" s="34">
        <v>466</v>
      </c>
      <c r="B469" s="922">
        <f t="shared" si="7"/>
        <v>44667.156250000036</v>
      </c>
      <c r="C469" s="593" t="s">
        <v>441</v>
      </c>
      <c r="D469" s="597">
        <v>35</v>
      </c>
      <c r="E469" s="589" t="s">
        <v>513</v>
      </c>
      <c r="F469" s="462" t="s">
        <v>529</v>
      </c>
      <c r="G469" s="436"/>
      <c r="H469" s="745">
        <v>0.75</v>
      </c>
      <c r="I469" s="443">
        <v>0.75</v>
      </c>
      <c r="J469" s="424"/>
      <c r="K469" s="424"/>
      <c r="L469" s="424"/>
      <c r="M469" s="424"/>
      <c r="N469" s="611"/>
      <c r="O469" s="684" t="s">
        <v>400</v>
      </c>
      <c r="P469" s="659" t="s">
        <v>530</v>
      </c>
    </row>
    <row r="470" spans="1:16" ht="14.25" customHeight="1" outlineLevel="1">
      <c r="A470" s="34">
        <v>467</v>
      </c>
      <c r="B470" s="922">
        <f t="shared" si="7"/>
        <v>44667.187500000036</v>
      </c>
      <c r="C470" s="593" t="s">
        <v>441</v>
      </c>
      <c r="D470" s="597">
        <v>35</v>
      </c>
      <c r="E470" s="589" t="s">
        <v>513</v>
      </c>
      <c r="F470" s="462" t="s">
        <v>531</v>
      </c>
      <c r="G470" s="436"/>
      <c r="H470" s="742">
        <f>_xlfn.CEILING.MATH(IF(L469="",((L470-K470)/M470),((L470-L469)/M470)),0.25)</f>
        <v>10.5</v>
      </c>
      <c r="I470" s="561">
        <f>H470</f>
        <v>10.5</v>
      </c>
      <c r="J470" s="424"/>
      <c r="K470" s="424">
        <v>7388</v>
      </c>
      <c r="L470" s="424">
        <v>9115</v>
      </c>
      <c r="M470" s="424">
        <v>166</v>
      </c>
      <c r="N470" s="630" t="s">
        <v>912</v>
      </c>
      <c r="O470" s="684" t="s">
        <v>400</v>
      </c>
      <c r="P470" s="659" t="s">
        <v>532</v>
      </c>
    </row>
    <row r="471" spans="1:16" ht="14.25" customHeight="1" outlineLevel="1">
      <c r="A471" s="34">
        <v>468</v>
      </c>
      <c r="B471" s="922">
        <f t="shared" si="7"/>
        <v>44667.625000000036</v>
      </c>
      <c r="C471" s="593" t="s">
        <v>441</v>
      </c>
      <c r="D471" s="597">
        <v>35</v>
      </c>
      <c r="E471" s="589" t="s">
        <v>513</v>
      </c>
      <c r="F471" s="462" t="s">
        <v>533</v>
      </c>
      <c r="G471" s="436"/>
      <c r="H471" s="745">
        <v>3</v>
      </c>
      <c r="I471" s="443">
        <v>3</v>
      </c>
      <c r="J471" s="424"/>
      <c r="K471" s="424"/>
      <c r="L471" s="424"/>
      <c r="M471" s="424"/>
      <c r="N471" s="611"/>
      <c r="O471" s="684" t="s">
        <v>400</v>
      </c>
      <c r="P471" s="659" t="s">
        <v>407</v>
      </c>
    </row>
    <row r="472" spans="1:16" s="458" customFormat="1" ht="15" customHeight="1" outlineLevel="1">
      <c r="A472" s="34">
        <v>469</v>
      </c>
      <c r="B472" s="922">
        <f t="shared" si="7"/>
        <v>44667.750000000036</v>
      </c>
      <c r="C472" s="593" t="s">
        <v>441</v>
      </c>
      <c r="D472" s="597">
        <v>35</v>
      </c>
      <c r="E472" s="589" t="s">
        <v>513</v>
      </c>
      <c r="F472" s="462" t="s">
        <v>913</v>
      </c>
      <c r="G472" s="436"/>
      <c r="H472" s="742">
        <f>_xlfn.CEILING.MATH(IF(L471="",((L472-K472)/M472),((L472-L471)/M472)),0.25)</f>
        <v>3</v>
      </c>
      <c r="I472" s="561">
        <f>H472</f>
        <v>3</v>
      </c>
      <c r="J472" s="561"/>
      <c r="K472" s="424">
        <v>7388</v>
      </c>
      <c r="L472" s="424">
        <v>9115</v>
      </c>
      <c r="M472" s="424">
        <f>60*135/14</f>
        <v>578.57142857142856</v>
      </c>
      <c r="N472" s="630" t="s">
        <v>914</v>
      </c>
      <c r="O472" s="684" t="s">
        <v>400</v>
      </c>
      <c r="P472" s="659" t="s">
        <v>591</v>
      </c>
    </row>
    <row r="473" spans="1:16" ht="14.25" customHeight="1" outlineLevel="1">
      <c r="A473" s="34">
        <v>470</v>
      </c>
      <c r="B473" s="922">
        <f t="shared" si="7"/>
        <v>44667.875000000036</v>
      </c>
      <c r="C473" s="593" t="s">
        <v>441</v>
      </c>
      <c r="D473" s="597">
        <v>35</v>
      </c>
      <c r="E473" s="589" t="s">
        <v>513</v>
      </c>
      <c r="F473" s="462" t="s">
        <v>915</v>
      </c>
      <c r="G473" s="436"/>
      <c r="H473" s="745">
        <v>0.75</v>
      </c>
      <c r="I473" s="443">
        <v>0.75</v>
      </c>
      <c r="J473" s="424"/>
      <c r="K473" s="424"/>
      <c r="L473" s="424"/>
      <c r="M473" s="424"/>
      <c r="N473" s="444"/>
      <c r="O473" s="684" t="s">
        <v>400</v>
      </c>
      <c r="P473" s="659" t="s">
        <v>535</v>
      </c>
    </row>
    <row r="474" spans="1:16" ht="14.25" customHeight="1" outlineLevel="1">
      <c r="A474" s="34">
        <v>471</v>
      </c>
      <c r="B474" s="922">
        <f t="shared" si="7"/>
        <v>44667.906250000036</v>
      </c>
      <c r="C474" s="593" t="s">
        <v>441</v>
      </c>
      <c r="D474" s="597">
        <v>35</v>
      </c>
      <c r="E474" s="589" t="s">
        <v>513</v>
      </c>
      <c r="F474" s="462" t="s">
        <v>539</v>
      </c>
      <c r="G474" s="436"/>
      <c r="H474" s="742">
        <f>_xlfn.CEILING.MATH(IF(L473="",((L474-K474)/M474),((L474-L473)/M474)),0.25)</f>
        <v>3</v>
      </c>
      <c r="I474" s="561">
        <f>H474</f>
        <v>3</v>
      </c>
      <c r="J474" s="561"/>
      <c r="K474" s="561">
        <v>1000</v>
      </c>
      <c r="L474" s="561">
        <v>7388</v>
      </c>
      <c r="M474" s="561">
        <f>16*135</f>
        <v>2160</v>
      </c>
      <c r="N474" s="630" t="s">
        <v>916</v>
      </c>
      <c r="O474" s="684" t="s">
        <v>400</v>
      </c>
      <c r="P474" s="659" t="s">
        <v>412</v>
      </c>
    </row>
    <row r="475" spans="1:16" ht="14.25" customHeight="1" outlineLevel="1">
      <c r="A475" s="34">
        <v>472</v>
      </c>
      <c r="B475" s="922">
        <f t="shared" si="7"/>
        <v>44668.031250000036</v>
      </c>
      <c r="C475" s="593" t="s">
        <v>441</v>
      </c>
      <c r="D475" s="597">
        <v>35</v>
      </c>
      <c r="E475" s="589" t="s">
        <v>513</v>
      </c>
      <c r="F475" s="462" t="s">
        <v>541</v>
      </c>
      <c r="G475" s="436"/>
      <c r="H475" s="746">
        <v>1</v>
      </c>
      <c r="I475" s="560">
        <v>1</v>
      </c>
      <c r="J475" s="561"/>
      <c r="K475" s="561"/>
      <c r="L475" s="561"/>
      <c r="M475" s="561"/>
      <c r="N475" s="630"/>
      <c r="O475" s="684" t="s">
        <v>400</v>
      </c>
      <c r="P475" s="691" t="s">
        <v>518</v>
      </c>
    </row>
    <row r="476" spans="1:16" ht="15" customHeight="1" outlineLevel="1">
      <c r="A476" s="34">
        <v>473</v>
      </c>
      <c r="B476" s="922">
        <f t="shared" si="7"/>
        <v>44668.072916666701</v>
      </c>
      <c r="C476" s="593" t="s">
        <v>441</v>
      </c>
      <c r="D476" s="597">
        <v>35</v>
      </c>
      <c r="E476" s="589" t="s">
        <v>513</v>
      </c>
      <c r="F476" s="462" t="s">
        <v>542</v>
      </c>
      <c r="G476" s="436"/>
      <c r="H476" s="746">
        <v>2</v>
      </c>
      <c r="I476" s="560">
        <v>2</v>
      </c>
      <c r="J476" s="561"/>
      <c r="K476" s="561"/>
      <c r="L476" s="561"/>
      <c r="M476" s="561"/>
      <c r="N476" s="630"/>
      <c r="O476" s="684" t="s">
        <v>400</v>
      </c>
      <c r="P476" s="659" t="s">
        <v>412</v>
      </c>
    </row>
    <row r="477" spans="1:16" ht="15" customHeight="1" outlineLevel="1">
      <c r="A477" s="34">
        <v>474</v>
      </c>
      <c r="B477" s="922">
        <f t="shared" si="7"/>
        <v>44668.156250000036</v>
      </c>
      <c r="C477" s="593" t="s">
        <v>441</v>
      </c>
      <c r="D477" s="597">
        <v>40</v>
      </c>
      <c r="E477" s="571" t="s">
        <v>543</v>
      </c>
      <c r="F477" s="487" t="s">
        <v>545</v>
      </c>
      <c r="G477" s="436"/>
      <c r="H477" s="745">
        <v>1</v>
      </c>
      <c r="I477" s="441">
        <v>1</v>
      </c>
      <c r="J477" s="562"/>
      <c r="K477" s="562"/>
      <c r="L477" s="562"/>
      <c r="M477" s="562"/>
      <c r="N477" s="630"/>
      <c r="O477" s="685" t="s">
        <v>415</v>
      </c>
      <c r="P477" s="731" t="s">
        <v>377</v>
      </c>
    </row>
    <row r="478" spans="1:16" ht="15" customHeight="1" outlineLevel="1">
      <c r="A478" s="34">
        <v>475</v>
      </c>
      <c r="B478" s="922">
        <f t="shared" si="7"/>
        <v>44668.197916666701</v>
      </c>
      <c r="C478" s="593" t="s">
        <v>441</v>
      </c>
      <c r="D478" s="597">
        <v>40</v>
      </c>
      <c r="E478" s="571" t="s">
        <v>543</v>
      </c>
      <c r="F478" s="487" t="s">
        <v>546</v>
      </c>
      <c r="G478" s="436"/>
      <c r="H478" s="745">
        <v>0.5</v>
      </c>
      <c r="I478" s="441">
        <v>0.5</v>
      </c>
      <c r="J478" s="441"/>
      <c r="K478" s="441"/>
      <c r="L478" s="441"/>
      <c r="M478" s="441"/>
      <c r="N478" s="611"/>
      <c r="O478" s="685" t="s">
        <v>415</v>
      </c>
      <c r="P478" s="695" t="s">
        <v>548</v>
      </c>
    </row>
    <row r="479" spans="1:16" ht="15" customHeight="1" outlineLevel="1">
      <c r="A479" s="34">
        <v>476</v>
      </c>
      <c r="B479" s="922">
        <f t="shared" si="7"/>
        <v>44668.218750000036</v>
      </c>
      <c r="C479" s="593" t="s">
        <v>441</v>
      </c>
      <c r="D479" s="597">
        <v>40</v>
      </c>
      <c r="E479" s="571" t="s">
        <v>543</v>
      </c>
      <c r="F479" s="462" t="s">
        <v>549</v>
      </c>
      <c r="G479" s="436"/>
      <c r="H479" s="742">
        <f>_xlfn.CEILING.MATH(IF(L478="",((L479-K479)/M479),((L479-L478)/M479)),0.25)</f>
        <v>6.75</v>
      </c>
      <c r="I479" s="561">
        <f>H479</f>
        <v>6.75</v>
      </c>
      <c r="J479" s="436"/>
      <c r="K479" s="436"/>
      <c r="L479" s="436">
        <v>5049</v>
      </c>
      <c r="M479" s="436">
        <f>6.1*125</f>
        <v>762.5</v>
      </c>
      <c r="N479" s="630" t="s">
        <v>917</v>
      </c>
      <c r="O479" s="685" t="s">
        <v>415</v>
      </c>
      <c r="P479" s="697" t="s">
        <v>420</v>
      </c>
    </row>
    <row r="480" spans="1:16" ht="15" customHeight="1" outlineLevel="1">
      <c r="A480" s="34">
        <v>477</v>
      </c>
      <c r="B480" s="922">
        <f t="shared" si="7"/>
        <v>44668.500000000036</v>
      </c>
      <c r="C480" s="593" t="s">
        <v>441</v>
      </c>
      <c r="D480" s="597">
        <v>40</v>
      </c>
      <c r="E480" s="571" t="s">
        <v>543</v>
      </c>
      <c r="F480" s="487" t="s">
        <v>551</v>
      </c>
      <c r="G480" s="436"/>
      <c r="H480" s="745">
        <v>1</v>
      </c>
      <c r="I480" s="441">
        <v>1</v>
      </c>
      <c r="J480" s="441"/>
      <c r="K480" s="441"/>
      <c r="L480" s="441"/>
      <c r="M480" s="436"/>
      <c r="N480" s="611"/>
      <c r="O480" s="685" t="s">
        <v>415</v>
      </c>
      <c r="P480" s="695" t="s">
        <v>552</v>
      </c>
    </row>
    <row r="481" spans="1:16" ht="15" customHeight="1" outlineLevel="1">
      <c r="A481" s="34">
        <v>478</v>
      </c>
      <c r="B481" s="922">
        <f t="shared" si="7"/>
        <v>44668.541666666701</v>
      </c>
      <c r="C481" s="593" t="s">
        <v>441</v>
      </c>
      <c r="D481" s="597">
        <v>40</v>
      </c>
      <c r="E481" s="571" t="s">
        <v>543</v>
      </c>
      <c r="F481" s="462" t="s">
        <v>553</v>
      </c>
      <c r="G481" s="436"/>
      <c r="H481" s="745">
        <v>1.25</v>
      </c>
      <c r="I481" s="441">
        <v>1.25</v>
      </c>
      <c r="J481" s="441"/>
      <c r="K481" s="441"/>
      <c r="L481" s="441"/>
      <c r="M481" s="436"/>
      <c r="N481" s="611"/>
      <c r="O481" s="685" t="s">
        <v>415</v>
      </c>
      <c r="P481" s="697" t="s">
        <v>383</v>
      </c>
    </row>
    <row r="482" spans="1:16" ht="15" customHeight="1" outlineLevel="1">
      <c r="A482" s="34">
        <v>479</v>
      </c>
      <c r="B482" s="922">
        <f t="shared" si="7"/>
        <v>44668.593750000036</v>
      </c>
      <c r="C482" s="593" t="s">
        <v>441</v>
      </c>
      <c r="D482" s="597">
        <v>40</v>
      </c>
      <c r="E482" s="571" t="s">
        <v>543</v>
      </c>
      <c r="F482" s="462" t="s">
        <v>554</v>
      </c>
      <c r="G482" s="438"/>
      <c r="H482" s="742">
        <f>_xlfn.CEILING.MATH(IF(L481="",((L482-K482)/M482),((L482-L481)/M482)),0.25)</f>
        <v>3.5</v>
      </c>
      <c r="I482" s="561">
        <f>H482</f>
        <v>3.5</v>
      </c>
      <c r="J482" s="562"/>
      <c r="K482" s="562">
        <v>5049</v>
      </c>
      <c r="L482" s="562">
        <v>9100</v>
      </c>
      <c r="M482" s="436">
        <f>9.4*125</f>
        <v>1175</v>
      </c>
      <c r="N482" s="630" t="s">
        <v>918</v>
      </c>
      <c r="O482" s="685" t="s">
        <v>415</v>
      </c>
      <c r="P482" s="697" t="s">
        <v>420</v>
      </c>
    </row>
    <row r="483" spans="1:16" ht="15" customHeight="1" outlineLevel="1">
      <c r="A483" s="34">
        <v>480</v>
      </c>
      <c r="B483" s="922">
        <f t="shared" si="7"/>
        <v>44668.739583333372</v>
      </c>
      <c r="C483" s="593" t="s">
        <v>441</v>
      </c>
      <c r="D483" s="597">
        <v>40</v>
      </c>
      <c r="E483" s="571" t="s">
        <v>543</v>
      </c>
      <c r="F483" s="462" t="s">
        <v>555</v>
      </c>
      <c r="G483" s="437"/>
      <c r="H483" s="746">
        <v>0.5</v>
      </c>
      <c r="I483" s="560">
        <v>0.5</v>
      </c>
      <c r="J483" s="562"/>
      <c r="K483" s="562"/>
      <c r="L483" s="562"/>
      <c r="M483" s="436"/>
      <c r="N483" s="631"/>
      <c r="O483" s="685" t="s">
        <v>415</v>
      </c>
      <c r="P483" s="697" t="s">
        <v>422</v>
      </c>
    </row>
    <row r="484" spans="1:16" ht="14.25" customHeight="1" outlineLevel="1">
      <c r="A484" s="34">
        <v>481</v>
      </c>
      <c r="B484" s="922">
        <f t="shared" si="7"/>
        <v>44668.760416666708</v>
      </c>
      <c r="C484" s="593" t="s">
        <v>441</v>
      </c>
      <c r="D484" s="597">
        <v>40</v>
      </c>
      <c r="E484" s="571" t="s">
        <v>543</v>
      </c>
      <c r="F484" s="462" t="s">
        <v>557</v>
      </c>
      <c r="G484" s="437"/>
      <c r="H484" s="745">
        <v>0.5</v>
      </c>
      <c r="I484" s="443">
        <v>0.5</v>
      </c>
      <c r="J484" s="457"/>
      <c r="K484" s="457"/>
      <c r="L484" s="457"/>
      <c r="M484" s="457"/>
      <c r="N484" s="611"/>
      <c r="O484" s="685" t="s">
        <v>415</v>
      </c>
      <c r="P484" s="697" t="s">
        <v>524</v>
      </c>
    </row>
    <row r="485" spans="1:16" ht="14.25" customHeight="1" outlineLevel="1">
      <c r="A485" s="34">
        <v>482</v>
      </c>
      <c r="B485" s="922">
        <f t="shared" si="7"/>
        <v>44668.781250000044</v>
      </c>
      <c r="C485" s="593" t="s">
        <v>441</v>
      </c>
      <c r="D485" s="597">
        <v>40</v>
      </c>
      <c r="E485" s="571" t="s">
        <v>543</v>
      </c>
      <c r="F485" s="462" t="s">
        <v>558</v>
      </c>
      <c r="G485" s="437"/>
      <c r="H485" s="746">
        <v>0.5</v>
      </c>
      <c r="I485" s="560">
        <v>0.5</v>
      </c>
      <c r="J485" s="562"/>
      <c r="K485" s="562"/>
      <c r="L485" s="562"/>
      <c r="M485" s="562"/>
      <c r="N485" s="630"/>
      <c r="O485" s="685" t="s">
        <v>415</v>
      </c>
      <c r="P485" s="697" t="s">
        <v>407</v>
      </c>
    </row>
    <row r="486" spans="1:16" ht="14.25" customHeight="1" outlineLevel="1">
      <c r="A486" s="34">
        <v>483</v>
      </c>
      <c r="B486" s="922">
        <f t="shared" si="7"/>
        <v>44668.802083333379</v>
      </c>
      <c r="C486" s="593" t="s">
        <v>441</v>
      </c>
      <c r="D486" s="597">
        <v>45</v>
      </c>
      <c r="E486" s="571" t="s">
        <v>543</v>
      </c>
      <c r="F486" s="462" t="s">
        <v>559</v>
      </c>
      <c r="G486" s="437"/>
      <c r="H486" s="746">
        <v>4</v>
      </c>
      <c r="I486" s="560">
        <v>4</v>
      </c>
      <c r="J486" s="562"/>
      <c r="K486" s="562"/>
      <c r="L486" s="562"/>
      <c r="M486" s="562"/>
      <c r="N486" s="630" t="s">
        <v>919</v>
      </c>
      <c r="O486" s="685" t="s">
        <v>426</v>
      </c>
      <c r="P486" s="699" t="s">
        <v>427</v>
      </c>
    </row>
    <row r="487" spans="1:16" outlineLevel="1">
      <c r="A487" s="34">
        <v>484</v>
      </c>
      <c r="B487" s="922">
        <f t="shared" si="7"/>
        <v>44668.968750000044</v>
      </c>
      <c r="C487" s="593" t="s">
        <v>441</v>
      </c>
      <c r="D487" s="597">
        <v>45</v>
      </c>
      <c r="E487" s="571" t="s">
        <v>543</v>
      </c>
      <c r="F487" s="462" t="s">
        <v>560</v>
      </c>
      <c r="G487" s="428"/>
      <c r="H487" s="741">
        <v>0.5</v>
      </c>
      <c r="I487" s="424">
        <v>0.5</v>
      </c>
      <c r="J487" s="441"/>
      <c r="K487" s="441"/>
      <c r="L487" s="441"/>
      <c r="M487" s="441"/>
      <c r="N487" s="446"/>
      <c r="O487" s="685" t="s">
        <v>426</v>
      </c>
      <c r="P487" s="699" t="s">
        <v>479</v>
      </c>
    </row>
    <row r="488" spans="1:16" ht="14.25" customHeight="1" outlineLevel="1">
      <c r="A488" s="34">
        <v>485</v>
      </c>
      <c r="B488" s="922">
        <f t="shared" si="7"/>
        <v>44668.989583333379</v>
      </c>
      <c r="C488" s="593" t="s">
        <v>441</v>
      </c>
      <c r="D488" s="597">
        <v>45</v>
      </c>
      <c r="E488" s="571" t="s">
        <v>543</v>
      </c>
      <c r="F488" s="462" t="s">
        <v>561</v>
      </c>
      <c r="G488" s="437"/>
      <c r="H488" s="745">
        <v>1</v>
      </c>
      <c r="I488" s="443">
        <v>1</v>
      </c>
      <c r="J488" s="441"/>
      <c r="K488" s="441"/>
      <c r="L488" s="441"/>
      <c r="M488" s="441"/>
      <c r="N488" s="444"/>
      <c r="O488" s="685" t="s">
        <v>426</v>
      </c>
      <c r="P488" s="699" t="s">
        <v>562</v>
      </c>
    </row>
    <row r="489" spans="1:16" ht="14.25" customHeight="1" outlineLevel="1">
      <c r="A489" s="34">
        <v>486</v>
      </c>
      <c r="B489" s="922">
        <f t="shared" si="7"/>
        <v>44669.031250000044</v>
      </c>
      <c r="C489" s="593" t="s">
        <v>441</v>
      </c>
      <c r="D489" s="597">
        <v>45</v>
      </c>
      <c r="E489" s="571" t="s">
        <v>543</v>
      </c>
      <c r="F489" s="462" t="s">
        <v>563</v>
      </c>
      <c r="G489" s="437"/>
      <c r="H489" s="746">
        <v>0.5</v>
      </c>
      <c r="I489" s="560">
        <v>0.5</v>
      </c>
      <c r="J489" s="562"/>
      <c r="K489" s="562"/>
      <c r="L489" s="562"/>
      <c r="M489" s="562"/>
      <c r="N489" s="630"/>
      <c r="O489" s="685" t="s">
        <v>426</v>
      </c>
      <c r="P489" s="699" t="s">
        <v>430</v>
      </c>
    </row>
    <row r="490" spans="1:16" ht="14.25" customHeight="1" outlineLevel="1">
      <c r="A490" s="34">
        <v>487</v>
      </c>
      <c r="B490" s="922">
        <f t="shared" si="7"/>
        <v>44669.052083333379</v>
      </c>
      <c r="C490" s="593" t="s">
        <v>441</v>
      </c>
      <c r="D490" s="597">
        <v>45</v>
      </c>
      <c r="E490" s="571" t="s">
        <v>543</v>
      </c>
      <c r="F490" s="462" t="s">
        <v>565</v>
      </c>
      <c r="G490" s="437"/>
      <c r="H490" s="742">
        <f>_xlfn.CEILING.MATH(IF(L489="",((L490-K490)/M490),((L490-L489)/M490)),0.25)</f>
        <v>2</v>
      </c>
      <c r="I490" s="561">
        <f>H490</f>
        <v>2</v>
      </c>
      <c r="J490" s="562"/>
      <c r="K490" s="562"/>
      <c r="L490" s="562">
        <v>4051</v>
      </c>
      <c r="M490" s="562">
        <v>2160</v>
      </c>
      <c r="N490" s="630" t="s">
        <v>918</v>
      </c>
      <c r="O490" s="685" t="s">
        <v>426</v>
      </c>
      <c r="P490" s="697" t="s">
        <v>412</v>
      </c>
    </row>
    <row r="491" spans="1:16" ht="14.25" customHeight="1">
      <c r="A491" s="34">
        <v>488</v>
      </c>
      <c r="B491" s="922">
        <f t="shared" si="7"/>
        <v>44669.135416666715</v>
      </c>
      <c r="C491" s="593" t="s">
        <v>441</v>
      </c>
      <c r="D491" s="597">
        <v>50</v>
      </c>
      <c r="E491" s="591" t="s">
        <v>566</v>
      </c>
      <c r="F491" s="462" t="s">
        <v>567</v>
      </c>
      <c r="G491" s="443"/>
      <c r="H491" s="745">
        <v>2.5</v>
      </c>
      <c r="I491" s="443">
        <v>2.5</v>
      </c>
      <c r="J491" s="441"/>
      <c r="K491" s="441"/>
      <c r="L491" s="441"/>
      <c r="M491" s="441"/>
      <c r="N491" s="444"/>
      <c r="O491" s="686" t="s">
        <v>400</v>
      </c>
      <c r="P491" s="659" t="s">
        <v>389</v>
      </c>
    </row>
    <row r="492" spans="1:16" ht="14.25" customHeight="1" outlineLevel="1">
      <c r="A492" s="34">
        <v>489</v>
      </c>
      <c r="B492" s="922">
        <f t="shared" si="7"/>
        <v>44669.239583333379</v>
      </c>
      <c r="C492" s="593" t="s">
        <v>441</v>
      </c>
      <c r="D492" s="597">
        <v>50</v>
      </c>
      <c r="E492" s="591" t="s">
        <v>566</v>
      </c>
      <c r="F492" s="462" t="s">
        <v>569</v>
      </c>
      <c r="G492" s="443"/>
      <c r="H492" s="745">
        <v>1</v>
      </c>
      <c r="I492" s="443">
        <v>1</v>
      </c>
      <c r="J492" s="561"/>
      <c r="K492" s="561"/>
      <c r="L492" s="561"/>
      <c r="M492" s="561"/>
      <c r="N492" s="629"/>
      <c r="O492" s="686" t="s">
        <v>400</v>
      </c>
      <c r="P492" s="691" t="s">
        <v>518</v>
      </c>
    </row>
    <row r="493" spans="1:16" ht="14.25" customHeight="1" outlineLevel="1">
      <c r="A493" s="34">
        <v>490</v>
      </c>
      <c r="B493" s="922">
        <f t="shared" si="7"/>
        <v>44669.281250000044</v>
      </c>
      <c r="C493" s="593" t="s">
        <v>441</v>
      </c>
      <c r="D493" s="597">
        <v>50</v>
      </c>
      <c r="E493" s="591" t="s">
        <v>566</v>
      </c>
      <c r="F493" s="462" t="s">
        <v>570</v>
      </c>
      <c r="G493" s="437"/>
      <c r="H493" s="742">
        <f>_xlfn.CEILING.MATH(IF(L492="",((L493-K493)/M493),((L493-L492)/M493)),0.25)</f>
        <v>3.75</v>
      </c>
      <c r="I493" s="561">
        <f>H493</f>
        <v>3.75</v>
      </c>
      <c r="J493" s="561"/>
      <c r="K493" s="561">
        <v>1000</v>
      </c>
      <c r="L493" s="561">
        <v>9100</v>
      </c>
      <c r="M493" s="561">
        <v>2160</v>
      </c>
      <c r="N493" s="630" t="s">
        <v>920</v>
      </c>
      <c r="O493" s="686" t="s">
        <v>400</v>
      </c>
      <c r="P493" s="659" t="s">
        <v>389</v>
      </c>
    </row>
    <row r="494" spans="1:16" ht="14.25" customHeight="1" outlineLevel="1">
      <c r="A494" s="34">
        <v>491</v>
      </c>
      <c r="B494" s="922">
        <f t="shared" si="7"/>
        <v>44669.437500000044</v>
      </c>
      <c r="C494" s="593" t="s">
        <v>441</v>
      </c>
      <c r="D494" s="597">
        <v>50</v>
      </c>
      <c r="E494" s="591" t="s">
        <v>566</v>
      </c>
      <c r="F494" s="462" t="s">
        <v>577</v>
      </c>
      <c r="G494" s="437"/>
      <c r="H494" s="745">
        <v>1</v>
      </c>
      <c r="I494" s="443">
        <v>1</v>
      </c>
      <c r="J494" s="441"/>
      <c r="K494" s="441"/>
      <c r="L494" s="441"/>
      <c r="M494" s="441"/>
      <c r="N494" s="444"/>
      <c r="O494" s="686" t="s">
        <v>400</v>
      </c>
      <c r="P494" s="659" t="s">
        <v>484</v>
      </c>
    </row>
    <row r="495" spans="1:16" ht="14.25" customHeight="1" outlineLevel="1">
      <c r="A495" s="34">
        <v>492</v>
      </c>
      <c r="B495" s="922">
        <f t="shared" si="7"/>
        <v>44669.479166666708</v>
      </c>
      <c r="C495" s="593" t="s">
        <v>441</v>
      </c>
      <c r="D495" s="597">
        <v>50</v>
      </c>
      <c r="E495" s="591" t="s">
        <v>566</v>
      </c>
      <c r="F495" s="462" t="s">
        <v>523</v>
      </c>
      <c r="G495" s="436"/>
      <c r="H495" s="745">
        <v>0.5</v>
      </c>
      <c r="I495" s="441">
        <v>0.5</v>
      </c>
      <c r="J495" s="454"/>
      <c r="K495" s="454"/>
      <c r="L495" s="454"/>
      <c r="M495" s="454"/>
      <c r="N495" s="632" t="s">
        <v>921</v>
      </c>
      <c r="O495" s="686" t="s">
        <v>400</v>
      </c>
      <c r="P495" s="659" t="s">
        <v>524</v>
      </c>
    </row>
    <row r="496" spans="1:16" ht="14.25" customHeight="1" outlineLevel="1">
      <c r="A496" s="34">
        <v>493</v>
      </c>
      <c r="B496" s="922">
        <f t="shared" si="7"/>
        <v>44669.500000000044</v>
      </c>
      <c r="C496" s="593" t="s">
        <v>441</v>
      </c>
      <c r="D496" s="597">
        <v>50</v>
      </c>
      <c r="E496" s="591" t="s">
        <v>566</v>
      </c>
      <c r="F496" s="462" t="s">
        <v>578</v>
      </c>
      <c r="G496" s="423"/>
      <c r="H496" s="742">
        <v>3</v>
      </c>
      <c r="I496" s="561">
        <v>3</v>
      </c>
      <c r="J496" s="562"/>
      <c r="K496" s="562"/>
      <c r="L496" s="562"/>
      <c r="M496" s="562"/>
      <c r="N496" s="601" t="s">
        <v>922</v>
      </c>
      <c r="O496" s="686" t="s">
        <v>400</v>
      </c>
      <c r="P496" s="659" t="s">
        <v>526</v>
      </c>
    </row>
    <row r="497" spans="1:16" ht="14.25" customHeight="1" outlineLevel="1">
      <c r="A497" s="34">
        <v>494</v>
      </c>
      <c r="B497" s="922">
        <f t="shared" si="7"/>
        <v>44669.625000000044</v>
      </c>
      <c r="C497" s="593" t="s">
        <v>441</v>
      </c>
      <c r="D497" s="597">
        <v>50</v>
      </c>
      <c r="E497" s="591" t="s">
        <v>566</v>
      </c>
      <c r="F497" s="462" t="s">
        <v>579</v>
      </c>
      <c r="G497" s="423"/>
      <c r="H497" s="742">
        <v>1.5</v>
      </c>
      <c r="I497" s="561">
        <v>1.5</v>
      </c>
      <c r="J497" s="562"/>
      <c r="K497" s="562"/>
      <c r="L497" s="562"/>
      <c r="M497" s="562"/>
      <c r="N497" s="601"/>
      <c r="O497" s="686" t="s">
        <v>400</v>
      </c>
      <c r="P497" s="659" t="s">
        <v>526</v>
      </c>
    </row>
    <row r="498" spans="1:16" ht="14.25" customHeight="1" outlineLevel="1">
      <c r="A498" s="34">
        <v>495</v>
      </c>
      <c r="B498" s="922">
        <f t="shared" si="7"/>
        <v>44669.687500000044</v>
      </c>
      <c r="C498" s="593" t="s">
        <v>441</v>
      </c>
      <c r="D498" s="597">
        <v>50</v>
      </c>
      <c r="E498" s="591" t="s">
        <v>566</v>
      </c>
      <c r="F498" s="462" t="s">
        <v>581</v>
      </c>
      <c r="G498" s="423"/>
      <c r="H498" s="741">
        <v>1.5</v>
      </c>
      <c r="I498" s="424">
        <v>1.5</v>
      </c>
      <c r="J498" s="441"/>
      <c r="K498" s="441"/>
      <c r="L498" s="441"/>
      <c r="M498" s="441"/>
      <c r="N498" s="448"/>
      <c r="O498" s="686" t="s">
        <v>400</v>
      </c>
      <c r="P498" s="659" t="s">
        <v>407</v>
      </c>
    </row>
    <row r="499" spans="1:16" ht="14.25" customHeight="1" outlineLevel="1">
      <c r="A499" s="34">
        <v>496</v>
      </c>
      <c r="B499" s="922">
        <f t="shared" si="7"/>
        <v>44669.750000000044</v>
      </c>
      <c r="C499" s="593" t="s">
        <v>441</v>
      </c>
      <c r="D499" s="597">
        <v>50</v>
      </c>
      <c r="E499" s="591" t="s">
        <v>566</v>
      </c>
      <c r="F499" s="577" t="s">
        <v>582</v>
      </c>
      <c r="G499" s="426"/>
      <c r="H499" s="741">
        <v>0.75</v>
      </c>
      <c r="I499" s="424">
        <v>0.75</v>
      </c>
      <c r="J499" s="441"/>
      <c r="K499" s="441"/>
      <c r="L499" s="441"/>
      <c r="M499" s="441"/>
      <c r="N499" s="448"/>
      <c r="O499" s="686" t="s">
        <v>400</v>
      </c>
      <c r="P499" s="690" t="s">
        <v>530</v>
      </c>
    </row>
    <row r="500" spans="1:16" ht="14.25" customHeight="1" outlineLevel="1">
      <c r="A500" s="34">
        <v>497</v>
      </c>
      <c r="B500" s="922">
        <f t="shared" si="7"/>
        <v>44669.781250000044</v>
      </c>
      <c r="C500" s="593" t="s">
        <v>441</v>
      </c>
      <c r="D500" s="597">
        <v>50</v>
      </c>
      <c r="E500" s="591" t="s">
        <v>566</v>
      </c>
      <c r="F500" s="462" t="s">
        <v>583</v>
      </c>
      <c r="G500" s="423"/>
      <c r="H500" s="742">
        <f>_xlfn.CEILING.MATH(IF(L499="",((L500-K500)/M500),((L500-L499)/M500)),0.25)</f>
        <v>40.75</v>
      </c>
      <c r="I500" s="561">
        <f>H500</f>
        <v>40.75</v>
      </c>
      <c r="J500" s="561"/>
      <c r="K500" s="561">
        <v>9100</v>
      </c>
      <c r="L500" s="561">
        <v>13163</v>
      </c>
      <c r="M500" s="561">
        <v>100</v>
      </c>
      <c r="N500" s="630" t="s">
        <v>923</v>
      </c>
      <c r="O500" s="686" t="s">
        <v>400</v>
      </c>
      <c r="P500" s="659" t="s">
        <v>532</v>
      </c>
    </row>
    <row r="501" spans="1:16" ht="14.25" customHeight="1" outlineLevel="1">
      <c r="A501" s="34">
        <v>498</v>
      </c>
      <c r="B501" s="922">
        <f t="shared" si="7"/>
        <v>44671.479166666708</v>
      </c>
      <c r="C501" s="593" t="s">
        <v>441</v>
      </c>
      <c r="D501" s="597">
        <v>50</v>
      </c>
      <c r="E501" s="591" t="s">
        <v>566</v>
      </c>
      <c r="F501" s="462" t="s">
        <v>584</v>
      </c>
      <c r="G501" s="427"/>
      <c r="H501" s="742">
        <v>3.5</v>
      </c>
      <c r="I501" s="561">
        <v>3.5</v>
      </c>
      <c r="J501" s="561"/>
      <c r="K501" s="561"/>
      <c r="L501" s="561"/>
      <c r="M501" s="561"/>
      <c r="N501" s="630"/>
      <c r="O501" s="686" t="s">
        <v>400</v>
      </c>
      <c r="P501" s="659" t="s">
        <v>407</v>
      </c>
    </row>
    <row r="502" spans="1:16" ht="14.25" customHeight="1" outlineLevel="1">
      <c r="A502" s="34">
        <v>499</v>
      </c>
      <c r="B502" s="922">
        <f t="shared" si="7"/>
        <v>44671.625000000044</v>
      </c>
      <c r="C502" s="593" t="s">
        <v>441</v>
      </c>
      <c r="D502" s="597">
        <v>50</v>
      </c>
      <c r="E502" s="591" t="s">
        <v>566</v>
      </c>
      <c r="F502" s="462" t="s">
        <v>585</v>
      </c>
      <c r="G502" s="423"/>
      <c r="H502" s="741">
        <v>2</v>
      </c>
      <c r="I502" s="424">
        <v>2</v>
      </c>
      <c r="J502" s="424"/>
      <c r="K502" s="424"/>
      <c r="L502" s="424"/>
      <c r="M502" s="424"/>
      <c r="N502" s="448"/>
      <c r="O502" s="686" t="s">
        <v>400</v>
      </c>
      <c r="P502" s="659" t="s">
        <v>586</v>
      </c>
    </row>
    <row r="503" spans="1:16" ht="14.25" customHeight="1" outlineLevel="1">
      <c r="A503" s="34">
        <v>500</v>
      </c>
      <c r="B503" s="922">
        <f t="shared" si="7"/>
        <v>44671.708333333379</v>
      </c>
      <c r="C503" s="593" t="s">
        <v>441</v>
      </c>
      <c r="D503" s="597">
        <v>50</v>
      </c>
      <c r="E503" s="591" t="s">
        <v>566</v>
      </c>
      <c r="F503" s="462" t="s">
        <v>587</v>
      </c>
      <c r="G503" s="427"/>
      <c r="H503" s="741">
        <v>3</v>
      </c>
      <c r="I503" s="424">
        <v>3</v>
      </c>
      <c r="J503" s="424"/>
      <c r="K503" s="424"/>
      <c r="L503" s="424"/>
      <c r="M503" s="424"/>
      <c r="N503" s="456"/>
      <c r="O503" s="686" t="s">
        <v>400</v>
      </c>
      <c r="P503" s="659" t="s">
        <v>407</v>
      </c>
    </row>
    <row r="504" spans="1:16" ht="14.25" customHeight="1" outlineLevel="1">
      <c r="A504" s="34">
        <v>501</v>
      </c>
      <c r="B504" s="922">
        <f t="shared" si="7"/>
        <v>44671.833333333379</v>
      </c>
      <c r="C504" s="593" t="s">
        <v>441</v>
      </c>
      <c r="D504" s="597">
        <v>50</v>
      </c>
      <c r="E504" s="591" t="s">
        <v>566</v>
      </c>
      <c r="F504" s="462" t="s">
        <v>588</v>
      </c>
      <c r="G504" s="427"/>
      <c r="H504" s="741">
        <v>0.5</v>
      </c>
      <c r="I504" s="424">
        <v>0.5</v>
      </c>
      <c r="J504" s="424"/>
      <c r="K504" s="424"/>
      <c r="L504" s="424"/>
      <c r="M504" s="424"/>
      <c r="N504" s="447"/>
      <c r="O504" s="686" t="s">
        <v>400</v>
      </c>
      <c r="P504" s="659" t="s">
        <v>535</v>
      </c>
    </row>
    <row r="505" spans="1:16" ht="14.25" customHeight="1" outlineLevel="1">
      <c r="A505" s="34">
        <v>502</v>
      </c>
      <c r="B505" s="922">
        <f t="shared" si="7"/>
        <v>44671.854166666715</v>
      </c>
      <c r="C505" s="593" t="s">
        <v>441</v>
      </c>
      <c r="D505" s="597">
        <v>50</v>
      </c>
      <c r="E505" s="591" t="s">
        <v>566</v>
      </c>
      <c r="F505" s="462" t="s">
        <v>589</v>
      </c>
      <c r="G505" s="427"/>
      <c r="H505" s="742">
        <f>_xlfn.CEILING.MATH(IF(L504="",((L505-K505)/M505),((L505-L504)/M505)),0.25)</f>
        <v>7.75</v>
      </c>
      <c r="I505" s="561">
        <f>H505</f>
        <v>7.75</v>
      </c>
      <c r="J505" s="561"/>
      <c r="K505" s="561">
        <v>9100</v>
      </c>
      <c r="L505" s="561">
        <v>13163</v>
      </c>
      <c r="M505" s="424">
        <f>135*4</f>
        <v>540</v>
      </c>
      <c r="N505" s="630" t="s">
        <v>924</v>
      </c>
      <c r="O505" s="686" t="s">
        <v>400</v>
      </c>
      <c r="P505" s="659" t="s">
        <v>591</v>
      </c>
    </row>
    <row r="506" spans="1:16" ht="14.25" customHeight="1" outlineLevel="1">
      <c r="A506" s="34">
        <v>503</v>
      </c>
      <c r="B506" s="922">
        <f t="shared" si="7"/>
        <v>44672.177083333379</v>
      </c>
      <c r="C506" s="593" t="s">
        <v>441</v>
      </c>
      <c r="D506" s="597">
        <v>50</v>
      </c>
      <c r="E506" s="591" t="s">
        <v>566</v>
      </c>
      <c r="F506" s="462" t="s">
        <v>584</v>
      </c>
      <c r="G506" s="427"/>
      <c r="H506" s="741">
        <v>1</v>
      </c>
      <c r="I506" s="424">
        <v>1</v>
      </c>
      <c r="J506" s="424"/>
      <c r="K506" s="424"/>
      <c r="L506" s="424"/>
      <c r="M506" s="424"/>
      <c r="N506" s="446"/>
      <c r="O506" s="686" t="s">
        <v>400</v>
      </c>
      <c r="P506" s="659" t="s">
        <v>407</v>
      </c>
    </row>
    <row r="507" spans="1:16" ht="14.25" customHeight="1" outlineLevel="1">
      <c r="A507" s="34">
        <v>504</v>
      </c>
      <c r="B507" s="922">
        <f t="shared" si="7"/>
        <v>44672.218750000044</v>
      </c>
      <c r="C507" s="593" t="s">
        <v>441</v>
      </c>
      <c r="D507" s="597">
        <v>50</v>
      </c>
      <c r="E507" s="591" t="s">
        <v>566</v>
      </c>
      <c r="F507" s="462" t="s">
        <v>592</v>
      </c>
      <c r="G507" s="427"/>
      <c r="H507" s="741">
        <v>0.75</v>
      </c>
      <c r="I507" s="424">
        <v>0.75</v>
      </c>
      <c r="J507" s="424"/>
      <c r="K507" s="424"/>
      <c r="L507" s="424"/>
      <c r="M507" s="424"/>
      <c r="N507" s="447"/>
      <c r="O507" s="686" t="s">
        <v>400</v>
      </c>
      <c r="P507" s="659" t="s">
        <v>535</v>
      </c>
    </row>
    <row r="508" spans="1:16" ht="14.25" customHeight="1" outlineLevel="1">
      <c r="A508" s="34">
        <v>505</v>
      </c>
      <c r="B508" s="922">
        <f t="shared" si="7"/>
        <v>44672.250000000044</v>
      </c>
      <c r="C508" s="593" t="s">
        <v>441</v>
      </c>
      <c r="D508" s="597">
        <v>50</v>
      </c>
      <c r="E508" s="591" t="s">
        <v>566</v>
      </c>
      <c r="F508" s="462" t="s">
        <v>593</v>
      </c>
      <c r="G508" s="427"/>
      <c r="H508" s="742">
        <f>_xlfn.CEILING.MATH(IF(L507="",((L508-K508)/M508),((L508-L507)/M508)),0.25)</f>
        <v>4.5</v>
      </c>
      <c r="I508" s="561">
        <f>H508</f>
        <v>4.5</v>
      </c>
      <c r="J508" s="561"/>
      <c r="K508" s="561">
        <v>1000</v>
      </c>
      <c r="L508" s="561">
        <v>9100</v>
      </c>
      <c r="M508" s="561">
        <v>1890</v>
      </c>
      <c r="N508" s="630" t="s">
        <v>925</v>
      </c>
      <c r="O508" s="686" t="s">
        <v>400</v>
      </c>
      <c r="P508" s="659" t="s">
        <v>412</v>
      </c>
    </row>
    <row r="509" spans="1:16" ht="14.25" customHeight="1" outlineLevel="1">
      <c r="A509" s="34">
        <v>506</v>
      </c>
      <c r="B509" s="922">
        <f t="shared" si="7"/>
        <v>44672.437500000044</v>
      </c>
      <c r="C509" s="593" t="s">
        <v>441</v>
      </c>
      <c r="D509" s="597">
        <v>50</v>
      </c>
      <c r="E509" s="591" t="s">
        <v>566</v>
      </c>
      <c r="F509" s="462" t="s">
        <v>594</v>
      </c>
      <c r="G509" s="427"/>
      <c r="H509" s="741">
        <v>2.5</v>
      </c>
      <c r="I509" s="424">
        <v>2.5</v>
      </c>
      <c r="J509" s="561"/>
      <c r="K509" s="561"/>
      <c r="L509" s="561"/>
      <c r="M509" s="561"/>
      <c r="N509" s="602"/>
      <c r="O509" s="686" t="s">
        <v>400</v>
      </c>
      <c r="P509" s="659" t="s">
        <v>412</v>
      </c>
    </row>
    <row r="510" spans="1:16" ht="14.25" customHeight="1" outlineLevel="1">
      <c r="A510" s="34">
        <v>507</v>
      </c>
      <c r="B510" s="922">
        <f t="shared" si="7"/>
        <v>44672.541666666708</v>
      </c>
      <c r="C510" s="593" t="s">
        <v>441</v>
      </c>
      <c r="D510" s="597">
        <v>55</v>
      </c>
      <c r="E510" s="571" t="s">
        <v>595</v>
      </c>
      <c r="F510" s="462" t="s">
        <v>169</v>
      </c>
      <c r="G510" s="427"/>
      <c r="H510" s="742">
        <v>1</v>
      </c>
      <c r="I510" s="561">
        <v>1</v>
      </c>
      <c r="J510" s="561"/>
      <c r="K510" s="561"/>
      <c r="L510" s="561"/>
      <c r="M510" s="561"/>
      <c r="N510" s="601"/>
      <c r="O510" s="685" t="s">
        <v>596</v>
      </c>
      <c r="P510" s="659" t="s">
        <v>377</v>
      </c>
    </row>
    <row r="511" spans="1:16" ht="14.25" customHeight="1" outlineLevel="1">
      <c r="A511" s="34">
        <v>508</v>
      </c>
      <c r="B511" s="922">
        <f t="shared" si="7"/>
        <v>44672.583333333372</v>
      </c>
      <c r="C511" s="593" t="s">
        <v>441</v>
      </c>
      <c r="D511" s="597">
        <v>55</v>
      </c>
      <c r="E511" s="571" t="s">
        <v>595</v>
      </c>
      <c r="F511" s="462" t="s">
        <v>597</v>
      </c>
      <c r="G511" s="427"/>
      <c r="H511" s="741">
        <v>0.5</v>
      </c>
      <c r="I511" s="424">
        <v>0.5</v>
      </c>
      <c r="J511" s="424"/>
      <c r="K511" s="424"/>
      <c r="L511" s="424"/>
      <c r="M511" s="424"/>
      <c r="N511" s="447"/>
      <c r="O511" s="685" t="s">
        <v>596</v>
      </c>
      <c r="P511" s="659" t="s">
        <v>548</v>
      </c>
    </row>
    <row r="512" spans="1:16" ht="14.25" customHeight="1" outlineLevel="1">
      <c r="A512" s="34">
        <v>509</v>
      </c>
      <c r="B512" s="922">
        <f t="shared" si="7"/>
        <v>44672.604166666708</v>
      </c>
      <c r="C512" s="593" t="s">
        <v>441</v>
      </c>
      <c r="D512" s="597">
        <v>55</v>
      </c>
      <c r="E512" s="571" t="s">
        <v>595</v>
      </c>
      <c r="F512" s="462" t="s">
        <v>599</v>
      </c>
      <c r="G512" s="427"/>
      <c r="H512" s="742">
        <f>_xlfn.CEILING.MATH(IF(L511="",((L512-K512)/M512),((L512-L511)/M512)),0.25)</f>
        <v>5</v>
      </c>
      <c r="I512" s="561">
        <f>H512</f>
        <v>5</v>
      </c>
      <c r="J512" s="561"/>
      <c r="K512" s="561"/>
      <c r="L512" s="561">
        <v>4259</v>
      </c>
      <c r="M512" s="424">
        <f>7*125</f>
        <v>875</v>
      </c>
      <c r="N512" s="630" t="s">
        <v>926</v>
      </c>
      <c r="O512" s="685" t="s">
        <v>596</v>
      </c>
      <c r="P512" s="659" t="s">
        <v>601</v>
      </c>
    </row>
    <row r="513" spans="1:16" ht="14.25" customHeight="1" outlineLevel="1">
      <c r="A513" s="34">
        <v>510</v>
      </c>
      <c r="B513" s="922">
        <f t="shared" si="7"/>
        <v>44672.812500000044</v>
      </c>
      <c r="C513" s="593" t="s">
        <v>441</v>
      </c>
      <c r="D513" s="597">
        <v>55</v>
      </c>
      <c r="E513" s="571" t="s">
        <v>595</v>
      </c>
      <c r="F513" s="462" t="s">
        <v>602</v>
      </c>
      <c r="G513" s="427"/>
      <c r="H513" s="741">
        <v>0.5</v>
      </c>
      <c r="I513" s="424">
        <v>0.5</v>
      </c>
      <c r="J513" s="424"/>
      <c r="K513" s="424"/>
      <c r="L513" s="424"/>
      <c r="M513" s="424"/>
      <c r="N513" s="447"/>
      <c r="O513" s="685" t="s">
        <v>596</v>
      </c>
      <c r="P513" s="659" t="s">
        <v>552</v>
      </c>
    </row>
    <row r="514" spans="1:16" ht="14.25" customHeight="1" outlineLevel="1">
      <c r="A514" s="34">
        <v>511</v>
      </c>
      <c r="B514" s="922">
        <f t="shared" si="7"/>
        <v>44672.833333333379</v>
      </c>
      <c r="C514" s="593" t="s">
        <v>441</v>
      </c>
      <c r="D514" s="597">
        <v>55</v>
      </c>
      <c r="E514" s="571" t="s">
        <v>595</v>
      </c>
      <c r="F514" s="462" t="s">
        <v>603</v>
      </c>
      <c r="G514" s="427"/>
      <c r="H514" s="741">
        <v>0.75</v>
      </c>
      <c r="I514" s="424">
        <v>0.75</v>
      </c>
      <c r="J514" s="424"/>
      <c r="K514" s="424"/>
      <c r="L514" s="424"/>
      <c r="M514" s="424"/>
      <c r="N514" s="447"/>
      <c r="O514" s="685" t="s">
        <v>596</v>
      </c>
      <c r="P514" s="659" t="s">
        <v>383</v>
      </c>
    </row>
    <row r="515" spans="1:16" ht="14.25" customHeight="1" outlineLevel="1">
      <c r="A515" s="34">
        <v>512</v>
      </c>
      <c r="B515" s="922">
        <f t="shared" si="7"/>
        <v>44672.864583333379</v>
      </c>
      <c r="C515" s="593" t="s">
        <v>441</v>
      </c>
      <c r="D515" s="597">
        <v>55</v>
      </c>
      <c r="E515" s="571" t="s">
        <v>595</v>
      </c>
      <c r="F515" s="462" t="s">
        <v>604</v>
      </c>
      <c r="G515" s="427"/>
      <c r="H515" s="742">
        <f>_xlfn.CEILING.MATH(IF(L514="",((L515-K515)/M515),((L515-L514)/M515)),0.25)</f>
        <v>6</v>
      </c>
      <c r="I515" s="561">
        <f>H515</f>
        <v>6</v>
      </c>
      <c r="J515" s="561"/>
      <c r="K515" s="561">
        <v>4259</v>
      </c>
      <c r="L515" s="561">
        <v>13159</v>
      </c>
      <c r="M515" s="561">
        <v>1485</v>
      </c>
      <c r="N515" s="630" t="s">
        <v>605</v>
      </c>
      <c r="O515" s="685" t="s">
        <v>596</v>
      </c>
      <c r="P515" s="659" t="s">
        <v>601</v>
      </c>
    </row>
    <row r="516" spans="1:16" ht="14.25" customHeight="1" outlineLevel="1">
      <c r="A516" s="34">
        <v>513</v>
      </c>
      <c r="B516" s="922">
        <f t="shared" si="7"/>
        <v>44673.114583333379</v>
      </c>
      <c r="C516" s="593" t="s">
        <v>441</v>
      </c>
      <c r="D516" s="597">
        <v>55</v>
      </c>
      <c r="E516" s="571" t="s">
        <v>595</v>
      </c>
      <c r="F516" s="462" t="s">
        <v>606</v>
      </c>
      <c r="G516" s="427"/>
      <c r="H516" s="742">
        <v>0.25</v>
      </c>
      <c r="I516" s="561">
        <v>0.25</v>
      </c>
      <c r="J516" s="561"/>
      <c r="K516" s="561"/>
      <c r="L516" s="561"/>
      <c r="M516" s="561"/>
      <c r="N516" s="602"/>
      <c r="O516" s="685" t="s">
        <v>596</v>
      </c>
      <c r="P516" s="659" t="s">
        <v>422</v>
      </c>
    </row>
    <row r="517" spans="1:16" ht="14.25" customHeight="1" outlineLevel="1">
      <c r="A517" s="34">
        <v>514</v>
      </c>
      <c r="B517" s="922">
        <f t="shared" si="7"/>
        <v>44673.125000000044</v>
      </c>
      <c r="C517" s="593" t="s">
        <v>441</v>
      </c>
      <c r="D517" s="597">
        <v>55</v>
      </c>
      <c r="E517" s="571" t="s">
        <v>595</v>
      </c>
      <c r="F517" s="462" t="s">
        <v>607</v>
      </c>
      <c r="G517" s="437"/>
      <c r="H517" s="745">
        <v>0.5</v>
      </c>
      <c r="I517" s="443">
        <v>0.5</v>
      </c>
      <c r="J517" s="457"/>
      <c r="K517" s="457"/>
      <c r="L517" s="457"/>
      <c r="M517" s="457"/>
      <c r="N517" s="611"/>
      <c r="O517" s="685" t="s">
        <v>596</v>
      </c>
      <c r="P517" s="659" t="s">
        <v>524</v>
      </c>
    </row>
    <row r="518" spans="1:16" ht="14.25" customHeight="1" outlineLevel="1">
      <c r="A518" s="34">
        <v>515</v>
      </c>
      <c r="B518" s="922">
        <f t="shared" ref="B518:B581" si="8">IF(ISNUMBER(J517),B517+J517/24,B517+I517/24)</f>
        <v>44673.145833333379</v>
      </c>
      <c r="C518" s="593" t="s">
        <v>441</v>
      </c>
      <c r="D518" s="597">
        <v>55</v>
      </c>
      <c r="E518" s="571" t="s">
        <v>595</v>
      </c>
      <c r="F518" s="462" t="s">
        <v>608</v>
      </c>
      <c r="G518" s="427"/>
      <c r="H518" s="742">
        <v>1</v>
      </c>
      <c r="I518" s="561">
        <v>1</v>
      </c>
      <c r="J518" s="561"/>
      <c r="K518" s="561"/>
      <c r="L518" s="561"/>
      <c r="M518" s="561"/>
      <c r="N518" s="601"/>
      <c r="O518" s="685" t="s">
        <v>596</v>
      </c>
      <c r="P518" s="659" t="s">
        <v>609</v>
      </c>
    </row>
    <row r="519" spans="1:16" ht="14.25" customHeight="1" outlineLevel="1">
      <c r="A519" s="34">
        <v>516</v>
      </c>
      <c r="B519" s="922">
        <f t="shared" si="8"/>
        <v>44673.187500000044</v>
      </c>
      <c r="C519" s="593" t="s">
        <v>441</v>
      </c>
      <c r="D519" s="597">
        <v>60</v>
      </c>
      <c r="E519" s="571" t="s">
        <v>595</v>
      </c>
      <c r="F519" s="462" t="s">
        <v>610</v>
      </c>
      <c r="G519" s="427"/>
      <c r="H519" s="746">
        <v>3.5</v>
      </c>
      <c r="I519" s="560">
        <v>3.5</v>
      </c>
      <c r="J519" s="561"/>
      <c r="K519" s="561"/>
      <c r="L519" s="561"/>
      <c r="M519" s="561"/>
      <c r="N519" s="630" t="s">
        <v>927</v>
      </c>
      <c r="O519" s="685" t="s">
        <v>611</v>
      </c>
      <c r="P519" s="659" t="s">
        <v>427</v>
      </c>
    </row>
    <row r="520" spans="1:16" ht="14.25" customHeight="1" outlineLevel="1">
      <c r="A520" s="34">
        <v>517</v>
      </c>
      <c r="B520" s="922">
        <f t="shared" si="8"/>
        <v>44673.333333333379</v>
      </c>
      <c r="C520" s="593" t="s">
        <v>441</v>
      </c>
      <c r="D520" s="597">
        <v>60</v>
      </c>
      <c r="E520" s="571" t="s">
        <v>595</v>
      </c>
      <c r="F520" s="462" t="s">
        <v>560</v>
      </c>
      <c r="G520" s="428"/>
      <c r="H520" s="741">
        <v>0.5</v>
      </c>
      <c r="I520" s="424">
        <v>0.5</v>
      </c>
      <c r="J520" s="424"/>
      <c r="K520" s="424"/>
      <c r="L520" s="424"/>
      <c r="M520" s="424"/>
      <c r="N520" s="446"/>
      <c r="O520" s="685" t="s">
        <v>611</v>
      </c>
      <c r="P520" s="659" t="s">
        <v>479</v>
      </c>
    </row>
    <row r="521" spans="1:16" ht="14.25" customHeight="1" outlineLevel="1">
      <c r="A521" s="34">
        <v>518</v>
      </c>
      <c r="B521" s="922">
        <f t="shared" si="8"/>
        <v>44673.354166666715</v>
      </c>
      <c r="C521" s="593" t="s">
        <v>441</v>
      </c>
      <c r="D521" s="597">
        <v>60</v>
      </c>
      <c r="E521" s="571" t="s">
        <v>595</v>
      </c>
      <c r="F521" s="462" t="s">
        <v>612</v>
      </c>
      <c r="G521" s="428"/>
      <c r="H521" s="741">
        <v>0.75</v>
      </c>
      <c r="I521" s="424">
        <v>0.75</v>
      </c>
      <c r="J521" s="424"/>
      <c r="K521" s="424"/>
      <c r="L521" s="424"/>
      <c r="M521" s="424"/>
      <c r="N521" s="446"/>
      <c r="O521" s="685" t="s">
        <v>611</v>
      </c>
      <c r="P521" s="659" t="s">
        <v>609</v>
      </c>
    </row>
    <row r="522" spans="1:16" ht="14.25" customHeight="1" outlineLevel="1">
      <c r="A522" s="34">
        <v>519</v>
      </c>
      <c r="B522" s="922">
        <f t="shared" si="8"/>
        <v>44673.385416666715</v>
      </c>
      <c r="C522" s="593" t="s">
        <v>441</v>
      </c>
      <c r="D522" s="597">
        <v>60</v>
      </c>
      <c r="E522" s="571" t="s">
        <v>595</v>
      </c>
      <c r="F522" s="462" t="s">
        <v>613</v>
      </c>
      <c r="G522" s="428"/>
      <c r="H522" s="742">
        <v>0.5</v>
      </c>
      <c r="I522" s="561">
        <v>0.5</v>
      </c>
      <c r="J522" s="561"/>
      <c r="K522" s="561"/>
      <c r="L522" s="561"/>
      <c r="M522" s="561"/>
      <c r="N522" s="602"/>
      <c r="O522" s="685" t="s">
        <v>611</v>
      </c>
      <c r="P522" s="659" t="s">
        <v>430</v>
      </c>
    </row>
    <row r="523" spans="1:16" ht="14.25" customHeight="1" outlineLevel="1">
      <c r="A523" s="34">
        <v>520</v>
      </c>
      <c r="B523" s="922">
        <f t="shared" si="8"/>
        <v>44673.406250000051</v>
      </c>
      <c r="C523" s="593" t="s">
        <v>441</v>
      </c>
      <c r="D523" s="597">
        <v>60</v>
      </c>
      <c r="E523" s="571" t="s">
        <v>595</v>
      </c>
      <c r="F523" s="462" t="s">
        <v>614</v>
      </c>
      <c r="G523" s="428"/>
      <c r="H523" s="741">
        <v>2</v>
      </c>
      <c r="I523" s="424">
        <v>2</v>
      </c>
      <c r="J523" s="424"/>
      <c r="K523" s="424"/>
      <c r="L523" s="424"/>
      <c r="M523" s="424"/>
      <c r="N523" s="613"/>
      <c r="O523" s="685" t="s">
        <v>611</v>
      </c>
      <c r="P523" s="659" t="s">
        <v>407</v>
      </c>
    </row>
    <row r="524" spans="1:16" ht="14.25" customHeight="1" outlineLevel="1">
      <c r="A524" s="34">
        <v>521</v>
      </c>
      <c r="B524" s="922">
        <f t="shared" si="8"/>
        <v>44673.489583333387</v>
      </c>
      <c r="C524" s="593" t="s">
        <v>441</v>
      </c>
      <c r="D524" s="597">
        <v>60</v>
      </c>
      <c r="E524" s="571" t="s">
        <v>595</v>
      </c>
      <c r="F524" s="462" t="s">
        <v>928</v>
      </c>
      <c r="G524" s="428"/>
      <c r="H524" s="742">
        <f>_xlfn.CEILING.MATH(IF(L523="",((L524-K524)/M524),((L524-L523)/M524)),0.25)</f>
        <v>4.75</v>
      </c>
      <c r="I524" s="561">
        <f>H524</f>
        <v>4.75</v>
      </c>
      <c r="J524" s="561"/>
      <c r="K524" s="561"/>
      <c r="L524" s="561">
        <v>8900</v>
      </c>
      <c r="M524" s="561">
        <v>1890</v>
      </c>
      <c r="N524" s="446" t="s">
        <v>617</v>
      </c>
      <c r="O524" s="685" t="s">
        <v>611</v>
      </c>
      <c r="P524" s="659" t="s">
        <v>412</v>
      </c>
    </row>
    <row r="525" spans="1:16" ht="14.25" customHeight="1" outlineLevel="1">
      <c r="A525" s="34">
        <v>522</v>
      </c>
      <c r="B525" s="922">
        <f t="shared" si="8"/>
        <v>44673.687500000051</v>
      </c>
      <c r="C525" s="593" t="s">
        <v>441</v>
      </c>
      <c r="D525" s="597">
        <v>65</v>
      </c>
      <c r="E525" s="591" t="s">
        <v>618</v>
      </c>
      <c r="F525" s="462" t="s">
        <v>619</v>
      </c>
      <c r="G525" s="436"/>
      <c r="H525" s="745">
        <v>2.25</v>
      </c>
      <c r="I525" s="441">
        <v>2.25</v>
      </c>
      <c r="J525" s="424"/>
      <c r="K525" s="424"/>
      <c r="L525" s="424">
        <v>1000</v>
      </c>
      <c r="M525" s="424"/>
      <c r="N525" s="600"/>
      <c r="O525" s="686" t="s">
        <v>620</v>
      </c>
      <c r="P525" s="697" t="s">
        <v>621</v>
      </c>
    </row>
    <row r="526" spans="1:16" ht="14.25" customHeight="1" outlineLevel="1">
      <c r="A526" s="34">
        <v>523</v>
      </c>
      <c r="B526" s="922">
        <f t="shared" si="8"/>
        <v>44673.781250000051</v>
      </c>
      <c r="C526" s="593" t="s">
        <v>441</v>
      </c>
      <c r="D526" s="597">
        <v>65</v>
      </c>
      <c r="E526" s="591" t="s">
        <v>618</v>
      </c>
      <c r="F526" s="462" t="s">
        <v>929</v>
      </c>
      <c r="G526" s="436"/>
      <c r="H526" s="742">
        <f>_xlfn.CEILING.MATH(IF(L525="",((L526-K526)/M526),((L526-L525)/M526)),0.25)</f>
        <v>5.5</v>
      </c>
      <c r="I526" s="561">
        <f>H526</f>
        <v>5.5</v>
      </c>
      <c r="J526" s="424"/>
      <c r="K526" s="424"/>
      <c r="L526" s="424">
        <v>12657</v>
      </c>
      <c r="M526" s="424">
        <v>2160</v>
      </c>
      <c r="N526" s="613" t="s">
        <v>521</v>
      </c>
      <c r="O526" s="686" t="s">
        <v>620</v>
      </c>
      <c r="P526" s="697" t="s">
        <v>389</v>
      </c>
    </row>
    <row r="527" spans="1:16" ht="14.25" customHeight="1" outlineLevel="1">
      <c r="A527" s="34">
        <v>524</v>
      </c>
      <c r="B527" s="922">
        <f t="shared" si="8"/>
        <v>44674.010416666715</v>
      </c>
      <c r="C527" s="593" t="s">
        <v>441</v>
      </c>
      <c r="D527" s="597">
        <v>65</v>
      </c>
      <c r="E527" s="591" t="s">
        <v>618</v>
      </c>
      <c r="F527" s="462" t="s">
        <v>623</v>
      </c>
      <c r="G527" s="436"/>
      <c r="H527" s="742">
        <v>0.5</v>
      </c>
      <c r="I527" s="561">
        <v>0.5</v>
      </c>
      <c r="J527" s="424"/>
      <c r="K527" s="424"/>
      <c r="L527" s="424"/>
      <c r="M527" s="424"/>
      <c r="N527" s="613" t="s">
        <v>624</v>
      </c>
      <c r="O527" s="686" t="s">
        <v>620</v>
      </c>
      <c r="P527" s="697"/>
    </row>
    <row r="528" spans="1:16" ht="14.25" customHeight="1" outlineLevel="1">
      <c r="A528" s="34">
        <v>525</v>
      </c>
      <c r="B528" s="922">
        <f t="shared" si="8"/>
        <v>44674.031250000051</v>
      </c>
      <c r="C528" s="593" t="s">
        <v>441</v>
      </c>
      <c r="D528" s="597">
        <v>65</v>
      </c>
      <c r="E528" s="591" t="s">
        <v>618</v>
      </c>
      <c r="F528" s="462" t="s">
        <v>930</v>
      </c>
      <c r="G528" s="436"/>
      <c r="H528" s="742">
        <v>0.25</v>
      </c>
      <c r="I528" s="561">
        <f>H528</f>
        <v>0.25</v>
      </c>
      <c r="J528" s="424"/>
      <c r="K528" s="424"/>
      <c r="L528" s="424">
        <v>163</v>
      </c>
      <c r="M528" s="424"/>
      <c r="N528" s="613" t="s">
        <v>521</v>
      </c>
      <c r="O528" s="686" t="s">
        <v>620</v>
      </c>
      <c r="P528" s="697"/>
    </row>
    <row r="529" spans="1:16" ht="14.25" customHeight="1" outlineLevel="1">
      <c r="A529" s="34">
        <v>526</v>
      </c>
      <c r="B529" s="922">
        <f t="shared" si="8"/>
        <v>44674.041666666715</v>
      </c>
      <c r="C529" s="593" t="s">
        <v>441</v>
      </c>
      <c r="D529" s="597">
        <v>65</v>
      </c>
      <c r="E529" s="591" t="s">
        <v>618</v>
      </c>
      <c r="F529" s="462" t="s">
        <v>626</v>
      </c>
      <c r="G529" s="436"/>
      <c r="H529" s="742">
        <v>0.5</v>
      </c>
      <c r="I529" s="561">
        <v>0.5</v>
      </c>
      <c r="J529" s="424"/>
      <c r="K529" s="424"/>
      <c r="L529" s="424"/>
      <c r="M529" s="424"/>
      <c r="N529" s="613" t="s">
        <v>624</v>
      </c>
      <c r="O529" s="686" t="s">
        <v>620</v>
      </c>
      <c r="P529" s="697"/>
    </row>
    <row r="530" spans="1:16" ht="14.25" customHeight="1" outlineLevel="1">
      <c r="A530" s="34">
        <v>527</v>
      </c>
      <c r="B530" s="922">
        <f t="shared" si="8"/>
        <v>44674.062500000051</v>
      </c>
      <c r="C530" s="593" t="s">
        <v>441</v>
      </c>
      <c r="D530" s="597">
        <v>65</v>
      </c>
      <c r="E530" s="591" t="s">
        <v>618</v>
      </c>
      <c r="F530" s="462" t="s">
        <v>627</v>
      </c>
      <c r="G530" s="436"/>
      <c r="H530" s="742">
        <v>0.25</v>
      </c>
      <c r="I530" s="561">
        <f>H530</f>
        <v>0.25</v>
      </c>
      <c r="J530" s="424"/>
      <c r="K530" s="424"/>
      <c r="L530" s="424"/>
      <c r="M530" s="424"/>
      <c r="N530" s="613" t="s">
        <v>931</v>
      </c>
      <c r="O530" s="686" t="s">
        <v>620</v>
      </c>
      <c r="P530" s="697"/>
    </row>
    <row r="531" spans="1:16" ht="15" customHeight="1" outlineLevel="1">
      <c r="A531" s="34">
        <v>528</v>
      </c>
      <c r="B531" s="922">
        <f t="shared" si="8"/>
        <v>44674.072916666715</v>
      </c>
      <c r="C531" s="593" t="s">
        <v>441</v>
      </c>
      <c r="D531" s="597">
        <v>65</v>
      </c>
      <c r="E531" s="591" t="s">
        <v>618</v>
      </c>
      <c r="F531" s="462" t="s">
        <v>629</v>
      </c>
      <c r="G531" s="436"/>
      <c r="H531" s="745">
        <v>0.25</v>
      </c>
      <c r="I531" s="441">
        <v>0.25</v>
      </c>
      <c r="J531" s="463"/>
      <c r="K531" s="463"/>
      <c r="L531" s="463"/>
      <c r="M531" s="463"/>
      <c r="N531" s="444" t="s">
        <v>932</v>
      </c>
      <c r="O531" s="686" t="s">
        <v>620</v>
      </c>
      <c r="P531" s="697" t="s">
        <v>524</v>
      </c>
    </row>
    <row r="532" spans="1:16" ht="15" customHeight="1" outlineLevel="1">
      <c r="A532" s="34">
        <v>529</v>
      </c>
      <c r="B532" s="922">
        <f t="shared" si="8"/>
        <v>44674.083333333379</v>
      </c>
      <c r="C532" s="593" t="s">
        <v>441</v>
      </c>
      <c r="D532" s="597">
        <v>65</v>
      </c>
      <c r="E532" s="591" t="s">
        <v>618</v>
      </c>
      <c r="F532" s="462" t="s">
        <v>631</v>
      </c>
      <c r="G532" s="436"/>
      <c r="H532" s="745">
        <v>1</v>
      </c>
      <c r="I532" s="441">
        <v>1</v>
      </c>
      <c r="J532" s="424"/>
      <c r="K532" s="424"/>
      <c r="L532" s="424"/>
      <c r="M532" s="424"/>
      <c r="N532" s="444" t="s">
        <v>632</v>
      </c>
      <c r="O532" s="686" t="s">
        <v>620</v>
      </c>
      <c r="P532" s="700" t="s">
        <v>526</v>
      </c>
    </row>
    <row r="533" spans="1:16" ht="15" customHeight="1" outlineLevel="1">
      <c r="A533" s="34">
        <v>530</v>
      </c>
      <c r="B533" s="922">
        <f t="shared" si="8"/>
        <v>44674.125000000044</v>
      </c>
      <c r="C533" s="593" t="s">
        <v>441</v>
      </c>
      <c r="D533" s="597">
        <v>65</v>
      </c>
      <c r="E533" s="591" t="s">
        <v>618</v>
      </c>
      <c r="F533" s="462" t="s">
        <v>633</v>
      </c>
      <c r="G533" s="436"/>
      <c r="H533" s="741">
        <v>2.5</v>
      </c>
      <c r="I533" s="424">
        <v>2.5</v>
      </c>
      <c r="J533" s="424"/>
      <c r="K533" s="424"/>
      <c r="L533" s="424"/>
      <c r="M533" s="424"/>
      <c r="N533" s="444"/>
      <c r="O533" s="686" t="s">
        <v>620</v>
      </c>
      <c r="P533" s="697" t="s">
        <v>634</v>
      </c>
    </row>
    <row r="534" spans="1:16" ht="15" customHeight="1" outlineLevel="1">
      <c r="A534" s="34">
        <v>531</v>
      </c>
      <c r="B534" s="922">
        <f t="shared" si="8"/>
        <v>44674.229166666708</v>
      </c>
      <c r="C534" s="593" t="s">
        <v>441</v>
      </c>
      <c r="D534" s="597">
        <v>65</v>
      </c>
      <c r="E534" s="591" t="s">
        <v>618</v>
      </c>
      <c r="F534" s="462" t="s">
        <v>635</v>
      </c>
      <c r="G534" s="436"/>
      <c r="H534" s="745">
        <v>0.5</v>
      </c>
      <c r="I534" s="441">
        <v>0.5</v>
      </c>
      <c r="J534" s="424"/>
      <c r="K534" s="424"/>
      <c r="L534" s="424"/>
      <c r="M534" s="424"/>
      <c r="N534" s="444"/>
      <c r="O534" s="686" t="s">
        <v>620</v>
      </c>
      <c r="P534" s="697" t="s">
        <v>410</v>
      </c>
    </row>
    <row r="535" spans="1:16" ht="15" customHeight="1" outlineLevel="1">
      <c r="A535" s="34">
        <v>532</v>
      </c>
      <c r="B535" s="922">
        <f t="shared" si="8"/>
        <v>44674.250000000044</v>
      </c>
      <c r="C535" s="593" t="s">
        <v>441</v>
      </c>
      <c r="D535" s="597">
        <v>65</v>
      </c>
      <c r="E535" s="591" t="s">
        <v>618</v>
      </c>
      <c r="F535" s="462" t="s">
        <v>636</v>
      </c>
      <c r="G535" s="436"/>
      <c r="H535" s="745">
        <v>3</v>
      </c>
      <c r="I535" s="441">
        <v>3</v>
      </c>
      <c r="J535" s="424"/>
      <c r="K535" s="424"/>
      <c r="L535" s="424"/>
      <c r="M535" s="424"/>
      <c r="N535" s="444"/>
      <c r="O535" s="686" t="s">
        <v>620</v>
      </c>
      <c r="P535" s="697" t="s">
        <v>637</v>
      </c>
    </row>
    <row r="536" spans="1:16" ht="15" customHeight="1" outlineLevel="1">
      <c r="A536" s="34">
        <v>533</v>
      </c>
      <c r="B536" s="922">
        <f t="shared" si="8"/>
        <v>44674.375000000044</v>
      </c>
      <c r="C536" s="593" t="s">
        <v>441</v>
      </c>
      <c r="D536" s="597">
        <v>65</v>
      </c>
      <c r="E536" s="591" t="s">
        <v>618</v>
      </c>
      <c r="F536" s="462" t="s">
        <v>638</v>
      </c>
      <c r="G536" s="436"/>
      <c r="H536" s="745">
        <v>4</v>
      </c>
      <c r="I536" s="441">
        <v>4</v>
      </c>
      <c r="J536" s="424"/>
      <c r="K536" s="424"/>
      <c r="L536" s="424"/>
      <c r="M536" s="424"/>
      <c r="N536" s="613" t="s">
        <v>639</v>
      </c>
      <c r="O536" s="686" t="s">
        <v>620</v>
      </c>
      <c r="P536" s="697" t="s">
        <v>640</v>
      </c>
    </row>
    <row r="537" spans="1:16" ht="15" customHeight="1" outlineLevel="1">
      <c r="A537" s="34">
        <v>534</v>
      </c>
      <c r="B537" s="922">
        <f t="shared" si="8"/>
        <v>44674.541666666708</v>
      </c>
      <c r="C537" s="593" t="s">
        <v>441</v>
      </c>
      <c r="D537" s="597">
        <v>65</v>
      </c>
      <c r="E537" s="591" t="s">
        <v>618</v>
      </c>
      <c r="F537" s="462" t="s">
        <v>641</v>
      </c>
      <c r="G537" s="436"/>
      <c r="H537" s="745">
        <v>0.75</v>
      </c>
      <c r="I537" s="441">
        <v>0.75</v>
      </c>
      <c r="J537" s="424"/>
      <c r="K537" s="424"/>
      <c r="L537" s="424"/>
      <c r="M537" s="424"/>
      <c r="N537" s="444"/>
      <c r="O537" s="686" t="s">
        <v>620</v>
      </c>
      <c r="P537" s="697" t="s">
        <v>410</v>
      </c>
    </row>
    <row r="538" spans="1:16" ht="14.25" customHeight="1" outlineLevel="1">
      <c r="A538" s="34">
        <v>535</v>
      </c>
      <c r="B538" s="922">
        <f t="shared" si="8"/>
        <v>44674.572916666708</v>
      </c>
      <c r="C538" s="593" t="s">
        <v>441</v>
      </c>
      <c r="D538" s="597">
        <v>65</v>
      </c>
      <c r="E538" s="591" t="s">
        <v>618</v>
      </c>
      <c r="F538" s="462" t="s">
        <v>642</v>
      </c>
      <c r="G538" s="436"/>
      <c r="H538" s="742">
        <f>_xlfn.CEILING.MATH(IF(L537="",((L538-K538)/M538),((L538-L537)/M538)),0.25)</f>
        <v>5.75</v>
      </c>
      <c r="I538" s="561">
        <f>H538</f>
        <v>5.75</v>
      </c>
      <c r="J538" s="424"/>
      <c r="K538" s="424">
        <v>2000</v>
      </c>
      <c r="L538" s="424">
        <v>12657</v>
      </c>
      <c r="M538" s="424">
        <f>14*135</f>
        <v>1890</v>
      </c>
      <c r="N538" s="444" t="s">
        <v>643</v>
      </c>
      <c r="O538" s="686" t="s">
        <v>620</v>
      </c>
      <c r="P538" s="697" t="s">
        <v>412</v>
      </c>
    </row>
    <row r="539" spans="1:16" ht="14.25" customHeight="1" outlineLevel="1">
      <c r="A539" s="34">
        <v>536</v>
      </c>
      <c r="B539" s="922">
        <f t="shared" si="8"/>
        <v>44674.812500000044</v>
      </c>
      <c r="C539" s="593" t="s">
        <v>441</v>
      </c>
      <c r="D539" s="597">
        <v>65</v>
      </c>
      <c r="E539" s="591" t="s">
        <v>618</v>
      </c>
      <c r="F539" s="462" t="s">
        <v>644</v>
      </c>
      <c r="G539" s="436"/>
      <c r="H539" s="745">
        <v>1</v>
      </c>
      <c r="I539" s="441">
        <v>1</v>
      </c>
      <c r="J539" s="424"/>
      <c r="K539" s="424"/>
      <c r="L539" s="424"/>
      <c r="M539" s="424"/>
      <c r="N539" s="444"/>
      <c r="O539" s="686" t="s">
        <v>620</v>
      </c>
      <c r="P539" s="700" t="s">
        <v>518</v>
      </c>
    </row>
    <row r="540" spans="1:16" ht="14.25" customHeight="1" outlineLevel="1">
      <c r="A540" s="34">
        <v>537</v>
      </c>
      <c r="B540" s="922">
        <f t="shared" si="8"/>
        <v>44674.854166666708</v>
      </c>
      <c r="C540" s="593" t="s">
        <v>441</v>
      </c>
      <c r="D540" s="597">
        <v>65</v>
      </c>
      <c r="E540" s="591" t="s">
        <v>618</v>
      </c>
      <c r="F540" s="462" t="s">
        <v>645</v>
      </c>
      <c r="G540" s="436"/>
      <c r="H540" s="745">
        <v>2.25</v>
      </c>
      <c r="I540" s="441">
        <v>2.25</v>
      </c>
      <c r="J540" s="424"/>
      <c r="K540" s="424"/>
      <c r="L540" s="424"/>
      <c r="M540" s="424"/>
      <c r="N540" s="444"/>
      <c r="O540" s="686" t="s">
        <v>620</v>
      </c>
      <c r="P540" s="697" t="s">
        <v>412</v>
      </c>
    </row>
    <row r="541" spans="1:16" ht="14.25" customHeight="1" outlineLevel="1">
      <c r="A541" s="34">
        <v>538</v>
      </c>
      <c r="B541" s="922">
        <f t="shared" si="8"/>
        <v>44674.947916666708</v>
      </c>
      <c r="C541" s="593" t="s">
        <v>441</v>
      </c>
      <c r="D541" s="597">
        <v>70</v>
      </c>
      <c r="E541" s="571" t="s">
        <v>646</v>
      </c>
      <c r="F541" s="462" t="s">
        <v>933</v>
      </c>
      <c r="G541" s="437"/>
      <c r="H541" s="745">
        <v>0.5</v>
      </c>
      <c r="I541" s="443">
        <v>0.5</v>
      </c>
      <c r="J541" s="424"/>
      <c r="K541" s="424"/>
      <c r="L541" s="424"/>
      <c r="M541" s="424"/>
      <c r="N541" s="444"/>
      <c r="O541" s="685" t="s">
        <v>649</v>
      </c>
      <c r="P541" s="699" t="s">
        <v>621</v>
      </c>
    </row>
    <row r="542" spans="1:16" ht="14.25" customHeight="1" outlineLevel="1">
      <c r="A542" s="34">
        <v>539</v>
      </c>
      <c r="B542" s="922">
        <f t="shared" si="8"/>
        <v>44674.968750000044</v>
      </c>
      <c r="C542" s="593" t="s">
        <v>441</v>
      </c>
      <c r="D542" s="597">
        <v>70</v>
      </c>
      <c r="E542" s="571" t="s">
        <v>646</v>
      </c>
      <c r="F542" s="462" t="s">
        <v>934</v>
      </c>
      <c r="G542" s="437"/>
      <c r="H542" s="742">
        <f>_xlfn.CEILING.MATH(IF(L541="",((L542-K542)/M542),((L542-L541)/M542)),0.25)</f>
        <v>4</v>
      </c>
      <c r="I542" s="561">
        <f>H542</f>
        <v>4</v>
      </c>
      <c r="J542" s="424"/>
      <c r="K542" s="424"/>
      <c r="L542" s="441">
        <v>4200</v>
      </c>
      <c r="M542" s="441">
        <f>8*135</f>
        <v>1080</v>
      </c>
      <c r="N542" s="444"/>
      <c r="O542" s="685" t="s">
        <v>649</v>
      </c>
      <c r="P542" s="697" t="s">
        <v>389</v>
      </c>
    </row>
    <row r="543" spans="1:16" ht="14.25" customHeight="1" outlineLevel="1">
      <c r="A543" s="34">
        <v>540</v>
      </c>
      <c r="B543" s="922">
        <f t="shared" si="8"/>
        <v>44675.135416666708</v>
      </c>
      <c r="C543" s="593" t="s">
        <v>441</v>
      </c>
      <c r="D543" s="597">
        <v>70</v>
      </c>
      <c r="E543" s="571" t="s">
        <v>646</v>
      </c>
      <c r="F543" s="462" t="s">
        <v>935</v>
      </c>
      <c r="G543" s="437"/>
      <c r="H543" s="745">
        <v>2.25</v>
      </c>
      <c r="I543" s="443">
        <v>2.25</v>
      </c>
      <c r="J543" s="424"/>
      <c r="K543" s="424"/>
      <c r="L543" s="424"/>
      <c r="M543" s="424"/>
      <c r="N543" s="444"/>
      <c r="O543" s="685" t="s">
        <v>649</v>
      </c>
      <c r="P543" s="697" t="s">
        <v>653</v>
      </c>
    </row>
    <row r="544" spans="1:16" ht="14.25" customHeight="1" outlineLevel="1">
      <c r="A544" s="34">
        <v>541</v>
      </c>
      <c r="B544" s="922">
        <f t="shared" si="8"/>
        <v>44675.229166666708</v>
      </c>
      <c r="C544" s="593" t="s">
        <v>441</v>
      </c>
      <c r="D544" s="597">
        <v>70</v>
      </c>
      <c r="E544" s="571" t="s">
        <v>646</v>
      </c>
      <c r="F544" s="462" t="s">
        <v>936</v>
      </c>
      <c r="G544" s="437"/>
      <c r="H544" s="745">
        <v>0.5</v>
      </c>
      <c r="I544" s="443">
        <v>0.5</v>
      </c>
      <c r="J544" s="424"/>
      <c r="K544" s="424"/>
      <c r="L544" s="424"/>
      <c r="M544" s="424"/>
      <c r="N544" s="444"/>
      <c r="O544" s="685" t="s">
        <v>649</v>
      </c>
      <c r="P544" s="698" t="s">
        <v>479</v>
      </c>
    </row>
    <row r="545" spans="1:16" ht="14.25" customHeight="1" outlineLevel="1">
      <c r="A545" s="34">
        <v>542</v>
      </c>
      <c r="B545" s="922">
        <f t="shared" si="8"/>
        <v>44675.250000000044</v>
      </c>
      <c r="C545" s="593" t="s">
        <v>441</v>
      </c>
      <c r="D545" s="597">
        <v>70</v>
      </c>
      <c r="E545" s="571" t="s">
        <v>646</v>
      </c>
      <c r="F545" s="462" t="s">
        <v>937</v>
      </c>
      <c r="G545" s="437"/>
      <c r="H545" s="745">
        <v>0</v>
      </c>
      <c r="I545" s="443">
        <v>0</v>
      </c>
      <c r="J545" s="424"/>
      <c r="K545" s="424"/>
      <c r="L545" s="424"/>
      <c r="M545" s="424"/>
      <c r="N545" s="614" t="s">
        <v>655</v>
      </c>
      <c r="O545" s="685" t="s">
        <v>649</v>
      </c>
      <c r="P545" s="699" t="s">
        <v>410</v>
      </c>
    </row>
    <row r="546" spans="1:16" ht="14.25" customHeight="1" outlineLevel="1">
      <c r="A546" s="34">
        <v>543</v>
      </c>
      <c r="B546" s="922">
        <f t="shared" si="8"/>
        <v>44675.250000000044</v>
      </c>
      <c r="C546" s="593" t="s">
        <v>441</v>
      </c>
      <c r="D546" s="597">
        <v>70</v>
      </c>
      <c r="E546" s="571" t="s">
        <v>646</v>
      </c>
      <c r="F546" s="462" t="s">
        <v>656</v>
      </c>
      <c r="G546" s="437"/>
      <c r="H546" s="742">
        <f>_xlfn.CEILING.MATH(IF(L545="",((L546-K546)/M546),((L546-L545)/M546)),0.25)</f>
        <v>2.25</v>
      </c>
      <c r="I546" s="561">
        <f>H546</f>
        <v>2.25</v>
      </c>
      <c r="J546" s="424"/>
      <c r="K546" s="424"/>
      <c r="L546" s="424">
        <v>4200</v>
      </c>
      <c r="M546" s="424">
        <v>1890</v>
      </c>
      <c r="N546" s="444"/>
      <c r="O546" s="685" t="s">
        <v>649</v>
      </c>
      <c r="P546" s="697" t="s">
        <v>412</v>
      </c>
    </row>
    <row r="547" spans="1:16" ht="14.25" customHeight="1" outlineLevel="1">
      <c r="A547" s="34">
        <v>544</v>
      </c>
      <c r="B547" s="922">
        <f t="shared" si="8"/>
        <v>44675.343750000044</v>
      </c>
      <c r="C547" s="593" t="s">
        <v>441</v>
      </c>
      <c r="D547" s="597">
        <v>70</v>
      </c>
      <c r="E547" s="571" t="s">
        <v>646</v>
      </c>
      <c r="F547" s="462" t="s">
        <v>938</v>
      </c>
      <c r="G547" s="436"/>
      <c r="H547" s="745">
        <v>3.25</v>
      </c>
      <c r="I547" s="441">
        <v>3.25</v>
      </c>
      <c r="J547" s="424"/>
      <c r="K547" s="424"/>
      <c r="L547" s="424"/>
      <c r="M547" s="424"/>
      <c r="N547" s="444"/>
      <c r="O547" s="685" t="s">
        <v>649</v>
      </c>
      <c r="P547" s="717" t="s">
        <v>939</v>
      </c>
    </row>
    <row r="548" spans="1:16" ht="14.25" customHeight="1">
      <c r="A548" s="34">
        <v>545</v>
      </c>
      <c r="B548" s="922">
        <f t="shared" si="8"/>
        <v>44675.479166666708</v>
      </c>
      <c r="C548" s="593" t="s">
        <v>441</v>
      </c>
      <c r="D548" s="597">
        <v>75</v>
      </c>
      <c r="E548" s="591" t="s">
        <v>659</v>
      </c>
      <c r="F548" s="462" t="s">
        <v>940</v>
      </c>
      <c r="G548" s="437"/>
      <c r="H548" s="745">
        <v>1</v>
      </c>
      <c r="I548" s="443">
        <v>1</v>
      </c>
      <c r="J548" s="424"/>
      <c r="K548" s="424"/>
      <c r="L548" s="424"/>
      <c r="M548" s="424"/>
      <c r="N548" s="444"/>
      <c r="O548" s="686" t="s">
        <v>661</v>
      </c>
      <c r="P548" s="697" t="s">
        <v>377</v>
      </c>
    </row>
    <row r="549" spans="1:16" ht="14.25" customHeight="1" outlineLevel="1">
      <c r="A549" s="34">
        <v>546</v>
      </c>
      <c r="B549" s="922">
        <f t="shared" si="8"/>
        <v>44675.520833333372</v>
      </c>
      <c r="C549" s="593" t="s">
        <v>441</v>
      </c>
      <c r="D549" s="597">
        <v>75</v>
      </c>
      <c r="E549" s="591" t="s">
        <v>659</v>
      </c>
      <c r="F549" s="462" t="s">
        <v>941</v>
      </c>
      <c r="G549" s="437"/>
      <c r="H549" s="745">
        <v>1</v>
      </c>
      <c r="I549" s="443">
        <v>1</v>
      </c>
      <c r="J549" s="424"/>
      <c r="K549" s="424"/>
      <c r="L549" s="424"/>
      <c r="M549" s="424"/>
      <c r="N549" s="444"/>
      <c r="O549" s="686" t="s">
        <v>661</v>
      </c>
      <c r="P549" s="700" t="s">
        <v>470</v>
      </c>
    </row>
    <row r="550" spans="1:16" ht="14.25" customHeight="1" outlineLevel="1">
      <c r="A550" s="34">
        <v>547</v>
      </c>
      <c r="B550" s="922">
        <f t="shared" si="8"/>
        <v>44675.562500000036</v>
      </c>
      <c r="C550" s="593" t="s">
        <v>441</v>
      </c>
      <c r="D550" s="597">
        <v>75</v>
      </c>
      <c r="E550" s="591" t="s">
        <v>659</v>
      </c>
      <c r="F550" s="462" t="s">
        <v>942</v>
      </c>
      <c r="G550" s="437"/>
      <c r="H550" s="745">
        <v>0.5</v>
      </c>
      <c r="I550" s="443">
        <v>0.5</v>
      </c>
      <c r="J550" s="424"/>
      <c r="K550" s="424"/>
      <c r="L550" s="424"/>
      <c r="M550" s="424"/>
      <c r="N550" s="444"/>
      <c r="O550" s="686" t="s">
        <v>661</v>
      </c>
      <c r="P550" s="700" t="s">
        <v>470</v>
      </c>
    </row>
    <row r="551" spans="1:16" ht="14.25" customHeight="1" outlineLevel="1">
      <c r="A551" s="34">
        <v>548</v>
      </c>
      <c r="B551" s="922">
        <f t="shared" si="8"/>
        <v>44675.583333333372</v>
      </c>
      <c r="C551" s="593" t="s">
        <v>441</v>
      </c>
      <c r="D551" s="597">
        <v>75</v>
      </c>
      <c r="E551" s="591" t="s">
        <v>659</v>
      </c>
      <c r="F551" s="462" t="s">
        <v>943</v>
      </c>
      <c r="G551" s="437"/>
      <c r="H551" s="745">
        <v>0.5</v>
      </c>
      <c r="I551" s="443">
        <v>0.5</v>
      </c>
      <c r="J551" s="424"/>
      <c r="K551" s="424"/>
      <c r="L551" s="424"/>
      <c r="M551" s="424"/>
      <c r="N551" s="444"/>
      <c r="O551" s="686" t="s">
        <v>661</v>
      </c>
      <c r="P551" s="700" t="s">
        <v>665</v>
      </c>
    </row>
    <row r="552" spans="1:16" ht="14.25" customHeight="1" outlineLevel="1">
      <c r="A552" s="34">
        <v>549</v>
      </c>
      <c r="B552" s="922">
        <f t="shared" si="8"/>
        <v>44675.604166666708</v>
      </c>
      <c r="C552" s="593" t="s">
        <v>441</v>
      </c>
      <c r="D552" s="597">
        <v>75</v>
      </c>
      <c r="E552" s="591" t="s">
        <v>659</v>
      </c>
      <c r="F552" s="462" t="s">
        <v>944</v>
      </c>
      <c r="G552" s="437"/>
      <c r="H552" s="745">
        <v>0.25</v>
      </c>
      <c r="I552" s="443">
        <v>0.25</v>
      </c>
      <c r="J552" s="424"/>
      <c r="K552" s="424"/>
      <c r="L552" s="424"/>
      <c r="M552" s="424"/>
      <c r="N552" s="444"/>
      <c r="O552" s="686" t="s">
        <v>661</v>
      </c>
      <c r="P552" s="700" t="s">
        <v>668</v>
      </c>
    </row>
    <row r="553" spans="1:16" ht="14.25" customHeight="1" outlineLevel="1">
      <c r="A553" s="34">
        <v>550</v>
      </c>
      <c r="B553" s="922">
        <f t="shared" si="8"/>
        <v>44675.614583333372</v>
      </c>
      <c r="C553" s="593" t="s">
        <v>441</v>
      </c>
      <c r="D553" s="597">
        <v>75</v>
      </c>
      <c r="E553" s="591" t="s">
        <v>659</v>
      </c>
      <c r="F553" s="462" t="s">
        <v>669</v>
      </c>
      <c r="G553" s="437"/>
      <c r="H553" s="745">
        <v>0.5</v>
      </c>
      <c r="I553" s="443">
        <v>0.5</v>
      </c>
      <c r="J553" s="424"/>
      <c r="K553" s="424"/>
      <c r="L553" s="424"/>
      <c r="M553" s="424"/>
      <c r="N553" s="444"/>
      <c r="O553" s="686" t="s">
        <v>661</v>
      </c>
      <c r="P553" s="700" t="s">
        <v>416</v>
      </c>
    </row>
    <row r="554" spans="1:16" ht="14.25" customHeight="1" outlineLevel="1">
      <c r="A554" s="34">
        <v>551</v>
      </c>
      <c r="B554" s="922">
        <f t="shared" si="8"/>
        <v>44675.635416666708</v>
      </c>
      <c r="C554" s="593" t="s">
        <v>441</v>
      </c>
      <c r="D554" s="597">
        <v>75</v>
      </c>
      <c r="E554" s="591" t="s">
        <v>659</v>
      </c>
      <c r="F554" s="462" t="s">
        <v>671</v>
      </c>
      <c r="G554" s="437"/>
      <c r="H554" s="745">
        <v>0.5</v>
      </c>
      <c r="I554" s="443">
        <v>0.5</v>
      </c>
      <c r="J554" s="424"/>
      <c r="K554" s="424"/>
      <c r="L554" s="424"/>
      <c r="M554" s="424"/>
      <c r="N554" s="444"/>
      <c r="O554" s="686" t="s">
        <v>661</v>
      </c>
      <c r="P554" s="700" t="s">
        <v>394</v>
      </c>
    </row>
    <row r="555" spans="1:16" ht="14.25" customHeight="1" outlineLevel="1">
      <c r="A555" s="34">
        <v>552</v>
      </c>
      <c r="B555" s="922">
        <f t="shared" si="8"/>
        <v>44675.656250000044</v>
      </c>
      <c r="C555" s="593" t="s">
        <v>441</v>
      </c>
      <c r="D555" s="597">
        <v>75</v>
      </c>
      <c r="E555" s="591" t="s">
        <v>659</v>
      </c>
      <c r="F555" s="462" t="s">
        <v>672</v>
      </c>
      <c r="G555" s="437"/>
      <c r="H555" s="745">
        <v>1</v>
      </c>
      <c r="I555" s="443">
        <v>1</v>
      </c>
      <c r="J555" s="424"/>
      <c r="K555" s="424"/>
      <c r="L555" s="424"/>
      <c r="M555" s="424"/>
      <c r="N555" s="444" t="s">
        <v>673</v>
      </c>
      <c r="O555" s="686" t="s">
        <v>661</v>
      </c>
      <c r="P555" s="700" t="s">
        <v>394</v>
      </c>
    </row>
    <row r="556" spans="1:16" ht="14.25" customHeight="1" outlineLevel="1">
      <c r="A556" s="34">
        <v>553</v>
      </c>
      <c r="B556" s="922">
        <f t="shared" si="8"/>
        <v>44675.697916666708</v>
      </c>
      <c r="C556" s="593" t="s">
        <v>441</v>
      </c>
      <c r="D556" s="597">
        <v>75</v>
      </c>
      <c r="E556" s="591" t="s">
        <v>659</v>
      </c>
      <c r="F556" s="462" t="s">
        <v>674</v>
      </c>
      <c r="G556" s="437"/>
      <c r="H556" s="745">
        <v>0.5</v>
      </c>
      <c r="I556" s="443">
        <v>0.5</v>
      </c>
      <c r="J556" s="424"/>
      <c r="K556" s="424"/>
      <c r="L556" s="424"/>
      <c r="M556" s="424"/>
      <c r="N556" s="444" t="s">
        <v>675</v>
      </c>
      <c r="O556" s="686" t="s">
        <v>661</v>
      </c>
      <c r="P556" s="700" t="s">
        <v>676</v>
      </c>
    </row>
    <row r="557" spans="1:16" ht="14.25" customHeight="1" outlineLevel="1">
      <c r="A557" s="34">
        <v>554</v>
      </c>
      <c r="B557" s="922">
        <f t="shared" si="8"/>
        <v>44675.718750000044</v>
      </c>
      <c r="C557" s="593" t="s">
        <v>441</v>
      </c>
      <c r="D557" s="597">
        <v>75</v>
      </c>
      <c r="E557" s="591" t="s">
        <v>659</v>
      </c>
      <c r="F557" s="462" t="s">
        <v>677</v>
      </c>
      <c r="G557" s="437"/>
      <c r="H557" s="745">
        <v>0.5</v>
      </c>
      <c r="I557" s="443">
        <v>0.5</v>
      </c>
      <c r="J557" s="424"/>
      <c r="K557" s="424"/>
      <c r="L557" s="424"/>
      <c r="M557" s="424"/>
      <c r="N557" s="444" t="s">
        <v>678</v>
      </c>
      <c r="O557" s="686" t="s">
        <v>661</v>
      </c>
      <c r="P557" s="700" t="s">
        <v>676</v>
      </c>
    </row>
    <row r="558" spans="1:16" ht="14.25" customHeight="1" outlineLevel="1">
      <c r="A558" s="34">
        <v>555</v>
      </c>
      <c r="B558" s="922">
        <f t="shared" si="8"/>
        <v>44675.739583333379</v>
      </c>
      <c r="C558" s="593" t="s">
        <v>441</v>
      </c>
      <c r="D558" s="597">
        <v>75</v>
      </c>
      <c r="E558" s="591" t="s">
        <v>659</v>
      </c>
      <c r="F558" s="462" t="s">
        <v>679</v>
      </c>
      <c r="G558" s="437"/>
      <c r="H558" s="745">
        <v>1</v>
      </c>
      <c r="I558" s="443">
        <v>1</v>
      </c>
      <c r="J558" s="424"/>
      <c r="K558" s="424"/>
      <c r="L558" s="424"/>
      <c r="M558" s="424"/>
      <c r="N558" s="444"/>
      <c r="O558" s="686" t="s">
        <v>661</v>
      </c>
      <c r="P558" s="700" t="s">
        <v>676</v>
      </c>
    </row>
    <row r="559" spans="1:16" ht="14.25" customHeight="1" outlineLevel="1">
      <c r="A559" s="34">
        <v>556</v>
      </c>
      <c r="B559" s="922">
        <f t="shared" si="8"/>
        <v>44675.781250000044</v>
      </c>
      <c r="C559" s="593" t="s">
        <v>441</v>
      </c>
      <c r="D559" s="597">
        <v>75</v>
      </c>
      <c r="E559" s="591" t="s">
        <v>659</v>
      </c>
      <c r="F559" s="462" t="s">
        <v>680</v>
      </c>
      <c r="G559" s="437"/>
      <c r="H559" s="745">
        <v>0.25</v>
      </c>
      <c r="I559" s="443">
        <v>0.25</v>
      </c>
      <c r="J559" s="424"/>
      <c r="K559" s="424"/>
      <c r="L559" s="424"/>
      <c r="M559" s="424"/>
      <c r="N559" s="444" t="s">
        <v>681</v>
      </c>
      <c r="O559" s="686" t="s">
        <v>661</v>
      </c>
      <c r="P559" s="697" t="s">
        <v>394</v>
      </c>
    </row>
    <row r="560" spans="1:16" ht="14.25" customHeight="1" outlineLevel="1">
      <c r="A560" s="34">
        <v>557</v>
      </c>
      <c r="B560" s="922">
        <f t="shared" si="8"/>
        <v>44675.791666666708</v>
      </c>
      <c r="C560" s="593" t="s">
        <v>441</v>
      </c>
      <c r="D560" s="597">
        <v>75</v>
      </c>
      <c r="E560" s="591" t="s">
        <v>659</v>
      </c>
      <c r="F560" s="462" t="s">
        <v>682</v>
      </c>
      <c r="G560" s="437"/>
      <c r="H560" s="745">
        <v>0.75</v>
      </c>
      <c r="I560" s="443">
        <v>0.75</v>
      </c>
      <c r="J560" s="424"/>
      <c r="K560" s="424"/>
      <c r="L560" s="424"/>
      <c r="M560" s="424"/>
      <c r="N560" s="444"/>
      <c r="O560" s="686" t="s">
        <v>661</v>
      </c>
      <c r="P560" s="697" t="s">
        <v>394</v>
      </c>
    </row>
    <row r="561" spans="1:16" ht="14.25" customHeight="1" outlineLevel="1">
      <c r="A561" s="34">
        <v>558</v>
      </c>
      <c r="B561" s="922">
        <f t="shared" si="8"/>
        <v>44675.822916666708</v>
      </c>
      <c r="C561" s="593" t="s">
        <v>441</v>
      </c>
      <c r="D561" s="597">
        <v>75</v>
      </c>
      <c r="E561" s="591" t="s">
        <v>659</v>
      </c>
      <c r="F561" s="462" t="s">
        <v>684</v>
      </c>
      <c r="G561" s="437"/>
      <c r="H561" s="745">
        <v>0.5</v>
      </c>
      <c r="I561" s="443">
        <v>0.5</v>
      </c>
      <c r="J561" s="424"/>
      <c r="K561" s="424"/>
      <c r="L561" s="424"/>
      <c r="M561" s="424"/>
      <c r="N561" s="444"/>
      <c r="O561" s="686" t="s">
        <v>661</v>
      </c>
      <c r="P561" s="697" t="s">
        <v>394</v>
      </c>
    </row>
    <row r="562" spans="1:16" ht="14.25" customHeight="1" outlineLevel="1">
      <c r="A562" s="34">
        <v>559</v>
      </c>
      <c r="B562" s="922">
        <f t="shared" si="8"/>
        <v>44675.843750000044</v>
      </c>
      <c r="C562" s="593" t="s">
        <v>441</v>
      </c>
      <c r="D562" s="597">
        <v>75</v>
      </c>
      <c r="E562" s="591" t="s">
        <v>659</v>
      </c>
      <c r="F562" s="462" t="s">
        <v>685</v>
      </c>
      <c r="G562" s="437"/>
      <c r="H562" s="745">
        <v>0.25</v>
      </c>
      <c r="I562" s="443">
        <v>0.25</v>
      </c>
      <c r="J562" s="424"/>
      <c r="K562" s="424"/>
      <c r="L562" s="424"/>
      <c r="M562" s="424"/>
      <c r="N562" s="444"/>
      <c r="O562" s="686" t="s">
        <v>661</v>
      </c>
      <c r="P562" s="659" t="s">
        <v>416</v>
      </c>
    </row>
    <row r="563" spans="1:16" ht="14.25" customHeight="1" outlineLevel="1">
      <c r="A563" s="34">
        <v>560</v>
      </c>
      <c r="B563" s="922">
        <f t="shared" si="8"/>
        <v>44675.854166666708</v>
      </c>
      <c r="C563" s="593" t="s">
        <v>441</v>
      </c>
      <c r="D563" s="597">
        <v>75</v>
      </c>
      <c r="E563" s="591" t="s">
        <v>659</v>
      </c>
      <c r="F563" s="462" t="s">
        <v>686</v>
      </c>
      <c r="G563" s="437"/>
      <c r="H563" s="745">
        <v>0.5</v>
      </c>
      <c r="I563" s="443">
        <v>0.5</v>
      </c>
      <c r="J563" s="424"/>
      <c r="K563" s="424"/>
      <c r="L563" s="424"/>
      <c r="M563" s="424"/>
      <c r="N563" s="444"/>
      <c r="O563" s="686" t="s">
        <v>661</v>
      </c>
      <c r="P563" s="659" t="s">
        <v>482</v>
      </c>
    </row>
    <row r="564" spans="1:16" ht="14.25" customHeight="1" outlineLevel="1">
      <c r="A564" s="34">
        <v>561</v>
      </c>
      <c r="B564" s="922">
        <f t="shared" si="8"/>
        <v>44675.875000000044</v>
      </c>
      <c r="C564" s="593" t="s">
        <v>441</v>
      </c>
      <c r="D564" s="597">
        <v>75</v>
      </c>
      <c r="E564" s="591" t="s">
        <v>659</v>
      </c>
      <c r="F564" s="462" t="s">
        <v>687</v>
      </c>
      <c r="G564" s="437"/>
      <c r="H564" s="745">
        <v>0.25</v>
      </c>
      <c r="I564" s="443">
        <v>0.25</v>
      </c>
      <c r="J564" s="424"/>
      <c r="K564" s="424"/>
      <c r="L564" s="424"/>
      <c r="M564" s="424"/>
      <c r="N564" s="444"/>
      <c r="O564" s="686" t="s">
        <v>661</v>
      </c>
      <c r="P564" s="659" t="s">
        <v>482</v>
      </c>
    </row>
    <row r="565" spans="1:16" ht="14.25" customHeight="1" outlineLevel="1">
      <c r="A565" s="34">
        <v>562</v>
      </c>
      <c r="B565" s="922">
        <f t="shared" si="8"/>
        <v>44675.885416666708</v>
      </c>
      <c r="C565" s="593" t="s">
        <v>441</v>
      </c>
      <c r="D565" s="597">
        <v>75</v>
      </c>
      <c r="E565" s="591" t="s">
        <v>659</v>
      </c>
      <c r="F565" s="462" t="s">
        <v>945</v>
      </c>
      <c r="G565" s="437"/>
      <c r="H565" s="745">
        <v>0.5</v>
      </c>
      <c r="I565" s="443">
        <v>0.5</v>
      </c>
      <c r="J565" s="424"/>
      <c r="K565" s="424"/>
      <c r="L565" s="424"/>
      <c r="M565" s="424"/>
      <c r="N565" s="444"/>
      <c r="O565" s="686" t="s">
        <v>661</v>
      </c>
      <c r="P565" s="659" t="s">
        <v>479</v>
      </c>
    </row>
    <row r="566" spans="1:16" ht="14.25" customHeight="1" outlineLevel="1">
      <c r="A566" s="34">
        <v>563</v>
      </c>
      <c r="B566" s="922">
        <f t="shared" si="8"/>
        <v>44675.906250000044</v>
      </c>
      <c r="C566" s="593" t="s">
        <v>441</v>
      </c>
      <c r="D566" s="597">
        <v>75</v>
      </c>
      <c r="E566" s="591" t="s">
        <v>659</v>
      </c>
      <c r="F566" s="462" t="s">
        <v>690</v>
      </c>
      <c r="G566" s="437"/>
      <c r="H566" s="745">
        <v>0.5</v>
      </c>
      <c r="I566" s="443">
        <v>0.5</v>
      </c>
      <c r="J566" s="424"/>
      <c r="K566" s="424"/>
      <c r="L566" s="424"/>
      <c r="M566" s="424"/>
      <c r="N566" s="444"/>
      <c r="O566" s="686" t="s">
        <v>661</v>
      </c>
      <c r="P566" s="659" t="s">
        <v>482</v>
      </c>
    </row>
    <row r="567" spans="1:16" ht="14.25" customHeight="1" outlineLevel="1">
      <c r="A567" s="34">
        <v>564</v>
      </c>
      <c r="B567" s="922">
        <f t="shared" si="8"/>
        <v>44675.927083333379</v>
      </c>
      <c r="C567" s="593" t="s">
        <v>441</v>
      </c>
      <c r="D567" s="597">
        <v>75</v>
      </c>
      <c r="E567" s="591" t="s">
        <v>659</v>
      </c>
      <c r="F567" s="462" t="s">
        <v>691</v>
      </c>
      <c r="G567" s="437"/>
      <c r="H567" s="745">
        <v>0.5</v>
      </c>
      <c r="I567" s="443">
        <v>0.5</v>
      </c>
      <c r="J567" s="424"/>
      <c r="K567" s="424"/>
      <c r="L567" s="424"/>
      <c r="M567" s="424"/>
      <c r="N567" s="444"/>
      <c r="O567" s="686" t="s">
        <v>661</v>
      </c>
      <c r="P567" s="691" t="s">
        <v>692</v>
      </c>
    </row>
    <row r="568" spans="1:16" ht="14.25" customHeight="1" outlineLevel="1">
      <c r="A568" s="34">
        <v>565</v>
      </c>
      <c r="B568" s="922">
        <f t="shared" si="8"/>
        <v>44675.947916666715</v>
      </c>
      <c r="C568" s="593" t="s">
        <v>441</v>
      </c>
      <c r="D568" s="597">
        <v>80</v>
      </c>
      <c r="E568" s="638" t="s">
        <v>693</v>
      </c>
      <c r="F568" s="462" t="s">
        <v>694</v>
      </c>
      <c r="G568" s="464"/>
      <c r="H568" s="745">
        <v>0.5</v>
      </c>
      <c r="I568" s="441">
        <v>0.5</v>
      </c>
      <c r="J568" s="441"/>
      <c r="K568" s="441"/>
      <c r="L568" s="441"/>
      <c r="M568" s="441"/>
      <c r="N568" s="444"/>
      <c r="O568" s="688" t="s">
        <v>649</v>
      </c>
      <c r="P568" s="699" t="s">
        <v>621</v>
      </c>
    </row>
    <row r="569" spans="1:16" ht="14.25" customHeight="1" outlineLevel="1">
      <c r="A569" s="34">
        <v>566</v>
      </c>
      <c r="B569" s="922">
        <f t="shared" si="8"/>
        <v>44675.968750000051</v>
      </c>
      <c r="C569" s="593" t="s">
        <v>441</v>
      </c>
      <c r="D569" s="597">
        <v>80</v>
      </c>
      <c r="E569" s="638" t="s">
        <v>693</v>
      </c>
      <c r="F569" s="462" t="s">
        <v>697</v>
      </c>
      <c r="G569" s="464"/>
      <c r="H569" s="745">
        <v>1.0000000000000001E-5</v>
      </c>
      <c r="I569" s="443">
        <v>1.0000000000000001E-5</v>
      </c>
      <c r="J569" s="443"/>
      <c r="K569" s="443"/>
      <c r="L569" s="443"/>
      <c r="M569" s="443"/>
      <c r="N569" s="444" t="s">
        <v>946</v>
      </c>
      <c r="O569" s="688" t="s">
        <v>649</v>
      </c>
      <c r="P569" s="697" t="s">
        <v>410</v>
      </c>
    </row>
    <row r="570" spans="1:16" ht="28.5" customHeight="1" outlineLevel="1">
      <c r="A570" s="34">
        <v>567</v>
      </c>
      <c r="B570" s="922">
        <f t="shared" si="8"/>
        <v>44675.968750416716</v>
      </c>
      <c r="C570" s="593" t="s">
        <v>441</v>
      </c>
      <c r="D570" s="597">
        <v>80</v>
      </c>
      <c r="E570" s="638" t="s">
        <v>693</v>
      </c>
      <c r="F570" s="462" t="s">
        <v>699</v>
      </c>
      <c r="G570" s="464"/>
      <c r="H570" s="742">
        <f>_xlfn.CEILING.MATH(IF(L569="",((L570-K570)/M570),((L570-L569)/M570)),0.25)</f>
        <v>2.25</v>
      </c>
      <c r="I570" s="561">
        <f>H570</f>
        <v>2.25</v>
      </c>
      <c r="J570" s="441"/>
      <c r="K570" s="441"/>
      <c r="L570" s="441">
        <v>4200</v>
      </c>
      <c r="M570" s="441">
        <v>1890</v>
      </c>
      <c r="N570" s="611"/>
      <c r="O570" s="688" t="s">
        <v>649</v>
      </c>
      <c r="P570" s="697" t="s">
        <v>389</v>
      </c>
    </row>
    <row r="571" spans="1:16" ht="14.25" customHeight="1" outlineLevel="1">
      <c r="A571" s="34">
        <v>568</v>
      </c>
      <c r="B571" s="922">
        <f t="shared" si="8"/>
        <v>44676.062500416716</v>
      </c>
      <c r="C571" s="593" t="s">
        <v>441</v>
      </c>
      <c r="D571" s="597">
        <v>80</v>
      </c>
      <c r="E571" s="638" t="s">
        <v>693</v>
      </c>
      <c r="F571" s="462" t="s">
        <v>702</v>
      </c>
      <c r="G571" s="464"/>
      <c r="H571" s="745">
        <v>0.75</v>
      </c>
      <c r="I571" s="441">
        <v>0.75</v>
      </c>
      <c r="J571" s="441"/>
      <c r="K571" s="441"/>
      <c r="L571" s="441"/>
      <c r="M571" s="441"/>
      <c r="N571" s="444"/>
      <c r="O571" s="688" t="s">
        <v>649</v>
      </c>
      <c r="P571" s="697" t="s">
        <v>703</v>
      </c>
    </row>
    <row r="572" spans="1:16" outlineLevel="1">
      <c r="A572" s="34">
        <v>569</v>
      </c>
      <c r="B572" s="922">
        <f t="shared" si="8"/>
        <v>44676.093750416716</v>
      </c>
      <c r="C572" s="593" t="s">
        <v>441</v>
      </c>
      <c r="D572" s="597">
        <v>80</v>
      </c>
      <c r="E572" s="638" t="s">
        <v>693</v>
      </c>
      <c r="F572" s="462" t="s">
        <v>705</v>
      </c>
      <c r="G572" s="464"/>
      <c r="H572" s="745">
        <v>0.25</v>
      </c>
      <c r="I572" s="441">
        <v>0.25</v>
      </c>
      <c r="J572" s="441"/>
      <c r="K572" s="441"/>
      <c r="L572" s="441"/>
      <c r="M572" s="441"/>
      <c r="N572" s="444" t="s">
        <v>947</v>
      </c>
      <c r="O572" s="688" t="s">
        <v>649</v>
      </c>
      <c r="P572" s="697" t="s">
        <v>703</v>
      </c>
    </row>
    <row r="573" spans="1:16" ht="14.25" customHeight="1" outlineLevel="1">
      <c r="A573" s="34">
        <v>570</v>
      </c>
      <c r="B573" s="922">
        <f t="shared" si="8"/>
        <v>44676.10416708338</v>
      </c>
      <c r="C573" s="593" t="s">
        <v>441</v>
      </c>
      <c r="D573" s="597">
        <v>80</v>
      </c>
      <c r="E573" s="638" t="s">
        <v>693</v>
      </c>
      <c r="F573" s="462" t="s">
        <v>708</v>
      </c>
      <c r="G573" s="464"/>
      <c r="H573" s="745">
        <v>0.5</v>
      </c>
      <c r="I573" s="441">
        <v>0.5</v>
      </c>
      <c r="J573" s="441"/>
      <c r="K573" s="441"/>
      <c r="L573" s="441"/>
      <c r="M573" s="441"/>
      <c r="N573" s="444"/>
      <c r="O573" s="688" t="s">
        <v>649</v>
      </c>
      <c r="P573" s="697" t="s">
        <v>377</v>
      </c>
    </row>
    <row r="574" spans="1:16" ht="15" customHeight="1" outlineLevel="1">
      <c r="A574" s="34">
        <v>571</v>
      </c>
      <c r="B574" s="922">
        <f t="shared" si="8"/>
        <v>44676.125000416716</v>
      </c>
      <c r="C574" s="593" t="s">
        <v>441</v>
      </c>
      <c r="D574" s="597">
        <v>80</v>
      </c>
      <c r="E574" s="638" t="s">
        <v>693</v>
      </c>
      <c r="F574" s="462" t="s">
        <v>412</v>
      </c>
      <c r="G574" s="464"/>
      <c r="H574" s="742">
        <f>_xlfn.CEILING.MATH(IF(L573="",((L574-K574)/M574),((L574-L573)/M574)),0.25)</f>
        <v>4</v>
      </c>
      <c r="I574" s="561">
        <f>H574</f>
        <v>4</v>
      </c>
      <c r="J574" s="441"/>
      <c r="K574" s="441"/>
      <c r="L574" s="441">
        <v>4200</v>
      </c>
      <c r="M574" s="441">
        <v>1080</v>
      </c>
      <c r="N574" s="444"/>
      <c r="O574" s="688" t="s">
        <v>649</v>
      </c>
      <c r="P574" s="697" t="s">
        <v>412</v>
      </c>
    </row>
    <row r="575" spans="1:16" ht="14.25" customHeight="1" outlineLevel="1">
      <c r="A575" s="34">
        <v>572</v>
      </c>
      <c r="B575" s="922">
        <f t="shared" si="8"/>
        <v>44676.29166708338</v>
      </c>
      <c r="C575" s="593" t="s">
        <v>441</v>
      </c>
      <c r="D575" s="597">
        <v>80</v>
      </c>
      <c r="E575" s="638" t="s">
        <v>693</v>
      </c>
      <c r="F575" s="462" t="s">
        <v>710</v>
      </c>
      <c r="G575" s="464"/>
      <c r="H575" s="745">
        <v>0.5</v>
      </c>
      <c r="I575" s="441">
        <v>0.5</v>
      </c>
      <c r="J575" s="441"/>
      <c r="K575" s="441"/>
      <c r="L575" s="441"/>
      <c r="M575" s="441"/>
      <c r="N575" s="444"/>
      <c r="O575" s="688" t="s">
        <v>649</v>
      </c>
      <c r="P575" s="697" t="s">
        <v>711</v>
      </c>
    </row>
    <row r="576" spans="1:16" ht="14.25" customHeight="1" outlineLevel="1">
      <c r="A576" s="34">
        <v>573</v>
      </c>
      <c r="B576" s="922">
        <f t="shared" si="8"/>
        <v>44676.312500416716</v>
      </c>
      <c r="C576" s="593" t="s">
        <v>441</v>
      </c>
      <c r="D576" s="597">
        <v>80</v>
      </c>
      <c r="E576" s="638" t="s">
        <v>693</v>
      </c>
      <c r="F576" s="462" t="s">
        <v>713</v>
      </c>
      <c r="G576" s="464"/>
      <c r="H576" s="745">
        <v>2.5</v>
      </c>
      <c r="I576" s="441">
        <v>2.5</v>
      </c>
      <c r="J576" s="441"/>
      <c r="K576" s="441"/>
      <c r="L576" s="441"/>
      <c r="M576" s="441"/>
      <c r="N576" s="444"/>
      <c r="O576" s="688" t="s">
        <v>649</v>
      </c>
      <c r="P576" s="697" t="s">
        <v>412</v>
      </c>
    </row>
    <row r="577" spans="1:16" ht="15" customHeight="1">
      <c r="A577" s="34">
        <v>574</v>
      </c>
      <c r="B577" s="922">
        <f t="shared" si="8"/>
        <v>44676.41666708338</v>
      </c>
      <c r="C577" s="593" t="s">
        <v>441</v>
      </c>
      <c r="D577" s="597">
        <v>85</v>
      </c>
      <c r="E577" s="591" t="s">
        <v>715</v>
      </c>
      <c r="F577" s="462" t="s">
        <v>716</v>
      </c>
      <c r="G577" s="619"/>
      <c r="H577" s="743">
        <v>3</v>
      </c>
      <c r="I577" s="426">
        <v>3</v>
      </c>
      <c r="J577" s="426"/>
      <c r="K577" s="426"/>
      <c r="L577" s="426"/>
      <c r="M577" s="426"/>
      <c r="N577" s="614"/>
      <c r="O577" s="686" t="s">
        <v>400</v>
      </c>
      <c r="P577" s="659" t="s">
        <v>718</v>
      </c>
    </row>
    <row r="578" spans="1:16" ht="14.25" customHeight="1" outlineLevel="1">
      <c r="A578" s="34">
        <v>575</v>
      </c>
      <c r="B578" s="922">
        <f t="shared" si="8"/>
        <v>44676.54166708338</v>
      </c>
      <c r="C578" s="593" t="s">
        <v>441</v>
      </c>
      <c r="D578" s="597">
        <v>85</v>
      </c>
      <c r="E578" s="591" t="s">
        <v>715</v>
      </c>
      <c r="F578" s="462" t="s">
        <v>719</v>
      </c>
      <c r="G578" s="619"/>
      <c r="H578" s="743">
        <v>1</v>
      </c>
      <c r="I578" s="426">
        <v>1</v>
      </c>
      <c r="J578" s="426"/>
      <c r="K578" s="426"/>
      <c r="L578" s="426"/>
      <c r="M578" s="426"/>
      <c r="N578" s="614"/>
      <c r="O578" s="686" t="s">
        <v>400</v>
      </c>
      <c r="P578" s="659" t="s">
        <v>515</v>
      </c>
    </row>
    <row r="579" spans="1:16" ht="14.25" customHeight="1" outlineLevel="1">
      <c r="A579" s="34">
        <v>576</v>
      </c>
      <c r="B579" s="922">
        <f t="shared" si="8"/>
        <v>44676.583333750044</v>
      </c>
      <c r="C579" s="593" t="s">
        <v>441</v>
      </c>
      <c r="D579" s="597">
        <v>85</v>
      </c>
      <c r="E579" s="591" t="s">
        <v>715</v>
      </c>
      <c r="F579" s="462" t="s">
        <v>720</v>
      </c>
      <c r="G579" s="619"/>
      <c r="H579" s="742">
        <v>3</v>
      </c>
      <c r="I579" s="561">
        <v>3</v>
      </c>
      <c r="J579" s="561"/>
      <c r="K579" s="561"/>
      <c r="L579" s="561">
        <v>1000</v>
      </c>
      <c r="M579" s="561"/>
      <c r="N579" s="630"/>
      <c r="O579" s="686" t="s">
        <v>400</v>
      </c>
      <c r="P579" s="659" t="s">
        <v>385</v>
      </c>
    </row>
    <row r="580" spans="1:16" ht="14.25" customHeight="1" outlineLevel="1">
      <c r="A580" s="34">
        <v>577</v>
      </c>
      <c r="B580" s="922">
        <f t="shared" si="8"/>
        <v>44676.708333750044</v>
      </c>
      <c r="C580" s="593" t="s">
        <v>441</v>
      </c>
      <c r="D580" s="597">
        <v>85</v>
      </c>
      <c r="E580" s="591" t="s">
        <v>715</v>
      </c>
      <c r="F580" s="462" t="s">
        <v>948</v>
      </c>
      <c r="G580" s="619"/>
      <c r="H580" s="742">
        <v>1</v>
      </c>
      <c r="I580" s="561">
        <v>1</v>
      </c>
      <c r="J580" s="561"/>
      <c r="K580" s="561"/>
      <c r="L580" s="561"/>
      <c r="M580" s="561"/>
      <c r="N580" s="630"/>
      <c r="O580" s="686" t="s">
        <v>400</v>
      </c>
      <c r="P580" s="700" t="s">
        <v>518</v>
      </c>
    </row>
    <row r="581" spans="1:16" ht="14.25" customHeight="1" outlineLevel="1">
      <c r="A581" s="34">
        <v>578</v>
      </c>
      <c r="B581" s="922">
        <f t="shared" si="8"/>
        <v>44676.750000416709</v>
      </c>
      <c r="C581" s="593" t="s">
        <v>441</v>
      </c>
      <c r="D581" s="597">
        <v>85</v>
      </c>
      <c r="E581" s="591" t="s">
        <v>715</v>
      </c>
      <c r="F581" s="462" t="s">
        <v>721</v>
      </c>
      <c r="G581" s="619"/>
      <c r="H581" s="742">
        <f>_xlfn.CEILING.MATH(IF(L580="",((L581-K581)/M581),((L581-L580)/M581)),0.25)</f>
        <v>2.75</v>
      </c>
      <c r="I581" s="561">
        <f>H581</f>
        <v>2.75</v>
      </c>
      <c r="J581" s="561"/>
      <c r="K581" s="561">
        <v>1000</v>
      </c>
      <c r="L581" s="561">
        <v>6400</v>
      </c>
      <c r="M581" s="561">
        <v>2025</v>
      </c>
      <c r="N581" s="629" t="s">
        <v>949</v>
      </c>
      <c r="O581" s="686" t="s">
        <v>400</v>
      </c>
      <c r="P581" s="697" t="s">
        <v>389</v>
      </c>
    </row>
    <row r="582" spans="1:16" ht="14.25" customHeight="1" outlineLevel="1">
      <c r="A582" s="34">
        <v>579</v>
      </c>
      <c r="B582" s="922">
        <f t="shared" ref="B582:B645" si="9">IF(ISNUMBER(J581),B581+J581/24,B581+I581/24)</f>
        <v>44676.864583750044</v>
      </c>
      <c r="C582" s="593" t="s">
        <v>441</v>
      </c>
      <c r="D582" s="597">
        <v>85</v>
      </c>
      <c r="E582" s="591" t="s">
        <v>715</v>
      </c>
      <c r="F582" s="462" t="s">
        <v>950</v>
      </c>
      <c r="G582" s="619"/>
      <c r="H582" s="743">
        <v>3.5</v>
      </c>
      <c r="I582" s="426">
        <v>3.5</v>
      </c>
      <c r="J582" s="426"/>
      <c r="K582" s="426"/>
      <c r="L582" s="426"/>
      <c r="M582" s="426"/>
      <c r="N582" s="614"/>
      <c r="O582" s="686" t="s">
        <v>400</v>
      </c>
      <c r="P582" s="693" t="s">
        <v>951</v>
      </c>
    </row>
    <row r="583" spans="1:16" ht="14.25" customHeight="1" outlineLevel="1">
      <c r="A583" s="34">
        <v>580</v>
      </c>
      <c r="B583" s="922">
        <f t="shared" si="9"/>
        <v>44677.01041708338</v>
      </c>
      <c r="C583" s="593" t="s">
        <v>441</v>
      </c>
      <c r="D583" s="597">
        <v>85</v>
      </c>
      <c r="E583" s="591" t="s">
        <v>715</v>
      </c>
      <c r="F583" s="462" t="s">
        <v>723</v>
      </c>
      <c r="G583" s="619"/>
      <c r="H583" s="742">
        <f>_xlfn.CEILING.MATH(IF(L582="",((L583-K583)/M583),((L583-L582)/M583)),0.25)</f>
        <v>3.5</v>
      </c>
      <c r="I583" s="561">
        <f>H583</f>
        <v>3.5</v>
      </c>
      <c r="J583" s="561"/>
      <c r="K583" s="561">
        <v>6400</v>
      </c>
      <c r="L583" s="561">
        <v>13000</v>
      </c>
      <c r="M583" s="561">
        <v>2025</v>
      </c>
      <c r="N583" s="630" t="s">
        <v>952</v>
      </c>
      <c r="O583" s="686" t="s">
        <v>400</v>
      </c>
      <c r="P583" s="694" t="s">
        <v>389</v>
      </c>
    </row>
    <row r="584" spans="1:16" ht="14.25" customHeight="1" outlineLevel="1">
      <c r="A584" s="34">
        <v>581</v>
      </c>
      <c r="B584" s="922">
        <f t="shared" si="9"/>
        <v>44677.156250416716</v>
      </c>
      <c r="C584" s="593" t="s">
        <v>441</v>
      </c>
      <c r="D584" s="597">
        <v>85</v>
      </c>
      <c r="E584" s="591" t="s">
        <v>715</v>
      </c>
      <c r="F584" s="462" t="s">
        <v>725</v>
      </c>
      <c r="G584" s="619"/>
      <c r="H584" s="743">
        <v>0.5</v>
      </c>
      <c r="I584" s="426">
        <v>0.5</v>
      </c>
      <c r="J584" s="426"/>
      <c r="K584" s="426"/>
      <c r="L584" s="426"/>
      <c r="M584" s="426"/>
      <c r="N584" s="614"/>
      <c r="O584" s="686" t="s">
        <v>400</v>
      </c>
      <c r="P584" s="695" t="s">
        <v>524</v>
      </c>
    </row>
    <row r="585" spans="1:16" ht="14.25" customHeight="1" outlineLevel="1">
      <c r="A585" s="34">
        <v>582</v>
      </c>
      <c r="B585" s="922">
        <f t="shared" si="9"/>
        <v>44677.177083750052</v>
      </c>
      <c r="C585" s="593" t="s">
        <v>441</v>
      </c>
      <c r="D585" s="597">
        <v>85</v>
      </c>
      <c r="E585" s="591" t="s">
        <v>715</v>
      </c>
      <c r="F585" s="462" t="s">
        <v>726</v>
      </c>
      <c r="G585" s="619"/>
      <c r="H585" s="743">
        <v>0.75</v>
      </c>
      <c r="I585" s="426">
        <v>0.75</v>
      </c>
      <c r="J585" s="426"/>
      <c r="K585" s="426"/>
      <c r="L585" s="426"/>
      <c r="M585" s="426"/>
      <c r="N585" s="614"/>
      <c r="O585" s="686" t="s">
        <v>400</v>
      </c>
      <c r="P585" s="693" t="s">
        <v>410</v>
      </c>
    </row>
    <row r="586" spans="1:16" ht="14.25" customHeight="1" outlineLevel="1">
      <c r="A586" s="34">
        <v>583</v>
      </c>
      <c r="B586" s="922">
        <f t="shared" si="9"/>
        <v>44677.208333750052</v>
      </c>
      <c r="C586" s="593" t="s">
        <v>441</v>
      </c>
      <c r="D586" s="597">
        <v>85</v>
      </c>
      <c r="E586" s="591" t="s">
        <v>715</v>
      </c>
      <c r="F586" s="462" t="s">
        <v>728</v>
      </c>
      <c r="G586" s="466"/>
      <c r="H586" s="742">
        <v>5</v>
      </c>
      <c r="I586" s="561">
        <v>5</v>
      </c>
      <c r="J586" s="561"/>
      <c r="K586" s="561"/>
      <c r="L586" s="561"/>
      <c r="M586" s="561"/>
      <c r="N586" s="630"/>
      <c r="O586" s="686" t="s">
        <v>400</v>
      </c>
      <c r="P586" s="697" t="s">
        <v>410</v>
      </c>
    </row>
    <row r="587" spans="1:16" ht="14.25" customHeight="1" outlineLevel="1">
      <c r="A587" s="34">
        <v>584</v>
      </c>
      <c r="B587" s="922">
        <f t="shared" si="9"/>
        <v>44677.416667083387</v>
      </c>
      <c r="C587" s="593" t="s">
        <v>441</v>
      </c>
      <c r="D587" s="597">
        <v>85</v>
      </c>
      <c r="E587" s="591" t="s">
        <v>715</v>
      </c>
      <c r="F587" s="462" t="s">
        <v>731</v>
      </c>
      <c r="G587" s="466"/>
      <c r="H587" s="742">
        <v>0.25</v>
      </c>
      <c r="I587" s="561">
        <v>0.25</v>
      </c>
      <c r="J587" s="561"/>
      <c r="K587" s="561"/>
      <c r="L587" s="561"/>
      <c r="M587" s="561"/>
      <c r="N587" s="630"/>
      <c r="O587" s="686" t="s">
        <v>400</v>
      </c>
      <c r="P587" s="697" t="s">
        <v>407</v>
      </c>
    </row>
    <row r="588" spans="1:16" s="47" customFormat="1" ht="14.25" customHeight="1" outlineLevel="1">
      <c r="A588" s="34">
        <v>585</v>
      </c>
      <c r="B588" s="922">
        <f t="shared" si="9"/>
        <v>44677.427083750052</v>
      </c>
      <c r="C588" s="593" t="s">
        <v>441</v>
      </c>
      <c r="D588" s="597">
        <v>85</v>
      </c>
      <c r="E588" s="591" t="s">
        <v>715</v>
      </c>
      <c r="F588" s="462" t="s">
        <v>730</v>
      </c>
      <c r="G588" s="466"/>
      <c r="H588" s="742">
        <f>_xlfn.CEILING.MATH(IF(L587="",((L588-K588)/M588),((L588-L587)/M588)),0.25)</f>
        <v>11.5</v>
      </c>
      <c r="I588" s="561">
        <f>H588</f>
        <v>11.5</v>
      </c>
      <c r="J588" s="561"/>
      <c r="K588" s="561">
        <v>13000</v>
      </c>
      <c r="L588" s="561">
        <v>13916</v>
      </c>
      <c r="M588" s="561">
        <v>80</v>
      </c>
      <c r="N588" s="630"/>
      <c r="O588" s="686" t="s">
        <v>400</v>
      </c>
      <c r="P588" s="695" t="s">
        <v>532</v>
      </c>
    </row>
    <row r="589" spans="1:16" ht="14.25" customHeight="1" outlineLevel="1">
      <c r="A589" s="34">
        <v>586</v>
      </c>
      <c r="B589" s="922">
        <f t="shared" si="9"/>
        <v>44677.906250416716</v>
      </c>
      <c r="C589" s="593" t="s">
        <v>441</v>
      </c>
      <c r="D589" s="597">
        <v>85</v>
      </c>
      <c r="E589" s="591" t="s">
        <v>715</v>
      </c>
      <c r="F589" s="462" t="s">
        <v>732</v>
      </c>
      <c r="G589" s="467"/>
      <c r="H589" s="747">
        <v>4</v>
      </c>
      <c r="I589" s="468">
        <v>4</v>
      </c>
      <c r="J589" s="561"/>
      <c r="K589" s="561"/>
      <c r="L589" s="561"/>
      <c r="M589" s="561"/>
      <c r="N589" s="630"/>
      <c r="O589" s="686" t="s">
        <v>400</v>
      </c>
      <c r="P589" s="693" t="s">
        <v>591</v>
      </c>
    </row>
    <row r="590" spans="1:16" ht="14.25" customHeight="1" outlineLevel="1">
      <c r="A590" s="34">
        <v>587</v>
      </c>
      <c r="B590" s="922">
        <f t="shared" si="9"/>
        <v>44678.07291708338</v>
      </c>
      <c r="C590" s="593" t="s">
        <v>441</v>
      </c>
      <c r="D590" s="597">
        <v>85</v>
      </c>
      <c r="E590" s="591" t="s">
        <v>715</v>
      </c>
      <c r="F590" s="462" t="s">
        <v>734</v>
      </c>
      <c r="G590" s="467"/>
      <c r="H590" s="743">
        <v>1.5</v>
      </c>
      <c r="I590" s="426">
        <v>1.5</v>
      </c>
      <c r="J590" s="561"/>
      <c r="K590" s="561"/>
      <c r="L590" s="561"/>
      <c r="M590" s="561"/>
      <c r="N590" s="630"/>
      <c r="O590" s="686" t="s">
        <v>400</v>
      </c>
      <c r="P590" s="693" t="s">
        <v>530</v>
      </c>
    </row>
    <row r="591" spans="1:16" ht="14.25" customHeight="1" outlineLevel="1">
      <c r="A591" s="34">
        <v>588</v>
      </c>
      <c r="B591" s="922">
        <f t="shared" si="9"/>
        <v>44678.13541708338</v>
      </c>
      <c r="C591" s="593" t="s">
        <v>441</v>
      </c>
      <c r="D591" s="597">
        <v>85</v>
      </c>
      <c r="E591" s="591" t="s">
        <v>715</v>
      </c>
      <c r="F591" s="462" t="s">
        <v>736</v>
      </c>
      <c r="G591" s="467"/>
      <c r="H591" s="747">
        <v>1.5</v>
      </c>
      <c r="I591" s="468">
        <v>1.5</v>
      </c>
      <c r="J591" s="561"/>
      <c r="K591" s="561"/>
      <c r="L591" s="561"/>
      <c r="M591" s="561"/>
      <c r="N591" s="630"/>
      <c r="O591" s="686" t="s">
        <v>400</v>
      </c>
      <c r="P591" s="434" t="s">
        <v>738</v>
      </c>
    </row>
    <row r="592" spans="1:16" ht="14.25" customHeight="1" outlineLevel="1">
      <c r="A592" s="34">
        <v>589</v>
      </c>
      <c r="B592" s="922">
        <f t="shared" si="9"/>
        <v>44678.19791708338</v>
      </c>
      <c r="C592" s="593" t="s">
        <v>441</v>
      </c>
      <c r="D592" s="597">
        <v>85</v>
      </c>
      <c r="E592" s="571" t="s">
        <v>739</v>
      </c>
      <c r="F592" s="462" t="s">
        <v>740</v>
      </c>
      <c r="G592" s="467"/>
      <c r="H592" s="747">
        <v>1.5</v>
      </c>
      <c r="I592" s="468">
        <v>1.5</v>
      </c>
      <c r="J592" s="561"/>
      <c r="K592" s="561"/>
      <c r="L592" s="561"/>
      <c r="M592" s="561"/>
      <c r="N592" s="630"/>
      <c r="O592" s="685" t="s">
        <v>400</v>
      </c>
      <c r="P592" s="693" t="s">
        <v>410</v>
      </c>
    </row>
    <row r="593" spans="1:16" s="47" customFormat="1" ht="14.25" customHeight="1" outlineLevel="1">
      <c r="A593" s="34">
        <v>590</v>
      </c>
      <c r="B593" s="922">
        <f t="shared" si="9"/>
        <v>44678.26041708338</v>
      </c>
      <c r="C593" s="593" t="s">
        <v>441</v>
      </c>
      <c r="D593" s="597">
        <v>85</v>
      </c>
      <c r="E593" s="571" t="s">
        <v>739</v>
      </c>
      <c r="F593" s="462" t="s">
        <v>741</v>
      </c>
      <c r="G593" s="467"/>
      <c r="H593" s="747">
        <v>5</v>
      </c>
      <c r="I593" s="468">
        <v>5</v>
      </c>
      <c r="J593" s="561"/>
      <c r="K593" s="561">
        <v>12800</v>
      </c>
      <c r="L593" s="561">
        <v>13916</v>
      </c>
      <c r="M593" s="561">
        <v>600</v>
      </c>
      <c r="N593" s="630" t="s">
        <v>953</v>
      </c>
      <c r="O593" s="685" t="s">
        <v>400</v>
      </c>
      <c r="P593" s="693" t="s">
        <v>743</v>
      </c>
    </row>
    <row r="594" spans="1:16" s="47" customFormat="1" ht="15" outlineLevel="1">
      <c r="A594" s="34">
        <v>591</v>
      </c>
      <c r="B594" s="922">
        <f t="shared" si="9"/>
        <v>44678.468750416716</v>
      </c>
      <c r="C594" s="593" t="s">
        <v>441</v>
      </c>
      <c r="D594" s="597">
        <v>85</v>
      </c>
      <c r="E594" s="571" t="s">
        <v>739</v>
      </c>
      <c r="F594" s="462" t="s">
        <v>744</v>
      </c>
      <c r="G594" s="467"/>
      <c r="H594" s="747">
        <v>1</v>
      </c>
      <c r="I594" s="468">
        <v>1</v>
      </c>
      <c r="J594" s="561"/>
      <c r="K594" s="561"/>
      <c r="L594" s="561"/>
      <c r="M594" s="561"/>
      <c r="N594" s="630"/>
      <c r="O594" s="685" t="s">
        <v>400</v>
      </c>
      <c r="P594" s="693" t="s">
        <v>407</v>
      </c>
    </row>
    <row r="595" spans="1:16" ht="14.25" customHeight="1" outlineLevel="1">
      <c r="A595" s="34">
        <v>592</v>
      </c>
      <c r="B595" s="922">
        <f t="shared" si="9"/>
        <v>44678.51041708338</v>
      </c>
      <c r="C595" s="593" t="s">
        <v>441</v>
      </c>
      <c r="D595" s="597">
        <v>85</v>
      </c>
      <c r="E595" s="571" t="s">
        <v>739</v>
      </c>
      <c r="F595" s="462" t="s">
        <v>745</v>
      </c>
      <c r="G595" s="467"/>
      <c r="H595" s="747">
        <v>3</v>
      </c>
      <c r="I595" s="468">
        <v>3</v>
      </c>
      <c r="J595" s="426"/>
      <c r="K595" s="426"/>
      <c r="L595" s="426"/>
      <c r="M595" s="426"/>
      <c r="N595" s="614"/>
      <c r="O595" s="685" t="s">
        <v>400</v>
      </c>
      <c r="P595" s="693" t="s">
        <v>407</v>
      </c>
    </row>
    <row r="596" spans="1:16" ht="14.25" customHeight="1" outlineLevel="1">
      <c r="A596" s="34">
        <v>593</v>
      </c>
      <c r="B596" s="922">
        <f t="shared" si="9"/>
        <v>44678.63541708338</v>
      </c>
      <c r="C596" s="593" t="s">
        <v>441</v>
      </c>
      <c r="D596" s="597">
        <v>85</v>
      </c>
      <c r="E596" s="571" t="s">
        <v>739</v>
      </c>
      <c r="F596" s="462" t="s">
        <v>747</v>
      </c>
      <c r="G596" s="467"/>
      <c r="H596" s="747">
        <v>1</v>
      </c>
      <c r="I596" s="468">
        <v>1</v>
      </c>
      <c r="J596" s="426"/>
      <c r="K596" s="426"/>
      <c r="L596" s="426"/>
      <c r="M596" s="426"/>
      <c r="N596" s="614"/>
      <c r="O596" s="685" t="s">
        <v>400</v>
      </c>
      <c r="P596" s="693" t="s">
        <v>407</v>
      </c>
    </row>
    <row r="597" spans="1:16" ht="14.25" customHeight="1" outlineLevel="1">
      <c r="A597" s="34">
        <v>594</v>
      </c>
      <c r="B597" s="922">
        <f t="shared" si="9"/>
        <v>44678.677083750044</v>
      </c>
      <c r="C597" s="593" t="s">
        <v>441</v>
      </c>
      <c r="D597" s="597">
        <v>85</v>
      </c>
      <c r="E597" s="571" t="s">
        <v>739</v>
      </c>
      <c r="F597" s="462" t="s">
        <v>748</v>
      </c>
      <c r="G597" s="467"/>
      <c r="H597" s="743">
        <v>0.75</v>
      </c>
      <c r="I597" s="426">
        <v>0.75</v>
      </c>
      <c r="J597" s="426"/>
      <c r="K597" s="426"/>
      <c r="L597" s="426"/>
      <c r="M597" s="426"/>
      <c r="N597" s="614"/>
      <c r="O597" s="685" t="s">
        <v>400</v>
      </c>
      <c r="P597" s="695" t="s">
        <v>410</v>
      </c>
    </row>
    <row r="598" spans="1:16" ht="14.25" customHeight="1" outlineLevel="1">
      <c r="A598" s="34">
        <v>595</v>
      </c>
      <c r="B598" s="922">
        <f t="shared" si="9"/>
        <v>44678.708333750044</v>
      </c>
      <c r="C598" s="593" t="s">
        <v>441</v>
      </c>
      <c r="D598" s="597">
        <v>85</v>
      </c>
      <c r="E598" s="571" t="s">
        <v>739</v>
      </c>
      <c r="F598" s="462" t="s">
        <v>750</v>
      </c>
      <c r="G598" s="467"/>
      <c r="H598" s="743">
        <v>3.5</v>
      </c>
      <c r="I598" s="426">
        <v>3.5</v>
      </c>
      <c r="J598" s="426"/>
      <c r="K598" s="426"/>
      <c r="L598" s="426"/>
      <c r="M598" s="426"/>
      <c r="N598" s="623"/>
      <c r="O598" s="685" t="s">
        <v>400</v>
      </c>
      <c r="P598" s="693" t="s">
        <v>407</v>
      </c>
    </row>
    <row r="599" spans="1:16" ht="14.25" customHeight="1" outlineLevel="1">
      <c r="A599" s="34">
        <v>596</v>
      </c>
      <c r="B599" s="922">
        <f t="shared" si="9"/>
        <v>44678.85416708338</v>
      </c>
      <c r="C599" s="593" t="s">
        <v>441</v>
      </c>
      <c r="D599" s="597">
        <v>85</v>
      </c>
      <c r="E599" s="571" t="s">
        <v>739</v>
      </c>
      <c r="F599" s="462" t="s">
        <v>752</v>
      </c>
      <c r="G599" s="428"/>
      <c r="H599" s="743">
        <v>0.75</v>
      </c>
      <c r="I599" s="426">
        <v>0.75</v>
      </c>
      <c r="J599" s="426"/>
      <c r="K599" s="426"/>
      <c r="L599" s="426"/>
      <c r="M599" s="426"/>
      <c r="N599" s="469"/>
      <c r="O599" s="685" t="s">
        <v>400</v>
      </c>
      <c r="P599" s="693" t="s">
        <v>535</v>
      </c>
    </row>
    <row r="600" spans="1:16" ht="14.25" customHeight="1" outlineLevel="1">
      <c r="A600" s="34">
        <v>597</v>
      </c>
      <c r="B600" s="922">
        <f t="shared" si="9"/>
        <v>44678.88541708338</v>
      </c>
      <c r="C600" s="593" t="s">
        <v>441</v>
      </c>
      <c r="D600" s="597">
        <v>85</v>
      </c>
      <c r="E600" s="571" t="s">
        <v>739</v>
      </c>
      <c r="F600" s="462" t="s">
        <v>753</v>
      </c>
      <c r="G600" s="428"/>
      <c r="H600" s="742">
        <f>_xlfn.CEILING.MATH(IF(L599="",((L600-K600)/M600),((L600-L599)/M600)),0.25)</f>
        <v>3.5</v>
      </c>
      <c r="I600" s="561">
        <f>H600</f>
        <v>3.5</v>
      </c>
      <c r="J600" s="561"/>
      <c r="K600" s="426">
        <v>6400</v>
      </c>
      <c r="L600" s="426">
        <v>12800</v>
      </c>
      <c r="M600" s="426">
        <f>14*135</f>
        <v>1890</v>
      </c>
      <c r="N600" s="630" t="s">
        <v>954</v>
      </c>
      <c r="O600" s="685" t="s">
        <v>400</v>
      </c>
      <c r="P600" s="693" t="s">
        <v>412</v>
      </c>
    </row>
    <row r="601" spans="1:16" ht="14.25" customHeight="1" outlineLevel="1">
      <c r="A601" s="34">
        <v>598</v>
      </c>
      <c r="B601" s="922">
        <f t="shared" si="9"/>
        <v>44679.031250416716</v>
      </c>
      <c r="C601" s="593" t="s">
        <v>441</v>
      </c>
      <c r="D601" s="597">
        <v>85</v>
      </c>
      <c r="E601" s="571" t="s">
        <v>739</v>
      </c>
      <c r="F601" s="462" t="s">
        <v>754</v>
      </c>
      <c r="G601" s="470"/>
      <c r="H601" s="743">
        <v>0.75</v>
      </c>
      <c r="I601" s="426">
        <v>0.75</v>
      </c>
      <c r="J601" s="426"/>
      <c r="K601" s="426"/>
      <c r="L601" s="426"/>
      <c r="M601" s="426"/>
      <c r="N601" s="471"/>
      <c r="O601" s="685" t="s">
        <v>400</v>
      </c>
      <c r="P601" s="694" t="s">
        <v>383</v>
      </c>
    </row>
    <row r="602" spans="1:16" ht="14.25" customHeight="1" outlineLevel="1">
      <c r="A602" s="34">
        <v>599</v>
      </c>
      <c r="B602" s="922">
        <f t="shared" si="9"/>
        <v>44679.062500416716</v>
      </c>
      <c r="C602" s="593" t="s">
        <v>441</v>
      </c>
      <c r="D602" s="597">
        <v>85</v>
      </c>
      <c r="E602" s="571" t="s">
        <v>739</v>
      </c>
      <c r="F602" s="462" t="s">
        <v>755</v>
      </c>
      <c r="G602" s="470"/>
      <c r="H602" s="742">
        <f>_xlfn.CEILING.MATH(IF(L601="",((L602-K602)/M602),((L602-L601)/M602)),0.25)</f>
        <v>3</v>
      </c>
      <c r="I602" s="561">
        <f>H602</f>
        <v>3</v>
      </c>
      <c r="J602" s="561"/>
      <c r="K602" s="426">
        <v>1000</v>
      </c>
      <c r="L602" s="426">
        <v>6400</v>
      </c>
      <c r="M602" s="426">
        <v>1890</v>
      </c>
      <c r="N602" s="630" t="s">
        <v>955</v>
      </c>
      <c r="O602" s="685" t="s">
        <v>400</v>
      </c>
      <c r="P602" s="694" t="s">
        <v>412</v>
      </c>
    </row>
    <row r="603" spans="1:16" ht="14.25" customHeight="1" outlineLevel="1">
      <c r="A603" s="34">
        <v>600</v>
      </c>
      <c r="B603" s="922">
        <f t="shared" si="9"/>
        <v>44679.187500416716</v>
      </c>
      <c r="C603" s="593" t="s">
        <v>441</v>
      </c>
      <c r="D603" s="597">
        <v>85</v>
      </c>
      <c r="E603" s="571" t="s">
        <v>739</v>
      </c>
      <c r="F603" s="462" t="s">
        <v>756</v>
      </c>
      <c r="G603" s="428"/>
      <c r="H603" s="742">
        <v>2</v>
      </c>
      <c r="I603" s="561">
        <v>2</v>
      </c>
      <c r="J603" s="561"/>
      <c r="K603" s="561"/>
      <c r="L603" s="561"/>
      <c r="M603" s="561"/>
      <c r="N603" s="633" t="s">
        <v>956</v>
      </c>
      <c r="O603" s="685" t="s">
        <v>400</v>
      </c>
      <c r="P603" s="693" t="s">
        <v>412</v>
      </c>
    </row>
    <row r="604" spans="1:16">
      <c r="A604" s="34">
        <v>601</v>
      </c>
      <c r="B604" s="922">
        <f t="shared" si="9"/>
        <v>44679.270833750052</v>
      </c>
      <c r="C604" s="593" t="s">
        <v>441</v>
      </c>
      <c r="D604" s="597">
        <v>90</v>
      </c>
      <c r="E604" s="591" t="s">
        <v>757</v>
      </c>
      <c r="F604" s="462" t="s">
        <v>957</v>
      </c>
      <c r="G604" s="464"/>
      <c r="H604" s="745">
        <v>1.25</v>
      </c>
      <c r="I604" s="441">
        <v>1.25</v>
      </c>
      <c r="J604" s="441"/>
      <c r="K604" s="441"/>
      <c r="L604" s="441"/>
      <c r="M604" s="441"/>
      <c r="N604" s="444"/>
      <c r="O604" s="737" t="s">
        <v>958</v>
      </c>
      <c r="P604" s="699" t="s">
        <v>377</v>
      </c>
    </row>
    <row r="605" spans="1:16" outlineLevel="1">
      <c r="A605" s="34">
        <v>602</v>
      </c>
      <c r="B605" s="922">
        <f t="shared" si="9"/>
        <v>44679.322917083387</v>
      </c>
      <c r="C605" s="593" t="s">
        <v>441</v>
      </c>
      <c r="D605" s="597">
        <v>90</v>
      </c>
      <c r="E605" s="591" t="s">
        <v>757</v>
      </c>
      <c r="F605" s="462" t="s">
        <v>959</v>
      </c>
      <c r="G605" s="464"/>
      <c r="H605" s="742">
        <f>_xlfn.CEILING.MATH(IF(L604="",((L605-K605)/M605),((L605-L604)/M605)),0.25)</f>
        <v>9.75</v>
      </c>
      <c r="I605" s="561">
        <f>H605</f>
        <v>9.75</v>
      </c>
      <c r="J605" s="426"/>
      <c r="K605" s="426"/>
      <c r="L605" s="426">
        <v>1091</v>
      </c>
      <c r="M605" s="426">
        <v>114</v>
      </c>
      <c r="N605" s="444" t="s">
        <v>960</v>
      </c>
      <c r="O605" s="737" t="s">
        <v>958</v>
      </c>
      <c r="P605" s="697" t="s">
        <v>762</v>
      </c>
    </row>
    <row r="606" spans="1:16" outlineLevel="1">
      <c r="A606" s="34">
        <v>603</v>
      </c>
      <c r="B606" s="922">
        <f t="shared" si="9"/>
        <v>44679.729167083387</v>
      </c>
      <c r="C606" s="593" t="s">
        <v>441</v>
      </c>
      <c r="D606" s="597">
        <v>90</v>
      </c>
      <c r="E606" s="591" t="s">
        <v>757</v>
      </c>
      <c r="F606" s="462" t="s">
        <v>961</v>
      </c>
      <c r="G606" s="464"/>
      <c r="H606" s="743">
        <v>1.25</v>
      </c>
      <c r="I606" s="426">
        <v>1.25</v>
      </c>
      <c r="J606" s="426"/>
      <c r="K606" s="426"/>
      <c r="L606" s="426"/>
      <c r="M606" s="426"/>
      <c r="N606" s="444"/>
      <c r="O606" s="737" t="s">
        <v>958</v>
      </c>
      <c r="P606" s="697" t="s">
        <v>377</v>
      </c>
    </row>
    <row r="607" spans="1:16" outlineLevel="1">
      <c r="A607" s="34">
        <v>604</v>
      </c>
      <c r="B607" s="922">
        <f t="shared" si="9"/>
        <v>44679.781250416723</v>
      </c>
      <c r="C607" s="593" t="s">
        <v>441</v>
      </c>
      <c r="D607" s="597">
        <v>90</v>
      </c>
      <c r="E607" s="591" t="s">
        <v>757</v>
      </c>
      <c r="F607" s="462" t="s">
        <v>765</v>
      </c>
      <c r="G607" s="464"/>
      <c r="H607" s="742">
        <f>_xlfn.CEILING.MATH(IF(L606="",((L607-K607)/M607),((L607-L606)/M607)),0.25)</f>
        <v>2.75</v>
      </c>
      <c r="I607" s="561">
        <f>H607</f>
        <v>2.75</v>
      </c>
      <c r="J607" s="426"/>
      <c r="K607" s="426"/>
      <c r="L607" s="426">
        <v>1091</v>
      </c>
      <c r="M607" s="426">
        <v>432</v>
      </c>
      <c r="N607" s="444" t="s">
        <v>766</v>
      </c>
      <c r="O607" s="737" t="s">
        <v>958</v>
      </c>
      <c r="P607" s="697" t="s">
        <v>767</v>
      </c>
    </row>
    <row r="608" spans="1:16" outlineLevel="1">
      <c r="A608" s="34">
        <v>605</v>
      </c>
      <c r="B608" s="922">
        <f t="shared" si="9"/>
        <v>44679.895833750059</v>
      </c>
      <c r="C608" s="593" t="s">
        <v>441</v>
      </c>
      <c r="D608" s="597">
        <v>90</v>
      </c>
      <c r="E608" s="591" t="s">
        <v>757</v>
      </c>
      <c r="F608" s="462" t="s">
        <v>768</v>
      </c>
      <c r="G608" s="464"/>
      <c r="H608" s="743">
        <v>0.5</v>
      </c>
      <c r="I608" s="426">
        <v>0.5</v>
      </c>
      <c r="J608" s="426"/>
      <c r="K608" s="426"/>
      <c r="L608" s="426"/>
      <c r="M608" s="426"/>
      <c r="N608" s="444"/>
      <c r="O608" s="737" t="s">
        <v>958</v>
      </c>
      <c r="P608" s="697" t="s">
        <v>767</v>
      </c>
    </row>
    <row r="609" spans="1:16" outlineLevel="1">
      <c r="A609" s="34">
        <v>606</v>
      </c>
      <c r="B609" s="922">
        <f t="shared" si="9"/>
        <v>44679.916667083395</v>
      </c>
      <c r="C609" s="593" t="s">
        <v>441</v>
      </c>
      <c r="D609" s="597">
        <v>90</v>
      </c>
      <c r="E609" s="591" t="s">
        <v>757</v>
      </c>
      <c r="F609" s="462" t="s">
        <v>962</v>
      </c>
      <c r="G609" s="464"/>
      <c r="H609" s="743">
        <v>2.5</v>
      </c>
      <c r="I609" s="426">
        <v>2.5</v>
      </c>
      <c r="J609" s="426"/>
      <c r="K609" s="426"/>
      <c r="L609" s="426"/>
      <c r="M609" s="426"/>
      <c r="N609" s="444"/>
      <c r="O609" s="737" t="s">
        <v>958</v>
      </c>
      <c r="P609" s="697" t="s">
        <v>770</v>
      </c>
    </row>
    <row r="610" spans="1:16" outlineLevel="1">
      <c r="A610" s="34">
        <v>607</v>
      </c>
      <c r="B610" s="922">
        <f t="shared" si="9"/>
        <v>44680.020833750059</v>
      </c>
      <c r="C610" s="593" t="s">
        <v>441</v>
      </c>
      <c r="D610" s="597">
        <v>90</v>
      </c>
      <c r="E610" s="591" t="s">
        <v>757</v>
      </c>
      <c r="F610" s="462" t="s">
        <v>963</v>
      </c>
      <c r="G610" s="464"/>
      <c r="H610" s="742">
        <f>_xlfn.CEILING.MATH(IF(L609="",((L610-K610)/M610),((L610-L609)/M610)),0.25)</f>
        <v>12.5</v>
      </c>
      <c r="I610" s="562">
        <f>H610</f>
        <v>12.5</v>
      </c>
      <c r="J610" s="426"/>
      <c r="K610" s="426"/>
      <c r="L610" s="426">
        <v>3407</v>
      </c>
      <c r="M610" s="426">
        <v>276</v>
      </c>
      <c r="N610" s="444" t="s">
        <v>772</v>
      </c>
      <c r="O610" s="737" t="s">
        <v>958</v>
      </c>
      <c r="P610" s="697" t="s">
        <v>389</v>
      </c>
    </row>
    <row r="611" spans="1:16" outlineLevel="1">
      <c r="A611" s="34">
        <v>608</v>
      </c>
      <c r="B611" s="922">
        <f t="shared" si="9"/>
        <v>44680.541667083395</v>
      </c>
      <c r="C611" s="593" t="s">
        <v>441</v>
      </c>
      <c r="D611" s="597">
        <v>90</v>
      </c>
      <c r="E611" s="591" t="s">
        <v>757</v>
      </c>
      <c r="F611" s="462" t="s">
        <v>964</v>
      </c>
      <c r="G611" s="464"/>
      <c r="H611" s="742">
        <f>_xlfn.CEILING.MATH(IF(L610="",((L611-K611)/M611),((L611-L610)/M611)),0.25)</f>
        <v>18.25</v>
      </c>
      <c r="I611" s="562">
        <f>H611</f>
        <v>18.25</v>
      </c>
      <c r="J611" s="426"/>
      <c r="K611" s="426"/>
      <c r="L611" s="426">
        <v>8400</v>
      </c>
      <c r="M611" s="426">
        <v>276</v>
      </c>
      <c r="N611" s="444" t="s">
        <v>772</v>
      </c>
      <c r="O611" s="737" t="s">
        <v>958</v>
      </c>
      <c r="P611" s="697" t="s">
        <v>389</v>
      </c>
    </row>
    <row r="612" spans="1:16" outlineLevel="1">
      <c r="A612" s="34">
        <v>609</v>
      </c>
      <c r="B612" s="922">
        <f t="shared" si="9"/>
        <v>44681.302083750059</v>
      </c>
      <c r="C612" s="593" t="s">
        <v>441</v>
      </c>
      <c r="D612" s="597">
        <v>90</v>
      </c>
      <c r="E612" s="591" t="s">
        <v>757</v>
      </c>
      <c r="F612" s="462" t="s">
        <v>965</v>
      </c>
      <c r="G612" s="467"/>
      <c r="H612" s="747">
        <v>0.5</v>
      </c>
      <c r="I612" s="468">
        <v>0.5</v>
      </c>
      <c r="J612" s="426"/>
      <c r="K612" s="426"/>
      <c r="L612" s="426"/>
      <c r="M612" s="426"/>
      <c r="N612" s="444"/>
      <c r="O612" s="737" t="s">
        <v>958</v>
      </c>
      <c r="P612" s="697" t="s">
        <v>711</v>
      </c>
    </row>
    <row r="613" spans="1:16" outlineLevel="1">
      <c r="A613" s="34">
        <v>610</v>
      </c>
      <c r="B613" s="922">
        <f t="shared" si="9"/>
        <v>44681.322917083395</v>
      </c>
      <c r="C613" s="593" t="s">
        <v>441</v>
      </c>
      <c r="D613" s="597">
        <v>90</v>
      </c>
      <c r="E613" s="591" t="s">
        <v>757</v>
      </c>
      <c r="F613" s="462" t="s">
        <v>966</v>
      </c>
      <c r="G613" s="464"/>
      <c r="H613" s="742">
        <f>_xlfn.CEILING.MATH(IF(L612="",((L613-K613)/M613),((L613-L612)/M613)),0.25)</f>
        <v>4</v>
      </c>
      <c r="I613" s="561">
        <f>H613</f>
        <v>4</v>
      </c>
      <c r="J613" s="426"/>
      <c r="K613" s="426"/>
      <c r="L613" s="426">
        <v>1091</v>
      </c>
      <c r="M613" s="426">
        <v>276</v>
      </c>
      <c r="N613" s="444" t="s">
        <v>772</v>
      </c>
      <c r="O613" s="737" t="s">
        <v>958</v>
      </c>
      <c r="P613" s="697" t="s">
        <v>389</v>
      </c>
    </row>
    <row r="614" spans="1:16" outlineLevel="1">
      <c r="A614" s="34">
        <v>611</v>
      </c>
      <c r="B614" s="922">
        <f t="shared" si="9"/>
        <v>44681.489583750059</v>
      </c>
      <c r="C614" s="593" t="s">
        <v>441</v>
      </c>
      <c r="D614" s="597">
        <v>90</v>
      </c>
      <c r="E614" s="591" t="s">
        <v>757</v>
      </c>
      <c r="F614" s="462" t="s">
        <v>967</v>
      </c>
      <c r="G614" s="464"/>
      <c r="H614" s="743">
        <v>0.75</v>
      </c>
      <c r="I614" s="426">
        <v>0.75</v>
      </c>
      <c r="J614" s="426"/>
      <c r="K614" s="426"/>
      <c r="L614" s="426"/>
      <c r="M614" s="426"/>
      <c r="N614" s="444" t="s">
        <v>778</v>
      </c>
      <c r="O614" s="737" t="s">
        <v>958</v>
      </c>
      <c r="P614" s="697" t="s">
        <v>779</v>
      </c>
    </row>
    <row r="615" spans="1:16" outlineLevel="1">
      <c r="A615" s="34">
        <v>612</v>
      </c>
      <c r="B615" s="922">
        <f t="shared" si="9"/>
        <v>44681.520833750059</v>
      </c>
      <c r="C615" s="593" t="s">
        <v>441</v>
      </c>
      <c r="D615" s="597">
        <v>90</v>
      </c>
      <c r="E615" s="591" t="s">
        <v>757</v>
      </c>
      <c r="F615" s="462" t="s">
        <v>968</v>
      </c>
      <c r="G615" s="464"/>
      <c r="H615" s="743">
        <v>0.5</v>
      </c>
      <c r="I615" s="426">
        <v>0.5</v>
      </c>
      <c r="J615" s="426"/>
      <c r="K615" s="426"/>
      <c r="L615" s="426"/>
      <c r="M615" s="426"/>
      <c r="N615" s="444"/>
      <c r="O615" s="737" t="s">
        <v>958</v>
      </c>
      <c r="P615" s="697" t="s">
        <v>479</v>
      </c>
    </row>
    <row r="616" spans="1:16" outlineLevel="1">
      <c r="A616" s="34">
        <v>613</v>
      </c>
      <c r="B616" s="922">
        <f t="shared" si="9"/>
        <v>44681.541667083395</v>
      </c>
      <c r="C616" s="593" t="s">
        <v>441</v>
      </c>
      <c r="D616" s="597">
        <v>90</v>
      </c>
      <c r="E616" s="591" t="s">
        <v>757</v>
      </c>
      <c r="F616" s="462" t="s">
        <v>969</v>
      </c>
      <c r="G616" s="464"/>
      <c r="H616" s="743">
        <v>1</v>
      </c>
      <c r="I616" s="426">
        <v>1</v>
      </c>
      <c r="J616" s="426"/>
      <c r="K616" s="426"/>
      <c r="L616" s="426"/>
      <c r="M616" s="426"/>
      <c r="N616" s="444" t="s">
        <v>970</v>
      </c>
      <c r="O616" s="737" t="s">
        <v>958</v>
      </c>
      <c r="P616" s="697" t="s">
        <v>410</v>
      </c>
    </row>
    <row r="617" spans="1:16" outlineLevel="1">
      <c r="A617" s="34">
        <v>614</v>
      </c>
      <c r="B617" s="922">
        <f t="shared" si="9"/>
        <v>44681.583333750059</v>
      </c>
      <c r="C617" s="593" t="s">
        <v>441</v>
      </c>
      <c r="D617" s="597">
        <v>90</v>
      </c>
      <c r="E617" s="591" t="s">
        <v>757</v>
      </c>
      <c r="F617" s="462" t="s">
        <v>971</v>
      </c>
      <c r="G617" s="464"/>
      <c r="H617" s="743">
        <v>2</v>
      </c>
      <c r="I617" s="426">
        <v>2</v>
      </c>
      <c r="J617" s="426"/>
      <c r="K617" s="426"/>
      <c r="L617" s="426"/>
      <c r="M617" s="426"/>
      <c r="N617" s="444"/>
      <c r="O617" s="737" t="s">
        <v>958</v>
      </c>
      <c r="P617" s="697" t="s">
        <v>407</v>
      </c>
    </row>
    <row r="618" spans="1:16" outlineLevel="1">
      <c r="A618" s="34">
        <v>615</v>
      </c>
      <c r="B618" s="922">
        <f t="shared" si="9"/>
        <v>44681.666667083395</v>
      </c>
      <c r="C618" s="593" t="s">
        <v>441</v>
      </c>
      <c r="D618" s="597">
        <v>90</v>
      </c>
      <c r="E618" s="591" t="s">
        <v>757</v>
      </c>
      <c r="F618" s="462" t="s">
        <v>972</v>
      </c>
      <c r="G618" s="464"/>
      <c r="H618" s="743">
        <v>2.25</v>
      </c>
      <c r="I618" s="426">
        <v>2.25</v>
      </c>
      <c r="J618" s="426"/>
      <c r="K618" s="426"/>
      <c r="L618" s="426"/>
      <c r="M618" s="426"/>
      <c r="N618" s="444"/>
      <c r="O618" s="737" t="s">
        <v>958</v>
      </c>
      <c r="P618" s="697" t="s">
        <v>653</v>
      </c>
    </row>
    <row r="619" spans="1:16" outlineLevel="1">
      <c r="A619" s="34">
        <v>616</v>
      </c>
      <c r="B619" s="922">
        <f t="shared" si="9"/>
        <v>44681.760417083395</v>
      </c>
      <c r="C619" s="593" t="s">
        <v>441</v>
      </c>
      <c r="D619" s="597">
        <v>90</v>
      </c>
      <c r="E619" s="591" t="s">
        <v>757</v>
      </c>
      <c r="F619" s="462" t="s">
        <v>973</v>
      </c>
      <c r="G619" s="464"/>
      <c r="H619" s="743">
        <v>0.5</v>
      </c>
      <c r="I619" s="426">
        <v>0.5</v>
      </c>
      <c r="J619" s="426"/>
      <c r="K619" s="426"/>
      <c r="L619" s="426"/>
      <c r="M619" s="426"/>
      <c r="N619" s="444"/>
      <c r="O619" s="737" t="s">
        <v>958</v>
      </c>
      <c r="P619" s="697" t="s">
        <v>389</v>
      </c>
    </row>
    <row r="620" spans="1:16" outlineLevel="1">
      <c r="A620" s="34">
        <v>617</v>
      </c>
      <c r="B620" s="922">
        <f t="shared" si="9"/>
        <v>44681.78125041673</v>
      </c>
      <c r="C620" s="593" t="s">
        <v>441</v>
      </c>
      <c r="D620" s="597">
        <v>90</v>
      </c>
      <c r="E620" s="591" t="s">
        <v>757</v>
      </c>
      <c r="F620" s="462" t="s">
        <v>781</v>
      </c>
      <c r="G620" s="464"/>
      <c r="H620" s="743">
        <v>1.5</v>
      </c>
      <c r="I620" s="426">
        <v>1.5</v>
      </c>
      <c r="J620" s="426"/>
      <c r="K620" s="426"/>
      <c r="L620" s="426"/>
      <c r="M620" s="426"/>
      <c r="N620" s="444" t="s">
        <v>974</v>
      </c>
      <c r="O620" s="737" t="s">
        <v>958</v>
      </c>
      <c r="P620" s="697" t="s">
        <v>410</v>
      </c>
    </row>
    <row r="621" spans="1:16" outlineLevel="1">
      <c r="A621" s="34">
        <v>618</v>
      </c>
      <c r="B621" s="922">
        <f t="shared" si="9"/>
        <v>44681.84375041673</v>
      </c>
      <c r="C621" s="593" t="s">
        <v>441</v>
      </c>
      <c r="D621" s="597">
        <v>90</v>
      </c>
      <c r="E621" s="591" t="s">
        <v>757</v>
      </c>
      <c r="F621" s="462" t="s">
        <v>975</v>
      </c>
      <c r="G621" s="464"/>
      <c r="H621" s="743">
        <v>1.5</v>
      </c>
      <c r="I621" s="426">
        <v>1.5</v>
      </c>
      <c r="J621" s="426"/>
      <c r="K621" s="426"/>
      <c r="L621" s="426"/>
      <c r="M621" s="426"/>
      <c r="N621" s="444"/>
      <c r="O621" s="737" t="s">
        <v>958</v>
      </c>
      <c r="P621" s="697" t="s">
        <v>377</v>
      </c>
    </row>
    <row r="622" spans="1:16" outlineLevel="1">
      <c r="A622" s="34">
        <v>619</v>
      </c>
      <c r="B622" s="922">
        <f t="shared" si="9"/>
        <v>44681.90625041673</v>
      </c>
      <c r="C622" s="593" t="s">
        <v>441</v>
      </c>
      <c r="D622" s="597">
        <v>90</v>
      </c>
      <c r="E622" s="591" t="s">
        <v>757</v>
      </c>
      <c r="F622" s="462" t="s">
        <v>976</v>
      </c>
      <c r="G622" s="464"/>
      <c r="H622" s="743">
        <v>0.5</v>
      </c>
      <c r="I622" s="426">
        <v>0.5</v>
      </c>
      <c r="J622" s="426"/>
      <c r="K622" s="426"/>
      <c r="L622" s="426"/>
      <c r="M622" s="426"/>
      <c r="N622" s="444"/>
      <c r="O622" s="737" t="s">
        <v>958</v>
      </c>
      <c r="P622" s="697" t="s">
        <v>484</v>
      </c>
    </row>
    <row r="623" spans="1:16" outlineLevel="1">
      <c r="A623" s="34">
        <v>620</v>
      </c>
      <c r="B623" s="922">
        <f t="shared" si="9"/>
        <v>44681.927083750066</v>
      </c>
      <c r="C623" s="593" t="s">
        <v>441</v>
      </c>
      <c r="D623" s="597">
        <v>90</v>
      </c>
      <c r="E623" s="591" t="s">
        <v>757</v>
      </c>
      <c r="F623" s="462" t="s">
        <v>977</v>
      </c>
      <c r="G623" s="464"/>
      <c r="H623" s="743">
        <v>3</v>
      </c>
      <c r="I623" s="426">
        <v>3</v>
      </c>
      <c r="J623" s="426"/>
      <c r="K623" s="426"/>
      <c r="L623" s="426"/>
      <c r="M623" s="426"/>
      <c r="N623" s="444"/>
      <c r="O623" s="737" t="s">
        <v>958</v>
      </c>
      <c r="P623" s="697" t="s">
        <v>479</v>
      </c>
    </row>
    <row r="624" spans="1:16" outlineLevel="1">
      <c r="A624" s="34">
        <v>621</v>
      </c>
      <c r="B624" s="922">
        <f t="shared" si="9"/>
        <v>44682.052083750066</v>
      </c>
      <c r="C624" s="593" t="s">
        <v>441</v>
      </c>
      <c r="D624" s="597">
        <v>90</v>
      </c>
      <c r="E624" s="591" t="s">
        <v>757</v>
      </c>
      <c r="F624" s="462" t="s">
        <v>978</v>
      </c>
      <c r="G624" s="464"/>
      <c r="H624" s="743">
        <v>2</v>
      </c>
      <c r="I624" s="426">
        <v>2</v>
      </c>
      <c r="J624" s="426"/>
      <c r="K624" s="426"/>
      <c r="L624" s="426"/>
      <c r="M624" s="426"/>
      <c r="N624" s="444"/>
      <c r="O624" s="737" t="s">
        <v>958</v>
      </c>
      <c r="P624" s="697" t="s">
        <v>407</v>
      </c>
    </row>
    <row r="625" spans="1:16" outlineLevel="1">
      <c r="A625" s="34">
        <v>622</v>
      </c>
      <c r="B625" s="922">
        <f t="shared" si="9"/>
        <v>44682.135417083402</v>
      </c>
      <c r="C625" s="593" t="s">
        <v>441</v>
      </c>
      <c r="D625" s="597">
        <v>90</v>
      </c>
      <c r="E625" s="591" t="s">
        <v>757</v>
      </c>
      <c r="F625" s="462" t="s">
        <v>979</v>
      </c>
      <c r="G625" s="464"/>
      <c r="H625" s="743">
        <v>0.5</v>
      </c>
      <c r="I625" s="426">
        <v>0.5</v>
      </c>
      <c r="J625" s="426"/>
      <c r="K625" s="426"/>
      <c r="L625" s="426"/>
      <c r="M625" s="426"/>
      <c r="N625" s="444"/>
      <c r="O625" s="737" t="s">
        <v>958</v>
      </c>
      <c r="P625" s="697" t="s">
        <v>484</v>
      </c>
    </row>
    <row r="626" spans="1:16" outlineLevel="1">
      <c r="A626" s="34">
        <v>623</v>
      </c>
      <c r="B626" s="922">
        <f t="shared" si="9"/>
        <v>44682.156250416738</v>
      </c>
      <c r="C626" s="593" t="s">
        <v>441</v>
      </c>
      <c r="D626" s="597">
        <v>90</v>
      </c>
      <c r="E626" s="591" t="s">
        <v>757</v>
      </c>
      <c r="F626" s="462" t="s">
        <v>980</v>
      </c>
      <c r="G626" s="464"/>
      <c r="H626" s="743">
        <v>0.5</v>
      </c>
      <c r="I626" s="426">
        <v>0.5</v>
      </c>
      <c r="J626" s="426"/>
      <c r="K626" s="426"/>
      <c r="L626" s="426"/>
      <c r="M626" s="426"/>
      <c r="N626" s="444"/>
      <c r="O626" s="737" t="s">
        <v>958</v>
      </c>
      <c r="P626" s="697" t="s">
        <v>407</v>
      </c>
    </row>
    <row r="627" spans="1:16" outlineLevel="1">
      <c r="A627" s="34">
        <v>624</v>
      </c>
      <c r="B627" s="922">
        <f t="shared" si="9"/>
        <v>44682.177083750074</v>
      </c>
      <c r="C627" s="593" t="s">
        <v>441</v>
      </c>
      <c r="D627" s="597">
        <v>90</v>
      </c>
      <c r="E627" s="591" t="s">
        <v>757</v>
      </c>
      <c r="F627" s="462" t="s">
        <v>981</v>
      </c>
      <c r="G627" s="464"/>
      <c r="H627" s="743">
        <v>3.5</v>
      </c>
      <c r="I627" s="426">
        <v>3.5</v>
      </c>
      <c r="J627" s="426"/>
      <c r="K627" s="426"/>
      <c r="L627" s="426"/>
      <c r="M627" s="426"/>
      <c r="N627" s="444"/>
      <c r="O627" s="737" t="s">
        <v>958</v>
      </c>
      <c r="P627" s="697" t="s">
        <v>982</v>
      </c>
    </row>
    <row r="628" spans="1:16" outlineLevel="1">
      <c r="A628" s="34">
        <v>625</v>
      </c>
      <c r="B628" s="922">
        <f t="shared" si="9"/>
        <v>44682.322917083409</v>
      </c>
      <c r="C628" s="593" t="s">
        <v>441</v>
      </c>
      <c r="D628" s="597">
        <v>90</v>
      </c>
      <c r="E628" s="591" t="s">
        <v>757</v>
      </c>
      <c r="F628" s="462" t="s">
        <v>983</v>
      </c>
      <c r="G628" s="464"/>
      <c r="H628" s="743">
        <v>8</v>
      </c>
      <c r="I628" s="426">
        <v>8</v>
      </c>
      <c r="J628" s="426"/>
      <c r="K628" s="426"/>
      <c r="L628" s="426"/>
      <c r="M628" s="426"/>
      <c r="N628" s="444" t="s">
        <v>984</v>
      </c>
      <c r="O628" s="737" t="s">
        <v>958</v>
      </c>
      <c r="P628" s="697" t="s">
        <v>407</v>
      </c>
    </row>
    <row r="629" spans="1:16" outlineLevel="1">
      <c r="A629" s="34">
        <v>626</v>
      </c>
      <c r="B629" s="922">
        <f t="shared" si="9"/>
        <v>44682.656250416745</v>
      </c>
      <c r="C629" s="593" t="s">
        <v>441</v>
      </c>
      <c r="D629" s="597">
        <v>90</v>
      </c>
      <c r="E629" s="591" t="s">
        <v>757</v>
      </c>
      <c r="F629" s="462" t="s">
        <v>985</v>
      </c>
      <c r="G629" s="464"/>
      <c r="H629" s="743">
        <v>2.75</v>
      </c>
      <c r="I629" s="426">
        <v>2.75</v>
      </c>
      <c r="J629" s="426"/>
      <c r="K629" s="426"/>
      <c r="L629" s="426"/>
      <c r="M629" s="426"/>
      <c r="N629" s="444"/>
      <c r="O629" s="737" t="s">
        <v>958</v>
      </c>
      <c r="P629" s="697" t="s">
        <v>790</v>
      </c>
    </row>
    <row r="630" spans="1:16" outlineLevel="1">
      <c r="A630" s="34">
        <v>627</v>
      </c>
      <c r="B630" s="922">
        <f t="shared" si="9"/>
        <v>44682.770833750081</v>
      </c>
      <c r="C630" s="593" t="s">
        <v>441</v>
      </c>
      <c r="D630" s="597">
        <v>90</v>
      </c>
      <c r="E630" s="591" t="s">
        <v>757</v>
      </c>
      <c r="F630" s="462" t="s">
        <v>986</v>
      </c>
      <c r="G630" s="464"/>
      <c r="H630" s="743">
        <v>1.25</v>
      </c>
      <c r="I630" s="426">
        <v>1.25</v>
      </c>
      <c r="J630" s="426"/>
      <c r="K630" s="426"/>
      <c r="L630" s="426"/>
      <c r="M630" s="426"/>
      <c r="N630" s="444"/>
      <c r="O630" s="737" t="s">
        <v>958</v>
      </c>
      <c r="P630" s="697" t="s">
        <v>383</v>
      </c>
    </row>
    <row r="631" spans="1:16" outlineLevel="1">
      <c r="A631" s="34">
        <v>628</v>
      </c>
      <c r="B631" s="922">
        <f t="shared" si="9"/>
        <v>44682.822917083417</v>
      </c>
      <c r="C631" s="593" t="s">
        <v>441</v>
      </c>
      <c r="D631" s="597">
        <v>90</v>
      </c>
      <c r="E631" s="591" t="s">
        <v>757</v>
      </c>
      <c r="F631" s="462" t="s">
        <v>987</v>
      </c>
      <c r="G631" s="464"/>
      <c r="H631" s="743">
        <v>3.5</v>
      </c>
      <c r="I631" s="426">
        <v>3.5</v>
      </c>
      <c r="J631" s="426"/>
      <c r="K631" s="426"/>
      <c r="L631" s="426"/>
      <c r="M631" s="426"/>
      <c r="N631" s="444" t="s">
        <v>988</v>
      </c>
      <c r="O631" s="737" t="s">
        <v>958</v>
      </c>
      <c r="P631" s="697" t="s">
        <v>407</v>
      </c>
    </row>
    <row r="632" spans="1:16" outlineLevel="1">
      <c r="A632" s="34">
        <v>629</v>
      </c>
      <c r="B632" s="922">
        <f t="shared" si="9"/>
        <v>44682.968750416752</v>
      </c>
      <c r="C632" s="593" t="s">
        <v>441</v>
      </c>
      <c r="D632" s="597">
        <v>90</v>
      </c>
      <c r="E632" s="591" t="s">
        <v>757</v>
      </c>
      <c r="F632" s="462" t="s">
        <v>989</v>
      </c>
      <c r="G632" s="464"/>
      <c r="H632" s="743">
        <v>1</v>
      </c>
      <c r="I632" s="426">
        <v>1</v>
      </c>
      <c r="J632" s="426"/>
      <c r="K632" s="426"/>
      <c r="L632" s="426"/>
      <c r="M632" s="426"/>
      <c r="N632" s="444" t="s">
        <v>990</v>
      </c>
      <c r="O632" s="737" t="s">
        <v>958</v>
      </c>
      <c r="P632" s="697" t="s">
        <v>785</v>
      </c>
    </row>
    <row r="633" spans="1:16" outlineLevel="1">
      <c r="A633" s="34">
        <v>630</v>
      </c>
      <c r="B633" s="922">
        <f t="shared" si="9"/>
        <v>44683.010417083417</v>
      </c>
      <c r="C633" s="593" t="s">
        <v>441</v>
      </c>
      <c r="D633" s="597">
        <v>90</v>
      </c>
      <c r="E633" s="591" t="s">
        <v>757</v>
      </c>
      <c r="F633" s="462" t="s">
        <v>991</v>
      </c>
      <c r="G633" s="464"/>
      <c r="H633" s="743">
        <v>3.5</v>
      </c>
      <c r="I633" s="426">
        <v>3.5</v>
      </c>
      <c r="J633" s="426"/>
      <c r="K633" s="426"/>
      <c r="L633" s="426"/>
      <c r="M633" s="426"/>
      <c r="N633" s="444" t="s">
        <v>992</v>
      </c>
      <c r="O633" s="737" t="s">
        <v>958</v>
      </c>
      <c r="P633" s="697" t="s">
        <v>785</v>
      </c>
    </row>
    <row r="634" spans="1:16" outlineLevel="1">
      <c r="A634" s="34">
        <v>631</v>
      </c>
      <c r="B634" s="922">
        <f t="shared" si="9"/>
        <v>44683.156250416752</v>
      </c>
      <c r="C634" s="593" t="s">
        <v>441</v>
      </c>
      <c r="D634" s="597">
        <v>90</v>
      </c>
      <c r="E634" s="591" t="s">
        <v>757</v>
      </c>
      <c r="F634" s="462" t="s">
        <v>993</v>
      </c>
      <c r="G634" s="464"/>
      <c r="H634" s="743">
        <v>0.5</v>
      </c>
      <c r="I634" s="426">
        <v>0.5</v>
      </c>
      <c r="J634" s="426"/>
      <c r="K634" s="426"/>
      <c r="L634" s="426"/>
      <c r="M634" s="426"/>
      <c r="N634" s="444"/>
      <c r="O634" s="737" t="s">
        <v>958</v>
      </c>
      <c r="P634" s="697" t="s">
        <v>847</v>
      </c>
    </row>
    <row r="635" spans="1:16" outlineLevel="1">
      <c r="A635" s="34">
        <v>632</v>
      </c>
      <c r="B635" s="922">
        <f t="shared" si="9"/>
        <v>44683.177083750088</v>
      </c>
      <c r="C635" s="593" t="s">
        <v>441</v>
      </c>
      <c r="D635" s="597">
        <v>90</v>
      </c>
      <c r="E635" s="591" t="s">
        <v>757</v>
      </c>
      <c r="F635" s="462" t="s">
        <v>994</v>
      </c>
      <c r="G635" s="464"/>
      <c r="H635" s="742">
        <f>_xlfn.CEILING.MATH(IF(L634="",((L635-K635)/M635),((L635-L634)/M635)),0.25)</f>
        <v>4</v>
      </c>
      <c r="I635" s="561">
        <f>H635</f>
        <v>4</v>
      </c>
      <c r="J635" s="426"/>
      <c r="K635" s="426"/>
      <c r="L635" s="426">
        <v>1091</v>
      </c>
      <c r="M635" s="426">
        <v>276</v>
      </c>
      <c r="N635" s="444" t="s">
        <v>772</v>
      </c>
      <c r="O635" s="737" t="s">
        <v>958</v>
      </c>
      <c r="P635" s="697" t="s">
        <v>790</v>
      </c>
    </row>
    <row r="636" spans="1:16" outlineLevel="1">
      <c r="A636" s="34">
        <v>633</v>
      </c>
      <c r="B636" s="922">
        <f t="shared" si="9"/>
        <v>44683.343750416752</v>
      </c>
      <c r="C636" s="593" t="s">
        <v>441</v>
      </c>
      <c r="D636" s="597">
        <v>90</v>
      </c>
      <c r="E636" s="591" t="s">
        <v>757</v>
      </c>
      <c r="F636" s="462" t="s">
        <v>995</v>
      </c>
      <c r="G636" s="464"/>
      <c r="H636" s="743">
        <v>1</v>
      </c>
      <c r="I636" s="426">
        <v>1</v>
      </c>
      <c r="J636" s="426"/>
      <c r="K636" s="426"/>
      <c r="L636" s="426"/>
      <c r="M636" s="426"/>
      <c r="N636" s="444"/>
      <c r="O636" s="737" t="s">
        <v>958</v>
      </c>
      <c r="P636" s="697" t="s">
        <v>790</v>
      </c>
    </row>
    <row r="637" spans="1:16" outlineLevel="1">
      <c r="A637" s="34">
        <v>634</v>
      </c>
      <c r="B637" s="922">
        <f t="shared" si="9"/>
        <v>44683.385417083417</v>
      </c>
      <c r="C637" s="593" t="s">
        <v>441</v>
      </c>
      <c r="D637" s="597">
        <v>90</v>
      </c>
      <c r="E637" s="591" t="s">
        <v>757</v>
      </c>
      <c r="F637" s="462" t="s">
        <v>996</v>
      </c>
      <c r="G637" s="464"/>
      <c r="H637" s="743">
        <v>1</v>
      </c>
      <c r="I637" s="426">
        <v>1</v>
      </c>
      <c r="J637" s="426"/>
      <c r="K637" s="426"/>
      <c r="L637" s="426"/>
      <c r="M637" s="426"/>
      <c r="N637" s="444"/>
      <c r="O637" s="737" t="s">
        <v>958</v>
      </c>
      <c r="P637" s="697" t="s">
        <v>479</v>
      </c>
    </row>
    <row r="638" spans="1:16" outlineLevel="1">
      <c r="A638" s="34">
        <v>635</v>
      </c>
      <c r="B638" s="922">
        <f t="shared" si="9"/>
        <v>44683.427083750081</v>
      </c>
      <c r="C638" s="593" t="s">
        <v>441</v>
      </c>
      <c r="D638" s="597">
        <v>90</v>
      </c>
      <c r="E638" s="591" t="s">
        <v>757</v>
      </c>
      <c r="F638" s="462" t="s">
        <v>792</v>
      </c>
      <c r="G638" s="464"/>
      <c r="H638" s="743">
        <v>4.5</v>
      </c>
      <c r="I638" s="426">
        <v>4.5</v>
      </c>
      <c r="J638" s="426"/>
      <c r="K638" s="426"/>
      <c r="L638" s="426"/>
      <c r="M638" s="426"/>
      <c r="N638" s="444"/>
      <c r="O638" s="737" t="s">
        <v>958</v>
      </c>
      <c r="P638" s="697" t="s">
        <v>410</v>
      </c>
    </row>
    <row r="639" spans="1:16" outlineLevel="1">
      <c r="A639" s="34">
        <v>636</v>
      </c>
      <c r="B639" s="922">
        <f t="shared" si="9"/>
        <v>44683.614583750081</v>
      </c>
      <c r="C639" s="593" t="s">
        <v>441</v>
      </c>
      <c r="D639" s="597">
        <v>90</v>
      </c>
      <c r="E639" s="591" t="s">
        <v>757</v>
      </c>
      <c r="F639" s="462" t="s">
        <v>997</v>
      </c>
      <c r="G639" s="464"/>
      <c r="H639" s="743">
        <v>2.25</v>
      </c>
      <c r="I639" s="426">
        <v>2.25</v>
      </c>
      <c r="J639" s="713"/>
      <c r="K639" s="713"/>
      <c r="L639" s="713"/>
      <c r="M639" s="713"/>
      <c r="N639" s="444" t="s">
        <v>998</v>
      </c>
      <c r="O639" s="737" t="s">
        <v>958</v>
      </c>
      <c r="P639" s="717" t="s">
        <v>999</v>
      </c>
    </row>
    <row r="640" spans="1:16" outlineLevel="1">
      <c r="A640" s="34">
        <v>637</v>
      </c>
      <c r="B640" s="922">
        <f t="shared" si="9"/>
        <v>44683.708333750081</v>
      </c>
      <c r="C640" s="593" t="s">
        <v>441</v>
      </c>
      <c r="D640" s="597">
        <v>90</v>
      </c>
      <c r="E640" s="591" t="s">
        <v>757</v>
      </c>
      <c r="F640" s="462" t="s">
        <v>793</v>
      </c>
      <c r="G640" s="464"/>
      <c r="H640" s="743">
        <v>3</v>
      </c>
      <c r="I640" s="426">
        <v>3</v>
      </c>
      <c r="J640" s="426"/>
      <c r="K640" s="426"/>
      <c r="L640" s="426"/>
      <c r="M640" s="426"/>
      <c r="N640" s="444"/>
      <c r="O640" s="737" t="s">
        <v>958</v>
      </c>
      <c r="P640" s="697" t="s">
        <v>410</v>
      </c>
    </row>
    <row r="641" spans="1:16" outlineLevel="1">
      <c r="A641" s="34">
        <v>638</v>
      </c>
      <c r="B641" s="922">
        <f t="shared" si="9"/>
        <v>44683.833333750081</v>
      </c>
      <c r="C641" s="593" t="s">
        <v>441</v>
      </c>
      <c r="D641" s="597">
        <v>90</v>
      </c>
      <c r="E641" s="591" t="s">
        <v>757</v>
      </c>
      <c r="F641" s="462" t="s">
        <v>710</v>
      </c>
      <c r="G641" s="464"/>
      <c r="H641" s="743">
        <v>0.75</v>
      </c>
      <c r="I641" s="426">
        <v>0.75</v>
      </c>
      <c r="J641" s="426"/>
      <c r="K641" s="426"/>
      <c r="L641" s="426"/>
      <c r="M641" s="426"/>
      <c r="N641" s="444"/>
      <c r="O641" s="737" t="s">
        <v>958</v>
      </c>
      <c r="P641" s="697" t="s">
        <v>711</v>
      </c>
    </row>
    <row r="642" spans="1:16" outlineLevel="1">
      <c r="A642" s="34">
        <v>639</v>
      </c>
      <c r="B642" s="922">
        <f t="shared" si="9"/>
        <v>44683.864583750081</v>
      </c>
      <c r="C642" s="593" t="s">
        <v>441</v>
      </c>
      <c r="D642" s="597">
        <v>90</v>
      </c>
      <c r="E642" s="591" t="s">
        <v>757</v>
      </c>
      <c r="F642" s="462" t="s">
        <v>794</v>
      </c>
      <c r="G642" s="464"/>
      <c r="H642" s="743">
        <v>0.5</v>
      </c>
      <c r="I642" s="426">
        <v>0.5</v>
      </c>
      <c r="J642" s="426"/>
      <c r="K642" s="426"/>
      <c r="L642" s="426"/>
      <c r="M642" s="426"/>
      <c r="N642" s="444"/>
      <c r="O642" s="737" t="s">
        <v>958</v>
      </c>
      <c r="P642" s="697" t="s">
        <v>535</v>
      </c>
    </row>
    <row r="643" spans="1:16" outlineLevel="1">
      <c r="A643" s="34">
        <v>640</v>
      </c>
      <c r="B643" s="922">
        <f t="shared" si="9"/>
        <v>44683.885417083417</v>
      </c>
      <c r="C643" s="593" t="s">
        <v>441</v>
      </c>
      <c r="D643" s="597">
        <v>90</v>
      </c>
      <c r="E643" s="591" t="s">
        <v>757</v>
      </c>
      <c r="F643" s="462" t="s">
        <v>1000</v>
      </c>
      <c r="G643" s="464"/>
      <c r="H643" s="742">
        <f>_xlfn.CEILING.MATH(IF(L642="",((L643-K643)/M643),((L643-L642)/M643)),0.25)</f>
        <v>5.5</v>
      </c>
      <c r="I643" s="561">
        <f>H643</f>
        <v>5.5</v>
      </c>
      <c r="J643" s="426"/>
      <c r="K643" s="426"/>
      <c r="L643" s="426">
        <f>L610+L611</f>
        <v>11807</v>
      </c>
      <c r="M643" s="426">
        <v>2160</v>
      </c>
      <c r="N643" s="444" t="s">
        <v>788</v>
      </c>
      <c r="O643" s="737" t="s">
        <v>958</v>
      </c>
      <c r="P643" s="697" t="s">
        <v>412</v>
      </c>
    </row>
    <row r="644" spans="1:16" outlineLevel="1">
      <c r="A644" s="34">
        <v>641</v>
      </c>
      <c r="B644" s="922">
        <f t="shared" si="9"/>
        <v>44684.114583750081</v>
      </c>
      <c r="C644" s="593" t="s">
        <v>441</v>
      </c>
      <c r="D644" s="597">
        <v>90</v>
      </c>
      <c r="E644" s="591" t="s">
        <v>757</v>
      </c>
      <c r="F644" s="462" t="s">
        <v>1001</v>
      </c>
      <c r="G644" s="464"/>
      <c r="H644" s="743">
        <v>1.75</v>
      </c>
      <c r="I644" s="426">
        <v>1.75</v>
      </c>
      <c r="J644" s="426"/>
      <c r="K644" s="426"/>
      <c r="L644" s="426"/>
      <c r="M644" s="426"/>
      <c r="N644" s="444"/>
      <c r="O644" s="737" t="s">
        <v>958</v>
      </c>
      <c r="P644" s="697" t="s">
        <v>377</v>
      </c>
    </row>
    <row r="645" spans="1:16" outlineLevel="1">
      <c r="A645" s="34">
        <v>642</v>
      </c>
      <c r="B645" s="922">
        <f t="shared" si="9"/>
        <v>44684.187500416745</v>
      </c>
      <c r="C645" s="593" t="s">
        <v>441</v>
      </c>
      <c r="D645" s="597">
        <v>90</v>
      </c>
      <c r="E645" s="591" t="s">
        <v>757</v>
      </c>
      <c r="F645" s="462" t="s">
        <v>1002</v>
      </c>
      <c r="G645" s="464"/>
      <c r="H645" s="745">
        <v>0.25</v>
      </c>
      <c r="I645" s="441">
        <v>0.25</v>
      </c>
      <c r="J645" s="426"/>
      <c r="K645" s="426"/>
      <c r="L645" s="426"/>
      <c r="M645" s="426"/>
      <c r="N645" s="444"/>
      <c r="O645" s="737" t="s">
        <v>958</v>
      </c>
      <c r="P645" s="697" t="s">
        <v>377</v>
      </c>
    </row>
    <row r="646" spans="1:16" outlineLevel="1">
      <c r="A646" s="34">
        <v>643</v>
      </c>
      <c r="B646" s="922">
        <f t="shared" ref="B646:B709" si="10">IF(ISNUMBER(J645),B645+J645/24,B645+I645/24)</f>
        <v>44684.197917083409</v>
      </c>
      <c r="C646" s="593" t="s">
        <v>441</v>
      </c>
      <c r="D646" s="597">
        <v>90</v>
      </c>
      <c r="E646" s="591" t="s">
        <v>757</v>
      </c>
      <c r="F646" s="462" t="s">
        <v>1003</v>
      </c>
      <c r="G646" s="464"/>
      <c r="H646" s="742">
        <f>_xlfn.CEILING.MATH(IF(L645="",((L646-K646)/M646),((L646-L645)/M646)),0.25)</f>
        <v>2.75</v>
      </c>
      <c r="I646" s="562">
        <f>H646</f>
        <v>2.75</v>
      </c>
      <c r="J646" s="426"/>
      <c r="K646" s="426"/>
      <c r="L646" s="426">
        <v>1091</v>
      </c>
      <c r="M646" s="426">
        <v>432</v>
      </c>
      <c r="N646" s="444" t="s">
        <v>766</v>
      </c>
      <c r="O646" s="737" t="s">
        <v>958</v>
      </c>
      <c r="P646" s="697" t="s">
        <v>377</v>
      </c>
    </row>
    <row r="647" spans="1:16" outlineLevel="1">
      <c r="A647" s="34">
        <v>644</v>
      </c>
      <c r="B647" s="922">
        <f t="shared" si="10"/>
        <v>44684.312500416745</v>
      </c>
      <c r="C647" s="593" t="s">
        <v>441</v>
      </c>
      <c r="D647" s="597">
        <v>95</v>
      </c>
      <c r="E647" s="571" t="s">
        <v>798</v>
      </c>
      <c r="F647" s="462" t="s">
        <v>799</v>
      </c>
      <c r="G647" s="465"/>
      <c r="H647" s="746">
        <f>H650</f>
        <v>2</v>
      </c>
      <c r="I647" s="560">
        <f>H647</f>
        <v>2</v>
      </c>
      <c r="J647" s="442"/>
      <c r="K647" s="442"/>
      <c r="L647" s="442">
        <v>4049</v>
      </c>
      <c r="M647" s="426">
        <v>2160</v>
      </c>
      <c r="N647" s="444" t="s">
        <v>788</v>
      </c>
      <c r="O647" s="685" t="s">
        <v>800</v>
      </c>
      <c r="P647" s="697" t="s">
        <v>389</v>
      </c>
    </row>
    <row r="648" spans="1:16" outlineLevel="1">
      <c r="A648" s="34">
        <v>645</v>
      </c>
      <c r="B648" s="922">
        <f t="shared" si="10"/>
        <v>44684.395833750081</v>
      </c>
      <c r="C648" s="593" t="s">
        <v>441</v>
      </c>
      <c r="D648" s="597">
        <v>95</v>
      </c>
      <c r="E648" s="571" t="s">
        <v>798</v>
      </c>
      <c r="F648" s="462" t="s">
        <v>801</v>
      </c>
      <c r="G648" s="465"/>
      <c r="H648" s="747">
        <v>1.75</v>
      </c>
      <c r="I648" s="442">
        <v>1.75</v>
      </c>
      <c r="J648" s="442"/>
      <c r="K648" s="442"/>
      <c r="L648" s="442"/>
      <c r="M648" s="442"/>
      <c r="N648" s="614"/>
      <c r="O648" s="685" t="s">
        <v>800</v>
      </c>
      <c r="P648" s="697" t="s">
        <v>524</v>
      </c>
    </row>
    <row r="649" spans="1:16" outlineLevel="1">
      <c r="A649" s="34">
        <v>646</v>
      </c>
      <c r="B649" s="922">
        <f t="shared" si="10"/>
        <v>44684.468750416745</v>
      </c>
      <c r="C649" s="593" t="s">
        <v>441</v>
      </c>
      <c r="D649" s="597">
        <v>95</v>
      </c>
      <c r="E649" s="571" t="s">
        <v>798</v>
      </c>
      <c r="F649" s="462" t="s">
        <v>803</v>
      </c>
      <c r="G649" s="465"/>
      <c r="H649" s="747">
        <v>0.25</v>
      </c>
      <c r="I649" s="442">
        <v>0.25</v>
      </c>
      <c r="J649" s="442"/>
      <c r="K649" s="442"/>
      <c r="L649" s="442"/>
      <c r="M649" s="442"/>
      <c r="N649" s="614"/>
      <c r="O649" s="685" t="s">
        <v>800</v>
      </c>
      <c r="P649" s="697" t="s">
        <v>412</v>
      </c>
    </row>
    <row r="650" spans="1:16" outlineLevel="1">
      <c r="A650" s="34">
        <v>647</v>
      </c>
      <c r="B650" s="922">
        <f t="shared" si="10"/>
        <v>44684.479167083409</v>
      </c>
      <c r="C650" s="593" t="s">
        <v>441</v>
      </c>
      <c r="D650" s="597">
        <v>95</v>
      </c>
      <c r="E650" s="571" t="s">
        <v>798</v>
      </c>
      <c r="F650" s="462" t="s">
        <v>804</v>
      </c>
      <c r="G650" s="465"/>
      <c r="H650" s="742">
        <f>_xlfn.CEILING.MATH(IF(L649="",((L650-K650)/M650),((L650-L649)/M650)),0.25)</f>
        <v>2</v>
      </c>
      <c r="I650" s="560">
        <f>H650</f>
        <v>2</v>
      </c>
      <c r="J650" s="442"/>
      <c r="K650" s="442"/>
      <c r="L650" s="442">
        <v>4049</v>
      </c>
      <c r="M650" s="426">
        <v>2160</v>
      </c>
      <c r="N650" s="444" t="s">
        <v>788</v>
      </c>
      <c r="O650" s="685" t="s">
        <v>800</v>
      </c>
      <c r="P650" s="697" t="s">
        <v>412</v>
      </c>
    </row>
    <row r="651" spans="1:16" outlineLevel="1">
      <c r="A651" s="34">
        <v>648</v>
      </c>
      <c r="B651" s="922">
        <f t="shared" si="10"/>
        <v>44684.562500416745</v>
      </c>
      <c r="C651" s="593" t="s">
        <v>441</v>
      </c>
      <c r="D651" s="597">
        <v>95</v>
      </c>
      <c r="E651" s="571" t="s">
        <v>798</v>
      </c>
      <c r="F651" s="462" t="s">
        <v>805</v>
      </c>
      <c r="G651" s="465"/>
      <c r="H651" s="747">
        <v>0.75</v>
      </c>
      <c r="I651" s="442">
        <v>0.75</v>
      </c>
      <c r="J651" s="442"/>
      <c r="K651" s="442"/>
      <c r="L651" s="442"/>
      <c r="M651" s="442"/>
      <c r="N651" s="614" t="s">
        <v>1004</v>
      </c>
      <c r="O651" s="685" t="s">
        <v>800</v>
      </c>
      <c r="P651" s="697" t="s">
        <v>377</v>
      </c>
    </row>
    <row r="652" spans="1:16" outlineLevel="1">
      <c r="A652" s="34">
        <v>649</v>
      </c>
      <c r="B652" s="922">
        <f t="shared" si="10"/>
        <v>44684.593750416745</v>
      </c>
      <c r="C652" s="593" t="s">
        <v>441</v>
      </c>
      <c r="D652" s="597">
        <v>95</v>
      </c>
      <c r="E652" s="571" t="s">
        <v>798</v>
      </c>
      <c r="F652" s="462" t="s">
        <v>806</v>
      </c>
      <c r="G652" s="465"/>
      <c r="H652" s="747">
        <v>6</v>
      </c>
      <c r="I652" s="442">
        <v>6</v>
      </c>
      <c r="J652" s="442"/>
      <c r="K652" s="442"/>
      <c r="L652" s="442"/>
      <c r="M652" s="442"/>
      <c r="N652" s="614"/>
      <c r="O652" s="685" t="s">
        <v>800</v>
      </c>
      <c r="P652" s="697" t="s">
        <v>813</v>
      </c>
    </row>
    <row r="653" spans="1:16" outlineLevel="1">
      <c r="A653" s="34">
        <v>650</v>
      </c>
      <c r="B653" s="922">
        <f t="shared" si="10"/>
        <v>44684.843750416745</v>
      </c>
      <c r="C653" s="593" t="s">
        <v>441</v>
      </c>
      <c r="D653" s="597">
        <v>95</v>
      </c>
      <c r="E653" s="571" t="s">
        <v>798</v>
      </c>
      <c r="F653" s="462" t="s">
        <v>808</v>
      </c>
      <c r="G653" s="465"/>
      <c r="H653" s="747">
        <v>0.25</v>
      </c>
      <c r="I653" s="442">
        <v>0.25</v>
      </c>
      <c r="J653" s="442"/>
      <c r="K653" s="442"/>
      <c r="L653" s="442"/>
      <c r="M653" s="442"/>
      <c r="N653" s="614"/>
      <c r="O653" s="685" t="s">
        <v>800</v>
      </c>
      <c r="P653" s="697" t="s">
        <v>377</v>
      </c>
    </row>
    <row r="654" spans="1:16" outlineLevel="1">
      <c r="A654" s="34">
        <v>651</v>
      </c>
      <c r="B654" s="922">
        <f t="shared" si="10"/>
        <v>44684.854167083409</v>
      </c>
      <c r="C654" s="593" t="s">
        <v>441</v>
      </c>
      <c r="D654" s="597">
        <v>95</v>
      </c>
      <c r="E654" s="571" t="s">
        <v>798</v>
      </c>
      <c r="F654" s="462" t="s">
        <v>814</v>
      </c>
      <c r="G654" s="465"/>
      <c r="H654" s="742">
        <f>_xlfn.CEILING.MATH(IF(L653="",((L654-K654)/M654),((L654-L653)/M654)),0.25)</f>
        <v>10.75</v>
      </c>
      <c r="I654" s="560">
        <f>H654</f>
        <v>10.75</v>
      </c>
      <c r="J654" s="442"/>
      <c r="K654" s="442"/>
      <c r="L654" s="442">
        <v>5504</v>
      </c>
      <c r="M654" s="442">
        <v>516</v>
      </c>
      <c r="N654" s="444" t="s">
        <v>810</v>
      </c>
      <c r="O654" s="685" t="s">
        <v>800</v>
      </c>
      <c r="P654" s="697" t="s">
        <v>807</v>
      </c>
    </row>
    <row r="655" spans="1:16" ht="14.25" customHeight="1" outlineLevel="1">
      <c r="A655" s="34">
        <v>652</v>
      </c>
      <c r="B655" s="922">
        <f t="shared" si="10"/>
        <v>44685.302083750074</v>
      </c>
      <c r="C655" s="593" t="s">
        <v>441</v>
      </c>
      <c r="D655" s="597">
        <v>95</v>
      </c>
      <c r="E655" s="571" t="s">
        <v>798</v>
      </c>
      <c r="F655" s="462" t="s">
        <v>811</v>
      </c>
      <c r="G655" s="465"/>
      <c r="H655" s="747">
        <v>3.5</v>
      </c>
      <c r="I655" s="442">
        <v>3.5</v>
      </c>
      <c r="J655" s="442"/>
      <c r="K655" s="442"/>
      <c r="L655" s="442"/>
      <c r="M655" s="442"/>
      <c r="N655" s="614" t="s">
        <v>1005</v>
      </c>
      <c r="O655" s="685" t="s">
        <v>800</v>
      </c>
      <c r="P655" s="697" t="s">
        <v>813</v>
      </c>
    </row>
    <row r="656" spans="1:16" ht="14.25" customHeight="1" outlineLevel="1">
      <c r="A656" s="34">
        <v>653</v>
      </c>
      <c r="B656" s="922">
        <f t="shared" si="10"/>
        <v>44685.447917083409</v>
      </c>
      <c r="C656" s="593" t="s">
        <v>441</v>
      </c>
      <c r="D656" s="597">
        <v>95</v>
      </c>
      <c r="E656" s="571" t="s">
        <v>798</v>
      </c>
      <c r="F656" s="462" t="s">
        <v>814</v>
      </c>
      <c r="G656" s="465"/>
      <c r="H656" s="742">
        <f>_xlfn.CEILING.MATH(IF(L655="",((L656-K656)/M656),((L656-L655)/M656)),0.25)</f>
        <v>3.5</v>
      </c>
      <c r="I656" s="560">
        <f>H656</f>
        <v>3.5</v>
      </c>
      <c r="J656" s="442"/>
      <c r="K656" s="442"/>
      <c r="L656" s="442">
        <v>1732.0170000000001</v>
      </c>
      <c r="M656" s="442">
        <v>516</v>
      </c>
      <c r="N656" s="444" t="s">
        <v>810</v>
      </c>
      <c r="O656" s="685" t="s">
        <v>800</v>
      </c>
      <c r="P656" s="697" t="s">
        <v>807</v>
      </c>
    </row>
    <row r="657" spans="1:16" outlineLevel="1">
      <c r="A657" s="34">
        <v>654</v>
      </c>
      <c r="B657" s="922">
        <f t="shared" si="10"/>
        <v>44685.593750416745</v>
      </c>
      <c r="C657" s="593" t="s">
        <v>441</v>
      </c>
      <c r="D657" s="597">
        <v>95</v>
      </c>
      <c r="E657" s="571" t="s">
        <v>798</v>
      </c>
      <c r="F657" s="462" t="s">
        <v>815</v>
      </c>
      <c r="G657" s="465"/>
      <c r="H657" s="747">
        <v>1.75</v>
      </c>
      <c r="I657" s="442">
        <v>1.75</v>
      </c>
      <c r="J657" s="442"/>
      <c r="K657" s="442"/>
      <c r="L657" s="442"/>
      <c r="M657" s="442"/>
      <c r="N657" s="614"/>
      <c r="O657" s="685" t="s">
        <v>800</v>
      </c>
      <c r="P657" s="697" t="s">
        <v>377</v>
      </c>
    </row>
    <row r="658" spans="1:16" ht="14.25" customHeight="1" outlineLevel="1">
      <c r="A658" s="34">
        <v>655</v>
      </c>
      <c r="B658" s="922">
        <f t="shared" si="10"/>
        <v>44685.666667083409</v>
      </c>
      <c r="C658" s="593" t="s">
        <v>441</v>
      </c>
      <c r="D658" s="597">
        <v>95</v>
      </c>
      <c r="E658" s="571" t="s">
        <v>798</v>
      </c>
      <c r="F658" s="462" t="s">
        <v>816</v>
      </c>
      <c r="G658" s="465"/>
      <c r="H658" s="747">
        <v>1.5</v>
      </c>
      <c r="I658" s="442">
        <v>1.5</v>
      </c>
      <c r="J658" s="442"/>
      <c r="K658" s="442"/>
      <c r="L658" s="442"/>
      <c r="M658" s="442"/>
      <c r="N658" s="614"/>
      <c r="O658" s="685" t="s">
        <v>800</v>
      </c>
      <c r="P658" s="698" t="s">
        <v>807</v>
      </c>
    </row>
    <row r="659" spans="1:16" ht="14.25" customHeight="1" outlineLevel="1">
      <c r="A659" s="34">
        <v>656</v>
      </c>
      <c r="B659" s="922">
        <f t="shared" si="10"/>
        <v>44685.729167083409</v>
      </c>
      <c r="C659" s="593" t="s">
        <v>441</v>
      </c>
      <c r="D659" s="597">
        <v>95</v>
      </c>
      <c r="E659" s="571" t="s">
        <v>798</v>
      </c>
      <c r="F659" s="462" t="s">
        <v>817</v>
      </c>
      <c r="G659" s="465"/>
      <c r="H659" s="747">
        <v>1</v>
      </c>
      <c r="I659" s="442">
        <v>1</v>
      </c>
      <c r="J659" s="442"/>
      <c r="K659" s="442"/>
      <c r="L659" s="442"/>
      <c r="M659" s="442"/>
      <c r="N659" s="614"/>
      <c r="O659" s="685" t="s">
        <v>800</v>
      </c>
      <c r="P659" s="697" t="s">
        <v>818</v>
      </c>
    </row>
    <row r="660" spans="1:16" ht="14.25" customHeight="1" outlineLevel="1">
      <c r="A660" s="34">
        <v>657</v>
      </c>
      <c r="B660" s="922">
        <f t="shared" si="10"/>
        <v>44685.770833750074</v>
      </c>
      <c r="C660" s="593" t="s">
        <v>441</v>
      </c>
      <c r="D660" s="597">
        <v>95</v>
      </c>
      <c r="E660" s="571" t="s">
        <v>798</v>
      </c>
      <c r="F660" s="462" t="s">
        <v>1006</v>
      </c>
      <c r="G660" s="465"/>
      <c r="H660" s="747">
        <v>6</v>
      </c>
      <c r="I660" s="442">
        <v>6</v>
      </c>
      <c r="J660" s="442"/>
      <c r="K660" s="442"/>
      <c r="L660" s="442"/>
      <c r="M660" s="442"/>
      <c r="N660" s="614"/>
      <c r="O660" s="685" t="s">
        <v>800</v>
      </c>
      <c r="P660" s="697" t="s">
        <v>813</v>
      </c>
    </row>
    <row r="661" spans="1:16" ht="14.25" customHeight="1" outlineLevel="1">
      <c r="A661" s="34">
        <v>658</v>
      </c>
      <c r="B661" s="922">
        <f t="shared" si="10"/>
        <v>44686.020833750074</v>
      </c>
      <c r="C661" s="593" t="s">
        <v>441</v>
      </c>
      <c r="D661" s="597">
        <v>95</v>
      </c>
      <c r="E661" s="571" t="s">
        <v>798</v>
      </c>
      <c r="F661" s="462" t="s">
        <v>820</v>
      </c>
      <c r="G661" s="465"/>
      <c r="H661" s="747">
        <v>1.25</v>
      </c>
      <c r="I661" s="442">
        <v>1.25</v>
      </c>
      <c r="J661" s="442"/>
      <c r="K661" s="442"/>
      <c r="L661" s="442"/>
      <c r="M661" s="442"/>
      <c r="N661" s="614"/>
      <c r="O661" s="685" t="s">
        <v>800</v>
      </c>
      <c r="P661" s="697" t="s">
        <v>383</v>
      </c>
    </row>
    <row r="662" spans="1:16" ht="14.25" customHeight="1" outlineLevel="1">
      <c r="A662" s="34">
        <v>659</v>
      </c>
      <c r="B662" s="922">
        <f t="shared" si="10"/>
        <v>44686.072917083409</v>
      </c>
      <c r="C662" s="593" t="s">
        <v>441</v>
      </c>
      <c r="D662" s="597">
        <v>95</v>
      </c>
      <c r="E662" s="571" t="s">
        <v>798</v>
      </c>
      <c r="F662" s="462" t="s">
        <v>821</v>
      </c>
      <c r="G662" s="465"/>
      <c r="H662" s="747">
        <v>7</v>
      </c>
      <c r="I662" s="442">
        <v>7</v>
      </c>
      <c r="J662" s="442"/>
      <c r="K662" s="442"/>
      <c r="L662" s="442"/>
      <c r="M662" s="442"/>
      <c r="N662" s="614"/>
      <c r="O662" s="685" t="s">
        <v>800</v>
      </c>
      <c r="P662" s="697" t="s">
        <v>822</v>
      </c>
    </row>
    <row r="663" spans="1:16" ht="14.25" customHeight="1" outlineLevel="1">
      <c r="A663" s="34">
        <v>660</v>
      </c>
      <c r="B663" s="922">
        <f t="shared" si="10"/>
        <v>44686.364583750074</v>
      </c>
      <c r="C663" s="593" t="s">
        <v>441</v>
      </c>
      <c r="D663" s="597">
        <v>95</v>
      </c>
      <c r="E663" s="571" t="s">
        <v>798</v>
      </c>
      <c r="F663" s="462" t="s">
        <v>823</v>
      </c>
      <c r="G663" s="465"/>
      <c r="H663" s="747">
        <v>2.5</v>
      </c>
      <c r="I663" s="442">
        <v>2.5</v>
      </c>
      <c r="J663" s="442"/>
      <c r="K663" s="442"/>
      <c r="L663" s="442"/>
      <c r="M663" s="442"/>
      <c r="N663" s="614"/>
      <c r="O663" s="685" t="s">
        <v>800</v>
      </c>
      <c r="P663" s="697" t="s">
        <v>377</v>
      </c>
    </row>
    <row r="664" spans="1:16" ht="14.25" customHeight="1" outlineLevel="1">
      <c r="A664" s="34">
        <v>661</v>
      </c>
      <c r="B664" s="922">
        <f t="shared" si="10"/>
        <v>44686.468750416738</v>
      </c>
      <c r="C664" s="593" t="s">
        <v>441</v>
      </c>
      <c r="D664" s="597">
        <v>95</v>
      </c>
      <c r="E664" s="571" t="s">
        <v>798</v>
      </c>
      <c r="F664" s="462" t="s">
        <v>1007</v>
      </c>
      <c r="G664" s="465"/>
      <c r="H664" s="742">
        <f>_xlfn.CEILING.MATH(IF(L663="",((L664-K664)/M664),((L664-L663)/M664)),0.25)</f>
        <v>11.25</v>
      </c>
      <c r="I664" s="560">
        <f>H664</f>
        <v>11.25</v>
      </c>
      <c r="J664" s="442"/>
      <c r="K664" s="442"/>
      <c r="L664" s="442">
        <v>4049</v>
      </c>
      <c r="M664" s="442">
        <v>364.5</v>
      </c>
      <c r="N664" s="444" t="s">
        <v>825</v>
      </c>
      <c r="O664" s="685" t="s">
        <v>800</v>
      </c>
      <c r="P664" s="697" t="s">
        <v>389</v>
      </c>
    </row>
    <row r="665" spans="1:16" ht="14.25" customHeight="1" outlineLevel="1">
      <c r="A665" s="34">
        <v>662</v>
      </c>
      <c r="B665" s="922">
        <f t="shared" si="10"/>
        <v>44686.937500416738</v>
      </c>
      <c r="C665" s="593" t="s">
        <v>441</v>
      </c>
      <c r="D665" s="597">
        <v>95</v>
      </c>
      <c r="E665" s="571" t="s">
        <v>798</v>
      </c>
      <c r="F665" s="462" t="s">
        <v>1008</v>
      </c>
      <c r="G665" s="465"/>
      <c r="H665" s="747">
        <v>0.5</v>
      </c>
      <c r="I665" s="442">
        <v>0.5</v>
      </c>
      <c r="J665" s="442"/>
      <c r="K665" s="442"/>
      <c r="L665" s="442"/>
      <c r="M665" s="442"/>
      <c r="N665" s="623"/>
      <c r="O665" s="685" t="s">
        <v>800</v>
      </c>
      <c r="P665" s="697" t="s">
        <v>383</v>
      </c>
    </row>
    <row r="666" spans="1:16" ht="14.25" customHeight="1" outlineLevel="1">
      <c r="A666" s="34">
        <v>663</v>
      </c>
      <c r="B666" s="922">
        <f t="shared" si="10"/>
        <v>44686.958333750074</v>
      </c>
      <c r="C666" s="593" t="s">
        <v>441</v>
      </c>
      <c r="D666" s="597">
        <v>95</v>
      </c>
      <c r="E666" s="571" t="s">
        <v>798</v>
      </c>
      <c r="F666" s="462" t="s">
        <v>1009</v>
      </c>
      <c r="G666" s="465"/>
      <c r="H666" s="747">
        <v>2</v>
      </c>
      <c r="I666" s="442">
        <v>2</v>
      </c>
      <c r="J666" s="442"/>
      <c r="K666" s="442"/>
      <c r="L666" s="442"/>
      <c r="M666" s="442"/>
      <c r="N666" s="714"/>
      <c r="O666" s="685" t="s">
        <v>800</v>
      </c>
      <c r="P666" s="697" t="s">
        <v>779</v>
      </c>
    </row>
    <row r="667" spans="1:16" ht="14.25" customHeight="1" outlineLevel="1">
      <c r="A667" s="34">
        <v>664</v>
      </c>
      <c r="B667" s="922">
        <f t="shared" si="10"/>
        <v>44687.041667083409</v>
      </c>
      <c r="C667" s="593" t="s">
        <v>441</v>
      </c>
      <c r="D667" s="597">
        <v>95</v>
      </c>
      <c r="E667" s="571" t="s">
        <v>798</v>
      </c>
      <c r="F667" s="462" t="s">
        <v>828</v>
      </c>
      <c r="G667" s="465"/>
      <c r="H667" s="747">
        <v>1.5</v>
      </c>
      <c r="I667" s="442">
        <v>1.5</v>
      </c>
      <c r="J667" s="442"/>
      <c r="K667" s="442"/>
      <c r="L667" s="442"/>
      <c r="M667" s="442"/>
      <c r="N667" s="714"/>
      <c r="O667" s="685" t="s">
        <v>800</v>
      </c>
      <c r="P667" s="697" t="s">
        <v>484</v>
      </c>
    </row>
    <row r="668" spans="1:16" ht="14.25" customHeight="1" outlineLevel="1">
      <c r="A668" s="34">
        <v>665</v>
      </c>
      <c r="B668" s="922">
        <f t="shared" si="10"/>
        <v>44687.104167083409</v>
      </c>
      <c r="C668" s="593" t="s">
        <v>441</v>
      </c>
      <c r="D668" s="597">
        <v>95</v>
      </c>
      <c r="E668" s="571" t="s">
        <v>798</v>
      </c>
      <c r="F668" s="462" t="s">
        <v>829</v>
      </c>
      <c r="G668" s="465"/>
      <c r="H668" s="747">
        <v>1</v>
      </c>
      <c r="I668" s="442">
        <v>1</v>
      </c>
      <c r="J668" s="442"/>
      <c r="K668" s="442"/>
      <c r="L668" s="442"/>
      <c r="M668" s="442"/>
      <c r="N668" s="714" t="s">
        <v>830</v>
      </c>
      <c r="O668" s="685" t="s">
        <v>800</v>
      </c>
      <c r="P668" s="697" t="s">
        <v>383</v>
      </c>
    </row>
    <row r="669" spans="1:16" ht="14.25" customHeight="1" outlineLevel="1">
      <c r="A669" s="34">
        <v>666</v>
      </c>
      <c r="B669" s="922">
        <f t="shared" si="10"/>
        <v>44687.145833750074</v>
      </c>
      <c r="C669" s="593" t="s">
        <v>441</v>
      </c>
      <c r="D669" s="597">
        <v>95</v>
      </c>
      <c r="E669" s="571" t="s">
        <v>798</v>
      </c>
      <c r="F669" s="462" t="s">
        <v>831</v>
      </c>
      <c r="G669" s="465"/>
      <c r="H669" s="747">
        <v>0.75</v>
      </c>
      <c r="I669" s="442">
        <v>0.75</v>
      </c>
      <c r="J669" s="442"/>
      <c r="K669" s="442"/>
      <c r="L669" s="442"/>
      <c r="M669" s="442"/>
      <c r="N669" s="714"/>
      <c r="O669" s="685" t="s">
        <v>800</v>
      </c>
      <c r="P669" s="697" t="s">
        <v>832</v>
      </c>
    </row>
    <row r="670" spans="1:16" ht="14.25" customHeight="1" outlineLevel="1">
      <c r="A670" s="34">
        <v>667</v>
      </c>
      <c r="B670" s="922">
        <f t="shared" si="10"/>
        <v>44687.177083750074</v>
      </c>
      <c r="C670" s="593" t="s">
        <v>441</v>
      </c>
      <c r="D670" s="597">
        <v>95</v>
      </c>
      <c r="E670" s="571" t="s">
        <v>798</v>
      </c>
      <c r="F670" s="462" t="s">
        <v>833</v>
      </c>
      <c r="G670" s="465"/>
      <c r="H670" s="747">
        <v>2.25</v>
      </c>
      <c r="I670" s="442">
        <v>2.25</v>
      </c>
      <c r="J670" s="442"/>
      <c r="K670" s="442"/>
      <c r="L670" s="442"/>
      <c r="M670" s="442"/>
      <c r="N670" s="623" t="s">
        <v>834</v>
      </c>
      <c r="O670" s="685" t="s">
        <v>800</v>
      </c>
      <c r="P670" s="697" t="s">
        <v>562</v>
      </c>
    </row>
    <row r="671" spans="1:16" ht="14.25" customHeight="1" outlineLevel="1">
      <c r="A671" s="34">
        <v>668</v>
      </c>
      <c r="B671" s="922">
        <f t="shared" si="10"/>
        <v>44687.270833750074</v>
      </c>
      <c r="C671" s="593" t="s">
        <v>441</v>
      </c>
      <c r="D671" s="597">
        <v>95</v>
      </c>
      <c r="E671" s="571" t="s">
        <v>798</v>
      </c>
      <c r="F671" s="462" t="s">
        <v>835</v>
      </c>
      <c r="G671" s="465"/>
      <c r="H671" s="747">
        <v>1</v>
      </c>
      <c r="I671" s="442">
        <v>1</v>
      </c>
      <c r="J671" s="442"/>
      <c r="K671" s="442"/>
      <c r="L671" s="442"/>
      <c r="M671" s="442"/>
      <c r="N671" s="714"/>
      <c r="O671" s="685" t="s">
        <v>800</v>
      </c>
      <c r="P671" s="697" t="s">
        <v>479</v>
      </c>
    </row>
    <row r="672" spans="1:16" ht="14.25" customHeight="1" outlineLevel="1">
      <c r="A672" s="34">
        <v>669</v>
      </c>
      <c r="B672" s="922">
        <f t="shared" si="10"/>
        <v>44687.312500416738</v>
      </c>
      <c r="C672" s="593" t="s">
        <v>441</v>
      </c>
      <c r="D672" s="597">
        <v>95</v>
      </c>
      <c r="E672" s="571" t="s">
        <v>798</v>
      </c>
      <c r="F672" s="462" t="s">
        <v>836</v>
      </c>
      <c r="G672" s="465"/>
      <c r="H672" s="747">
        <v>1</v>
      </c>
      <c r="I672" s="442">
        <v>1</v>
      </c>
      <c r="J672" s="442"/>
      <c r="K672" s="442"/>
      <c r="L672" s="442"/>
      <c r="M672" s="442"/>
      <c r="N672" s="623"/>
      <c r="O672" s="685" t="s">
        <v>800</v>
      </c>
      <c r="P672" s="697" t="s">
        <v>640</v>
      </c>
    </row>
    <row r="673" spans="1:16" ht="14.25" customHeight="1" outlineLevel="1">
      <c r="A673" s="34">
        <v>670</v>
      </c>
      <c r="B673" s="922">
        <f t="shared" si="10"/>
        <v>44687.354167083402</v>
      </c>
      <c r="C673" s="593" t="s">
        <v>441</v>
      </c>
      <c r="D673" s="597">
        <v>95</v>
      </c>
      <c r="E673" s="571" t="s">
        <v>798</v>
      </c>
      <c r="F673" s="462" t="s">
        <v>837</v>
      </c>
      <c r="G673" s="465"/>
      <c r="H673" s="747">
        <v>1.5</v>
      </c>
      <c r="I673" s="442">
        <v>1.5</v>
      </c>
      <c r="J673" s="442"/>
      <c r="K673" s="442"/>
      <c r="L673" s="442"/>
      <c r="M673" s="442"/>
      <c r="N673" s="623"/>
      <c r="O673" s="685" t="s">
        <v>800</v>
      </c>
      <c r="P673" s="697" t="s">
        <v>653</v>
      </c>
    </row>
    <row r="674" spans="1:16" ht="14.25" customHeight="1" outlineLevel="1">
      <c r="A674" s="34">
        <v>671</v>
      </c>
      <c r="B674" s="922">
        <f t="shared" si="10"/>
        <v>44687.416667083402</v>
      </c>
      <c r="C674" s="593" t="s">
        <v>441</v>
      </c>
      <c r="D674" s="597">
        <v>95</v>
      </c>
      <c r="E674" s="571" t="s">
        <v>798</v>
      </c>
      <c r="F674" s="462" t="s">
        <v>838</v>
      </c>
      <c r="G674" s="465"/>
      <c r="H674" s="747">
        <v>0.75</v>
      </c>
      <c r="I674" s="442">
        <v>0.75</v>
      </c>
      <c r="J674" s="442"/>
      <c r="K674" s="442"/>
      <c r="L674" s="442"/>
      <c r="M674" s="442"/>
      <c r="N674" s="623"/>
      <c r="O674" s="685" t="s">
        <v>800</v>
      </c>
      <c r="P674" s="697" t="s">
        <v>640</v>
      </c>
    </row>
    <row r="675" spans="1:16" ht="14.25" customHeight="1" outlineLevel="1">
      <c r="A675" s="34">
        <v>672</v>
      </c>
      <c r="B675" s="922">
        <f t="shared" si="10"/>
        <v>44687.447917083402</v>
      </c>
      <c r="C675" s="593" t="s">
        <v>441</v>
      </c>
      <c r="D675" s="597">
        <v>95</v>
      </c>
      <c r="E675" s="571" t="s">
        <v>798</v>
      </c>
      <c r="F675" s="462" t="s">
        <v>839</v>
      </c>
      <c r="G675" s="465"/>
      <c r="H675" s="747">
        <v>0.75</v>
      </c>
      <c r="I675" s="442">
        <v>0.75</v>
      </c>
      <c r="J675" s="442"/>
      <c r="K675" s="442"/>
      <c r="L675" s="442"/>
      <c r="M675" s="442"/>
      <c r="N675" s="623"/>
      <c r="O675" s="685" t="s">
        <v>800</v>
      </c>
      <c r="P675" s="697" t="s">
        <v>640</v>
      </c>
    </row>
    <row r="676" spans="1:16" ht="14.25" customHeight="1" outlineLevel="1">
      <c r="A676" s="34">
        <v>673</v>
      </c>
      <c r="B676" s="922">
        <f t="shared" si="10"/>
        <v>44687.479167083402</v>
      </c>
      <c r="C676" s="593" t="s">
        <v>441</v>
      </c>
      <c r="D676" s="597">
        <v>95</v>
      </c>
      <c r="E676" s="571" t="s">
        <v>798</v>
      </c>
      <c r="F676" s="462" t="s">
        <v>840</v>
      </c>
      <c r="G676" s="465"/>
      <c r="H676" s="747">
        <v>0.5</v>
      </c>
      <c r="I676" s="442">
        <v>0.5</v>
      </c>
      <c r="J676" s="442"/>
      <c r="K676" s="442"/>
      <c r="L676" s="442"/>
      <c r="M676" s="442"/>
      <c r="N676" s="623"/>
      <c r="O676" s="685" t="s">
        <v>800</v>
      </c>
      <c r="P676" s="697" t="s">
        <v>484</v>
      </c>
    </row>
    <row r="677" spans="1:16" ht="24.75" customHeight="1" outlineLevel="1">
      <c r="A677" s="34">
        <v>674</v>
      </c>
      <c r="B677" s="922">
        <f t="shared" si="10"/>
        <v>44687.500000416738</v>
      </c>
      <c r="C677" s="593" t="s">
        <v>441</v>
      </c>
      <c r="D677" s="597">
        <v>95</v>
      </c>
      <c r="E677" s="571" t="s">
        <v>798</v>
      </c>
      <c r="F677" s="462" t="s">
        <v>841</v>
      </c>
      <c r="G677" s="465"/>
      <c r="H677" s="747">
        <v>0.75</v>
      </c>
      <c r="I677" s="442">
        <v>0.75</v>
      </c>
      <c r="J677" s="442"/>
      <c r="K677" s="442"/>
      <c r="L677" s="442"/>
      <c r="M677" s="442"/>
      <c r="N677" s="623"/>
      <c r="O677" s="685" t="s">
        <v>800</v>
      </c>
      <c r="P677" s="697" t="s">
        <v>479</v>
      </c>
    </row>
    <row r="678" spans="1:16" ht="14.25" customHeight="1" outlineLevel="1">
      <c r="A678" s="34">
        <v>675</v>
      </c>
      <c r="B678" s="922">
        <f t="shared" si="10"/>
        <v>44687.531250416738</v>
      </c>
      <c r="C678" s="593" t="s">
        <v>441</v>
      </c>
      <c r="D678" s="597">
        <v>95</v>
      </c>
      <c r="E678" s="571" t="s">
        <v>798</v>
      </c>
      <c r="F678" s="462" t="s">
        <v>842</v>
      </c>
      <c r="G678" s="465"/>
      <c r="H678" s="747">
        <v>1</v>
      </c>
      <c r="I678" s="442">
        <v>1</v>
      </c>
      <c r="J678" s="442"/>
      <c r="K678" s="442"/>
      <c r="L678" s="442"/>
      <c r="M678" s="442"/>
      <c r="N678" s="623"/>
      <c r="O678" s="685" t="s">
        <v>800</v>
      </c>
      <c r="P678" s="697" t="s">
        <v>640</v>
      </c>
    </row>
    <row r="679" spans="1:16" ht="14.25" customHeight="1" outlineLevel="1">
      <c r="A679" s="34">
        <v>676</v>
      </c>
      <c r="B679" s="922">
        <f t="shared" si="10"/>
        <v>44687.572917083402</v>
      </c>
      <c r="C679" s="593" t="s">
        <v>441</v>
      </c>
      <c r="D679" s="597">
        <v>95</v>
      </c>
      <c r="E679" s="571" t="s">
        <v>798</v>
      </c>
      <c r="F679" s="462" t="s">
        <v>843</v>
      </c>
      <c r="G679" s="465"/>
      <c r="H679" s="747">
        <v>1</v>
      </c>
      <c r="I679" s="442">
        <v>1</v>
      </c>
      <c r="J679" s="442"/>
      <c r="K679" s="442"/>
      <c r="L679" s="442"/>
      <c r="M679" s="442"/>
      <c r="N679" s="714"/>
      <c r="O679" s="685" t="s">
        <v>800</v>
      </c>
      <c r="P679" s="697" t="s">
        <v>479</v>
      </c>
    </row>
    <row r="680" spans="1:16" ht="14.25" customHeight="1" outlineLevel="1">
      <c r="A680" s="34">
        <v>677</v>
      </c>
      <c r="B680" s="922">
        <f t="shared" si="10"/>
        <v>44687.614583750066</v>
      </c>
      <c r="C680" s="593" t="s">
        <v>441</v>
      </c>
      <c r="D680" s="597">
        <v>95</v>
      </c>
      <c r="E680" s="571" t="s">
        <v>798</v>
      </c>
      <c r="F680" s="462" t="s">
        <v>844</v>
      </c>
      <c r="G680" s="465"/>
      <c r="H680" s="747">
        <v>0.75</v>
      </c>
      <c r="I680" s="442">
        <v>0.75</v>
      </c>
      <c r="J680" s="442"/>
      <c r="K680" s="442"/>
      <c r="L680" s="442"/>
      <c r="M680" s="442"/>
      <c r="N680" s="614"/>
      <c r="O680" s="685" t="s">
        <v>800</v>
      </c>
      <c r="P680" s="700" t="s">
        <v>822</v>
      </c>
    </row>
    <row r="681" spans="1:16" ht="14.25" customHeight="1" outlineLevel="1">
      <c r="A681" s="34">
        <v>678</v>
      </c>
      <c r="B681" s="922">
        <f t="shared" si="10"/>
        <v>44687.645833750066</v>
      </c>
      <c r="C681" s="593" t="s">
        <v>441</v>
      </c>
      <c r="D681" s="597">
        <v>95</v>
      </c>
      <c r="E681" s="571" t="s">
        <v>798</v>
      </c>
      <c r="F681" s="462" t="s">
        <v>845</v>
      </c>
      <c r="G681" s="465"/>
      <c r="H681" s="747">
        <v>1</v>
      </c>
      <c r="I681" s="442">
        <v>1</v>
      </c>
      <c r="J681" s="442"/>
      <c r="K681" s="442"/>
      <c r="L681" s="442"/>
      <c r="M681" s="442"/>
      <c r="N681" s="614"/>
      <c r="O681" s="685" t="s">
        <v>800</v>
      </c>
      <c r="P681" s="697" t="s">
        <v>377</v>
      </c>
    </row>
    <row r="682" spans="1:16" ht="14.25" customHeight="1" outlineLevel="1">
      <c r="A682" s="34">
        <v>679</v>
      </c>
      <c r="B682" s="922">
        <f t="shared" si="10"/>
        <v>44687.68750041673</v>
      </c>
      <c r="C682" s="593" t="s">
        <v>441</v>
      </c>
      <c r="D682" s="597">
        <v>95</v>
      </c>
      <c r="E682" s="571" t="s">
        <v>798</v>
      </c>
      <c r="F682" s="462" t="s">
        <v>846</v>
      </c>
      <c r="G682" s="465"/>
      <c r="H682" s="747">
        <v>0.75</v>
      </c>
      <c r="I682" s="442">
        <v>0.75</v>
      </c>
      <c r="J682" s="442"/>
      <c r="K682" s="442"/>
      <c r="L682" s="442"/>
      <c r="M682" s="442"/>
      <c r="N682" s="614"/>
      <c r="O682" s="685" t="s">
        <v>800</v>
      </c>
      <c r="P682" s="701" t="s">
        <v>847</v>
      </c>
    </row>
    <row r="683" spans="1:16" ht="14.25" customHeight="1" outlineLevel="1">
      <c r="A683" s="34">
        <v>680</v>
      </c>
      <c r="B683" s="922">
        <f t="shared" si="10"/>
        <v>44687.71875041673</v>
      </c>
      <c r="C683" s="593" t="s">
        <v>441</v>
      </c>
      <c r="D683" s="597">
        <v>95</v>
      </c>
      <c r="E683" s="571" t="s">
        <v>798</v>
      </c>
      <c r="F683" s="462" t="s">
        <v>848</v>
      </c>
      <c r="G683" s="465"/>
      <c r="H683" s="742">
        <f>_xlfn.CEILING.MATH(IF(L682="",((L683-K683)/M683),((L683-L682)/M683)),0.25)</f>
        <v>9</v>
      </c>
      <c r="I683" s="560">
        <f>H683</f>
        <v>9</v>
      </c>
      <c r="J683" s="442"/>
      <c r="K683" s="442"/>
      <c r="L683" s="442">
        <v>4049</v>
      </c>
      <c r="M683" s="442">
        <v>459</v>
      </c>
      <c r="N683" s="444" t="s">
        <v>849</v>
      </c>
      <c r="O683" s="685" t="s">
        <v>800</v>
      </c>
      <c r="P683" s="697" t="s">
        <v>412</v>
      </c>
    </row>
    <row r="684" spans="1:16" ht="14.25" customHeight="1" outlineLevel="1">
      <c r="A684" s="34">
        <v>681</v>
      </c>
      <c r="B684" s="922">
        <f t="shared" si="10"/>
        <v>44688.09375041673</v>
      </c>
      <c r="C684" s="593" t="s">
        <v>441</v>
      </c>
      <c r="D684" s="597">
        <v>95</v>
      </c>
      <c r="E684" s="571" t="s">
        <v>798</v>
      </c>
      <c r="F684" s="462" t="s">
        <v>850</v>
      </c>
      <c r="G684" s="465"/>
      <c r="H684" s="747">
        <v>1.75</v>
      </c>
      <c r="I684" s="442">
        <v>1.75</v>
      </c>
      <c r="J684" s="465"/>
      <c r="K684" s="465"/>
      <c r="L684" s="465"/>
      <c r="M684" s="465"/>
      <c r="N684" s="614"/>
      <c r="O684" s="685" t="s">
        <v>800</v>
      </c>
      <c r="P684" s="717" t="s">
        <v>822</v>
      </c>
    </row>
    <row r="685" spans="1:16" ht="14.25" customHeight="1">
      <c r="A685" s="34">
        <v>682</v>
      </c>
      <c r="B685" s="922">
        <f t="shared" si="10"/>
        <v>44688.166667083395</v>
      </c>
      <c r="C685" s="593" t="s">
        <v>441</v>
      </c>
      <c r="D685" s="597">
        <v>100</v>
      </c>
      <c r="E685" s="590" t="s">
        <v>851</v>
      </c>
      <c r="F685" s="462" t="s">
        <v>465</v>
      </c>
      <c r="G685" s="429"/>
      <c r="H685" s="745">
        <v>2</v>
      </c>
      <c r="I685" s="443">
        <v>2</v>
      </c>
      <c r="J685" s="424"/>
      <c r="K685" s="424"/>
      <c r="L685" s="424"/>
      <c r="M685" s="424"/>
      <c r="N685" s="447" t="s">
        <v>852</v>
      </c>
      <c r="O685" s="687" t="s">
        <v>853</v>
      </c>
      <c r="P685" s="699" t="s">
        <v>383</v>
      </c>
    </row>
    <row r="686" spans="1:16" outlineLevel="1">
      <c r="A686" s="34">
        <v>683</v>
      </c>
      <c r="B686" s="922">
        <f t="shared" si="10"/>
        <v>44688.25000041673</v>
      </c>
      <c r="C686" s="593" t="s">
        <v>441</v>
      </c>
      <c r="D686" s="597">
        <v>100</v>
      </c>
      <c r="E686" s="590" t="s">
        <v>851</v>
      </c>
      <c r="F686" s="462" t="s">
        <v>466</v>
      </c>
      <c r="G686" s="429"/>
      <c r="H686" s="745">
        <v>3</v>
      </c>
      <c r="I686" s="443">
        <v>3</v>
      </c>
      <c r="J686" s="424"/>
      <c r="K686" s="424"/>
      <c r="L686" s="424"/>
      <c r="M686" s="424"/>
      <c r="N686" s="447"/>
      <c r="O686" s="687" t="s">
        <v>853</v>
      </c>
      <c r="P686" s="700" t="s">
        <v>377</v>
      </c>
    </row>
    <row r="687" spans="1:16" ht="14.25" customHeight="1" outlineLevel="1">
      <c r="A687" s="34">
        <v>684</v>
      </c>
      <c r="B687" s="922">
        <f t="shared" si="10"/>
        <v>44688.37500041673</v>
      </c>
      <c r="C687" s="593" t="s">
        <v>441</v>
      </c>
      <c r="D687" s="597">
        <v>100</v>
      </c>
      <c r="E687" s="590" t="s">
        <v>851</v>
      </c>
      <c r="F687" s="462" t="s">
        <v>854</v>
      </c>
      <c r="G687" s="429"/>
      <c r="H687" s="745">
        <v>2</v>
      </c>
      <c r="I687" s="443">
        <v>2</v>
      </c>
      <c r="J687" s="424"/>
      <c r="K687" s="424"/>
      <c r="L687" s="424"/>
      <c r="M687" s="424"/>
      <c r="N687" s="447"/>
      <c r="O687" s="687" t="s">
        <v>853</v>
      </c>
      <c r="P687" s="697" t="s">
        <v>510</v>
      </c>
    </row>
    <row r="688" spans="1:16" ht="14.25" customHeight="1" outlineLevel="1">
      <c r="A688" s="34">
        <v>685</v>
      </c>
      <c r="B688" s="922">
        <f t="shared" si="10"/>
        <v>44688.458333750066</v>
      </c>
      <c r="C688" s="593" t="s">
        <v>441</v>
      </c>
      <c r="D688" s="597">
        <v>100</v>
      </c>
      <c r="E688" s="590" t="s">
        <v>851</v>
      </c>
      <c r="F688" s="462" t="s">
        <v>855</v>
      </c>
      <c r="G688" s="429"/>
      <c r="H688" s="745">
        <v>2</v>
      </c>
      <c r="I688" s="443">
        <v>2</v>
      </c>
      <c r="J688" s="424"/>
      <c r="K688" s="424"/>
      <c r="L688" s="424"/>
      <c r="M688" s="424"/>
      <c r="N688" s="447"/>
      <c r="O688" s="687" t="s">
        <v>853</v>
      </c>
      <c r="P688" s="697" t="s">
        <v>510</v>
      </c>
    </row>
    <row r="689" spans="1:16" ht="14.25" customHeight="1" outlineLevel="1">
      <c r="A689" s="34">
        <v>686</v>
      </c>
      <c r="B689" s="922">
        <f t="shared" si="10"/>
        <v>44688.541667083402</v>
      </c>
      <c r="C689" s="593" t="s">
        <v>441</v>
      </c>
      <c r="D689" s="597">
        <v>100</v>
      </c>
      <c r="E689" s="590" t="s">
        <v>851</v>
      </c>
      <c r="F689" s="462" t="s">
        <v>856</v>
      </c>
      <c r="G689" s="429"/>
      <c r="H689" s="741">
        <v>1.5</v>
      </c>
      <c r="I689" s="424">
        <v>1.5</v>
      </c>
      <c r="J689" s="424"/>
      <c r="K689" s="424"/>
      <c r="L689" s="424"/>
      <c r="M689" s="424"/>
      <c r="N689" s="447" t="s">
        <v>857</v>
      </c>
      <c r="O689" s="687" t="s">
        <v>853</v>
      </c>
      <c r="P689" s="697" t="s">
        <v>665</v>
      </c>
    </row>
    <row r="690" spans="1:16" ht="14.25" customHeight="1" outlineLevel="1">
      <c r="A690" s="34">
        <v>687</v>
      </c>
      <c r="B690" s="922">
        <f t="shared" si="10"/>
        <v>44688.604167083402</v>
      </c>
      <c r="C690" s="593" t="s">
        <v>441</v>
      </c>
      <c r="D690" s="597">
        <v>100</v>
      </c>
      <c r="E690" s="590" t="s">
        <v>851</v>
      </c>
      <c r="F690" s="462" t="s">
        <v>858</v>
      </c>
      <c r="G690" s="429"/>
      <c r="H690" s="741">
        <v>2</v>
      </c>
      <c r="I690" s="424">
        <v>2</v>
      </c>
      <c r="J690" s="424"/>
      <c r="K690" s="424"/>
      <c r="L690" s="424"/>
      <c r="M690" s="424"/>
      <c r="N690" s="624" t="s">
        <v>859</v>
      </c>
      <c r="O690" s="687" t="s">
        <v>853</v>
      </c>
      <c r="P690" s="697" t="s">
        <v>488</v>
      </c>
    </row>
    <row r="691" spans="1:16" ht="14.25" customHeight="1" outlineLevel="1">
      <c r="A691" s="34">
        <v>688</v>
      </c>
      <c r="B691" s="922">
        <f t="shared" si="10"/>
        <v>44688.687500416738</v>
      </c>
      <c r="C691" s="593" t="s">
        <v>441</v>
      </c>
      <c r="D691" s="597">
        <v>100</v>
      </c>
      <c r="E691" s="590" t="s">
        <v>851</v>
      </c>
      <c r="F691" s="462" t="s">
        <v>860</v>
      </c>
      <c r="G691" s="429"/>
      <c r="H691" s="745">
        <v>1.5</v>
      </c>
      <c r="I691" s="443">
        <v>1.5</v>
      </c>
      <c r="J691" s="424"/>
      <c r="K691" s="424"/>
      <c r="L691" s="424"/>
      <c r="M691" s="424"/>
      <c r="N691" s="447" t="s">
        <v>861</v>
      </c>
      <c r="O691" s="687" t="s">
        <v>853</v>
      </c>
      <c r="P691" s="697" t="s">
        <v>488</v>
      </c>
    </row>
    <row r="692" spans="1:16" ht="14.25" customHeight="1" outlineLevel="1">
      <c r="A692" s="34">
        <v>689</v>
      </c>
      <c r="B692" s="922">
        <f t="shared" si="10"/>
        <v>44688.750000416738</v>
      </c>
      <c r="C692" s="593" t="s">
        <v>441</v>
      </c>
      <c r="D692" s="597">
        <v>100</v>
      </c>
      <c r="E692" s="590" t="s">
        <v>851</v>
      </c>
      <c r="F692" s="462" t="s">
        <v>862</v>
      </c>
      <c r="G692" s="429"/>
      <c r="H692" s="745">
        <v>5</v>
      </c>
      <c r="I692" s="443">
        <v>5</v>
      </c>
      <c r="J692" s="424"/>
      <c r="K692" s="424"/>
      <c r="L692" s="424"/>
      <c r="M692" s="424"/>
      <c r="N692" s="447"/>
      <c r="O692" s="687" t="s">
        <v>853</v>
      </c>
      <c r="P692" s="697" t="s">
        <v>488</v>
      </c>
    </row>
    <row r="693" spans="1:16" ht="14.25" customHeight="1" outlineLevel="1">
      <c r="A693" s="34">
        <v>690</v>
      </c>
      <c r="B693" s="922">
        <f t="shared" si="10"/>
        <v>44688.958333750074</v>
      </c>
      <c r="C693" s="593" t="s">
        <v>441</v>
      </c>
      <c r="D693" s="597">
        <v>100</v>
      </c>
      <c r="E693" s="590" t="s">
        <v>851</v>
      </c>
      <c r="F693" s="462" t="s">
        <v>863</v>
      </c>
      <c r="G693" s="435"/>
      <c r="H693" s="743">
        <v>5</v>
      </c>
      <c r="I693" s="426">
        <v>5</v>
      </c>
      <c r="J693" s="426"/>
      <c r="K693" s="426"/>
      <c r="L693" s="426"/>
      <c r="M693" s="426"/>
      <c r="N693" s="615"/>
      <c r="O693" s="687" t="s">
        <v>853</v>
      </c>
      <c r="P693" s="697" t="s">
        <v>488</v>
      </c>
    </row>
    <row r="694" spans="1:16" ht="14.25" customHeight="1" outlineLevel="1">
      <c r="A694" s="34">
        <v>691</v>
      </c>
      <c r="B694" s="922">
        <f t="shared" si="10"/>
        <v>44689.166667083409</v>
      </c>
      <c r="C694" s="593" t="s">
        <v>441</v>
      </c>
      <c r="D694" s="597">
        <v>100</v>
      </c>
      <c r="E694" s="590" t="s">
        <v>851</v>
      </c>
      <c r="F694" s="462" t="s">
        <v>864</v>
      </c>
      <c r="G694" s="435"/>
      <c r="H694" s="743">
        <v>1.25</v>
      </c>
      <c r="I694" s="426">
        <v>1.25</v>
      </c>
      <c r="J694" s="426"/>
      <c r="K694" s="426"/>
      <c r="L694" s="426"/>
      <c r="M694" s="426"/>
      <c r="N694" s="448"/>
      <c r="O694" s="687" t="s">
        <v>853</v>
      </c>
      <c r="P694" s="697" t="s">
        <v>488</v>
      </c>
    </row>
    <row r="695" spans="1:16" ht="14.25" customHeight="1" outlineLevel="1">
      <c r="A695" s="34">
        <v>692</v>
      </c>
      <c r="B695" s="922">
        <f t="shared" si="10"/>
        <v>44689.218750416745</v>
      </c>
      <c r="C695" s="593" t="s">
        <v>441</v>
      </c>
      <c r="D695" s="597">
        <v>100</v>
      </c>
      <c r="E695" s="590" t="s">
        <v>851</v>
      </c>
      <c r="F695" s="462" t="s">
        <v>1010</v>
      </c>
      <c r="G695" s="429"/>
      <c r="H695" s="745">
        <v>3</v>
      </c>
      <c r="I695" s="443">
        <v>3</v>
      </c>
      <c r="J695" s="424"/>
      <c r="K695" s="424"/>
      <c r="L695" s="424"/>
      <c r="M695" s="424"/>
      <c r="N695" s="447"/>
      <c r="O695" s="687" t="s">
        <v>853</v>
      </c>
      <c r="P695" s="697" t="s">
        <v>668</v>
      </c>
    </row>
    <row r="696" spans="1:16" ht="14.25" customHeight="1" outlineLevel="1">
      <c r="A696" s="34">
        <v>693</v>
      </c>
      <c r="B696" s="922">
        <f t="shared" si="10"/>
        <v>44689.343750416745</v>
      </c>
      <c r="C696" s="593" t="s">
        <v>441</v>
      </c>
      <c r="D696" s="597">
        <v>105</v>
      </c>
      <c r="E696" s="571" t="s">
        <v>867</v>
      </c>
      <c r="F696" s="462" t="s">
        <v>868</v>
      </c>
      <c r="G696" s="443"/>
      <c r="H696" s="745">
        <v>0.25</v>
      </c>
      <c r="I696" s="443">
        <v>0.25</v>
      </c>
      <c r="J696" s="424"/>
      <c r="K696" s="424"/>
      <c r="L696" s="424"/>
      <c r="M696" s="424"/>
      <c r="N696" s="444"/>
      <c r="O696" s="685" t="s">
        <v>869</v>
      </c>
      <c r="P696" s="732" t="s">
        <v>416</v>
      </c>
    </row>
    <row r="697" spans="1:16" ht="14.25" customHeight="1" outlineLevel="1">
      <c r="A697" s="34">
        <v>694</v>
      </c>
      <c r="B697" s="922">
        <f t="shared" si="10"/>
        <v>44689.354167083409</v>
      </c>
      <c r="C697" s="593" t="s">
        <v>441</v>
      </c>
      <c r="D697" s="597">
        <v>105</v>
      </c>
      <c r="E697" s="571" t="s">
        <v>867</v>
      </c>
      <c r="F697" s="462" t="s">
        <v>870</v>
      </c>
      <c r="G697" s="443"/>
      <c r="H697" s="745">
        <v>0.25</v>
      </c>
      <c r="I697" s="443">
        <v>0.25</v>
      </c>
      <c r="J697" s="424"/>
      <c r="K697" s="424"/>
      <c r="L697" s="424"/>
      <c r="M697" s="424"/>
      <c r="N697" s="444"/>
      <c r="O697" s="685" t="s">
        <v>869</v>
      </c>
      <c r="P697" s="697" t="s">
        <v>871</v>
      </c>
    </row>
    <row r="698" spans="1:16" ht="14.25" customHeight="1" outlineLevel="1">
      <c r="A698" s="34">
        <v>695</v>
      </c>
      <c r="B698" s="922">
        <f t="shared" si="10"/>
        <v>44689.364583750074</v>
      </c>
      <c r="C698" s="593" t="s">
        <v>441</v>
      </c>
      <c r="D698" s="597">
        <v>105</v>
      </c>
      <c r="E698" s="571" t="s">
        <v>867</v>
      </c>
      <c r="F698" s="462" t="s">
        <v>872</v>
      </c>
      <c r="G698" s="443"/>
      <c r="H698" s="745">
        <v>0.5</v>
      </c>
      <c r="I698" s="443">
        <v>0.5</v>
      </c>
      <c r="J698" s="424"/>
      <c r="K698" s="424"/>
      <c r="L698" s="424"/>
      <c r="M698" s="424"/>
      <c r="N698" s="444"/>
      <c r="O698" s="685" t="s">
        <v>869</v>
      </c>
      <c r="P698" s="697" t="s">
        <v>871</v>
      </c>
    </row>
    <row r="699" spans="1:16" ht="14.25" customHeight="1" outlineLevel="1">
      <c r="A699" s="34">
        <v>696</v>
      </c>
      <c r="B699" s="922">
        <f t="shared" si="10"/>
        <v>44689.385417083409</v>
      </c>
      <c r="C699" s="593" t="s">
        <v>441</v>
      </c>
      <c r="D699" s="597">
        <v>105</v>
      </c>
      <c r="E699" s="571" t="s">
        <v>867</v>
      </c>
      <c r="F699" s="462" t="s">
        <v>873</v>
      </c>
      <c r="G699" s="443"/>
      <c r="H699" s="745">
        <v>0.5</v>
      </c>
      <c r="I699" s="443">
        <v>0.5</v>
      </c>
      <c r="J699" s="424"/>
      <c r="K699" s="424"/>
      <c r="L699" s="424"/>
      <c r="M699" s="424"/>
      <c r="N699" s="444" t="s">
        <v>681</v>
      </c>
      <c r="O699" s="685" t="s">
        <v>869</v>
      </c>
      <c r="P699" s="697" t="s">
        <v>871</v>
      </c>
    </row>
    <row r="700" spans="1:16" ht="14.25" customHeight="1" outlineLevel="1">
      <c r="A700" s="34">
        <v>697</v>
      </c>
      <c r="B700" s="922">
        <f t="shared" si="10"/>
        <v>44689.406250416745</v>
      </c>
      <c r="C700" s="593" t="s">
        <v>441</v>
      </c>
      <c r="D700" s="597">
        <v>105</v>
      </c>
      <c r="E700" s="571" t="s">
        <v>867</v>
      </c>
      <c r="F700" s="462" t="s">
        <v>874</v>
      </c>
      <c r="G700" s="443"/>
      <c r="H700" s="745">
        <v>0.25</v>
      </c>
      <c r="I700" s="443">
        <v>0.25</v>
      </c>
      <c r="J700" s="424"/>
      <c r="K700" s="424"/>
      <c r="L700" s="424"/>
      <c r="M700" s="424"/>
      <c r="N700" s="444"/>
      <c r="O700" s="685" t="s">
        <v>869</v>
      </c>
      <c r="P700" s="697" t="s">
        <v>871</v>
      </c>
    </row>
    <row r="701" spans="1:16" ht="14.25" customHeight="1" outlineLevel="1">
      <c r="A701" s="34">
        <v>698</v>
      </c>
      <c r="B701" s="922">
        <f t="shared" si="10"/>
        <v>44689.416667083409</v>
      </c>
      <c r="C701" s="593" t="s">
        <v>441</v>
      </c>
      <c r="D701" s="597">
        <v>105</v>
      </c>
      <c r="E701" s="571" t="s">
        <v>867</v>
      </c>
      <c r="F701" s="462" t="s">
        <v>875</v>
      </c>
      <c r="G701" s="443"/>
      <c r="H701" s="745">
        <v>0.5</v>
      </c>
      <c r="I701" s="443">
        <v>0.5</v>
      </c>
      <c r="J701" s="424"/>
      <c r="K701" s="424"/>
      <c r="L701" s="424"/>
      <c r="M701" s="424"/>
      <c r="N701" s="444"/>
      <c r="O701" s="685" t="s">
        <v>869</v>
      </c>
      <c r="P701" s="697" t="s">
        <v>871</v>
      </c>
    </row>
    <row r="702" spans="1:16" ht="14.25" customHeight="1" outlineLevel="1">
      <c r="A702" s="34">
        <v>699</v>
      </c>
      <c r="B702" s="922">
        <f t="shared" si="10"/>
        <v>44689.437500416745</v>
      </c>
      <c r="C702" s="593" t="s">
        <v>441</v>
      </c>
      <c r="D702" s="597">
        <v>105</v>
      </c>
      <c r="E702" s="571" t="s">
        <v>867</v>
      </c>
      <c r="F702" s="462" t="s">
        <v>876</v>
      </c>
      <c r="G702" s="443"/>
      <c r="H702" s="745">
        <v>0.5</v>
      </c>
      <c r="I702" s="443">
        <v>0.5</v>
      </c>
      <c r="J702" s="424"/>
      <c r="K702" s="424"/>
      <c r="L702" s="424"/>
      <c r="M702" s="424"/>
      <c r="N702" s="444"/>
      <c r="O702" s="685" t="s">
        <v>869</v>
      </c>
      <c r="P702" s="697" t="s">
        <v>871</v>
      </c>
    </row>
    <row r="703" spans="1:16" ht="14.25" customHeight="1" outlineLevel="1">
      <c r="A703" s="34">
        <v>700</v>
      </c>
      <c r="B703" s="922">
        <f t="shared" si="10"/>
        <v>44689.458333750081</v>
      </c>
      <c r="C703" s="593" t="s">
        <v>441</v>
      </c>
      <c r="D703" s="597">
        <v>105</v>
      </c>
      <c r="E703" s="571" t="s">
        <v>867</v>
      </c>
      <c r="F703" s="462" t="s">
        <v>877</v>
      </c>
      <c r="G703" s="443"/>
      <c r="H703" s="745">
        <v>1</v>
      </c>
      <c r="I703" s="443">
        <v>1</v>
      </c>
      <c r="J703" s="424"/>
      <c r="K703" s="424"/>
      <c r="L703" s="424"/>
      <c r="M703" s="424"/>
      <c r="N703" s="444"/>
      <c r="O703" s="685" t="s">
        <v>869</v>
      </c>
      <c r="P703" s="697" t="s">
        <v>871</v>
      </c>
    </row>
    <row r="704" spans="1:16" ht="14.25" customHeight="1" outlineLevel="1">
      <c r="A704" s="34">
        <v>701</v>
      </c>
      <c r="B704" s="922">
        <f t="shared" si="10"/>
        <v>44689.500000416745</v>
      </c>
      <c r="C704" s="593" t="s">
        <v>441</v>
      </c>
      <c r="D704" s="597">
        <v>105</v>
      </c>
      <c r="E704" s="571" t="s">
        <v>867</v>
      </c>
      <c r="F704" s="462" t="s">
        <v>878</v>
      </c>
      <c r="G704" s="443"/>
      <c r="H704" s="745">
        <v>0.75</v>
      </c>
      <c r="I704" s="443">
        <v>0.75</v>
      </c>
      <c r="J704" s="424"/>
      <c r="K704" s="424"/>
      <c r="L704" s="424"/>
      <c r="M704" s="424"/>
      <c r="N704" s="444"/>
      <c r="O704" s="685" t="s">
        <v>869</v>
      </c>
      <c r="P704" s="697" t="s">
        <v>871</v>
      </c>
    </row>
    <row r="705" spans="1:16" ht="14.25" customHeight="1" outlineLevel="1">
      <c r="A705" s="34">
        <v>702</v>
      </c>
      <c r="B705" s="922">
        <f t="shared" si="10"/>
        <v>44689.531250416745</v>
      </c>
      <c r="C705" s="593" t="s">
        <v>441</v>
      </c>
      <c r="D705" s="597">
        <v>105</v>
      </c>
      <c r="E705" s="571" t="s">
        <v>867</v>
      </c>
      <c r="F705" s="462" t="s">
        <v>879</v>
      </c>
      <c r="G705" s="443"/>
      <c r="H705" s="745">
        <v>0.75</v>
      </c>
      <c r="I705" s="443">
        <v>0.75</v>
      </c>
      <c r="J705" s="424"/>
      <c r="K705" s="424"/>
      <c r="L705" s="424"/>
      <c r="M705" s="424"/>
      <c r="N705" s="444"/>
      <c r="O705" s="685" t="s">
        <v>869</v>
      </c>
      <c r="P705" s="697" t="s">
        <v>871</v>
      </c>
    </row>
    <row r="706" spans="1:16" ht="14.25" customHeight="1" outlineLevel="1">
      <c r="A706" s="34">
        <v>703</v>
      </c>
      <c r="B706" s="922">
        <f t="shared" si="10"/>
        <v>44689.562500416745</v>
      </c>
      <c r="C706" s="593" t="s">
        <v>441</v>
      </c>
      <c r="D706" s="597">
        <v>105</v>
      </c>
      <c r="E706" s="571" t="s">
        <v>867</v>
      </c>
      <c r="F706" s="462" t="s">
        <v>880</v>
      </c>
      <c r="G706" s="443"/>
      <c r="H706" s="745">
        <v>1</v>
      </c>
      <c r="I706" s="443">
        <v>1</v>
      </c>
      <c r="J706" s="424"/>
      <c r="K706" s="424"/>
      <c r="L706" s="424"/>
      <c r="M706" s="424"/>
      <c r="N706" s="444"/>
      <c r="O706" s="685" t="s">
        <v>869</v>
      </c>
      <c r="P706" s="697" t="s">
        <v>871</v>
      </c>
    </row>
    <row r="707" spans="1:16" ht="14.25" customHeight="1" outlineLevel="1">
      <c r="A707" s="34">
        <v>704</v>
      </c>
      <c r="B707" s="922">
        <f t="shared" si="10"/>
        <v>44689.604167083409</v>
      </c>
      <c r="C707" s="593" t="s">
        <v>441</v>
      </c>
      <c r="D707" s="597">
        <v>105</v>
      </c>
      <c r="E707" s="571" t="s">
        <v>867</v>
      </c>
      <c r="F707" s="462" t="s">
        <v>881</v>
      </c>
      <c r="G707" s="443"/>
      <c r="H707" s="745">
        <v>2</v>
      </c>
      <c r="I707" s="443">
        <v>2</v>
      </c>
      <c r="J707" s="424"/>
      <c r="K707" s="424"/>
      <c r="L707" s="424"/>
      <c r="M707" s="424"/>
      <c r="N707" s="444"/>
      <c r="O707" s="685" t="s">
        <v>869</v>
      </c>
      <c r="P707" s="697" t="s">
        <v>882</v>
      </c>
    </row>
    <row r="708" spans="1:16" ht="14.25" customHeight="1" outlineLevel="1">
      <c r="A708" s="34">
        <v>705</v>
      </c>
      <c r="B708" s="922">
        <f t="shared" si="10"/>
        <v>44689.687500416745</v>
      </c>
      <c r="C708" s="593" t="s">
        <v>441</v>
      </c>
      <c r="D708" s="597">
        <v>105</v>
      </c>
      <c r="E708" s="571" t="s">
        <v>867</v>
      </c>
      <c r="F708" s="462" t="s">
        <v>883</v>
      </c>
      <c r="G708" s="443"/>
      <c r="H708" s="741">
        <v>0.5</v>
      </c>
      <c r="I708" s="424">
        <v>0.5</v>
      </c>
      <c r="J708" s="424"/>
      <c r="K708" s="424"/>
      <c r="L708" s="424"/>
      <c r="M708" s="424"/>
      <c r="N708" s="447" t="s">
        <v>1011</v>
      </c>
      <c r="O708" s="685" t="s">
        <v>869</v>
      </c>
      <c r="P708" s="700" t="s">
        <v>692</v>
      </c>
    </row>
    <row r="709" spans="1:16" ht="14.25" customHeight="1" outlineLevel="1">
      <c r="A709" s="34">
        <v>706</v>
      </c>
      <c r="B709" s="922">
        <f t="shared" si="10"/>
        <v>44689.708333750081</v>
      </c>
      <c r="C709" s="593" t="s">
        <v>441</v>
      </c>
      <c r="D709" s="597">
        <v>105</v>
      </c>
      <c r="E709" s="571" t="s">
        <v>867</v>
      </c>
      <c r="F709" s="462" t="s">
        <v>884</v>
      </c>
      <c r="G709" s="443"/>
      <c r="H709" s="741">
        <v>2.25</v>
      </c>
      <c r="I709" s="424">
        <v>2.25</v>
      </c>
      <c r="J709" s="424"/>
      <c r="K709" s="424"/>
      <c r="L709" s="424"/>
      <c r="M709" s="424"/>
      <c r="N709" s="447"/>
      <c r="O709" s="685" t="s">
        <v>869</v>
      </c>
      <c r="P709" s="697" t="s">
        <v>882</v>
      </c>
    </row>
    <row r="710" spans="1:16" ht="14.25" customHeight="1" outlineLevel="1">
      <c r="A710" s="34">
        <v>707</v>
      </c>
      <c r="B710" s="922">
        <f t="shared" ref="B710:B773" si="11">IF(ISNUMBER(J709),B709+J709/24,B709+I709/24)</f>
        <v>44689.802083750081</v>
      </c>
      <c r="C710" s="593" t="s">
        <v>441</v>
      </c>
      <c r="D710" s="597">
        <v>105</v>
      </c>
      <c r="E710" s="571" t="s">
        <v>867</v>
      </c>
      <c r="F710" s="462" t="s">
        <v>885</v>
      </c>
      <c r="G710" s="443"/>
      <c r="H710" s="741">
        <v>1.75</v>
      </c>
      <c r="I710" s="424">
        <v>1.75</v>
      </c>
      <c r="J710" s="424"/>
      <c r="K710" s="424"/>
      <c r="L710" s="424"/>
      <c r="M710" s="424"/>
      <c r="N710" s="603"/>
      <c r="O710" s="685" t="s">
        <v>869</v>
      </c>
      <c r="P710" s="697" t="s">
        <v>882</v>
      </c>
    </row>
    <row r="711" spans="1:16" ht="14.25" customHeight="1" outlineLevel="1">
      <c r="A711" s="34">
        <v>708</v>
      </c>
      <c r="B711" s="922">
        <f t="shared" si="11"/>
        <v>44689.875000416745</v>
      </c>
      <c r="C711" s="593" t="s">
        <v>441</v>
      </c>
      <c r="D711" s="597">
        <v>105</v>
      </c>
      <c r="E711" s="571" t="s">
        <v>867</v>
      </c>
      <c r="F711" s="462" t="s">
        <v>886</v>
      </c>
      <c r="G711" s="443"/>
      <c r="H711" s="741">
        <v>1</v>
      </c>
      <c r="I711" s="424">
        <v>1</v>
      </c>
      <c r="J711" s="424"/>
      <c r="K711" s="424"/>
      <c r="L711" s="424"/>
      <c r="M711" s="424"/>
      <c r="N711" s="603"/>
      <c r="O711" s="685" t="s">
        <v>869</v>
      </c>
      <c r="P711" s="697" t="s">
        <v>394</v>
      </c>
    </row>
    <row r="712" spans="1:16" ht="14.25" customHeight="1" outlineLevel="1">
      <c r="A712" s="34">
        <v>709</v>
      </c>
      <c r="B712" s="922">
        <f t="shared" si="11"/>
        <v>44689.916667083409</v>
      </c>
      <c r="C712" s="593" t="s">
        <v>441</v>
      </c>
      <c r="D712" s="597">
        <v>105</v>
      </c>
      <c r="E712" s="571" t="s">
        <v>867</v>
      </c>
      <c r="F712" s="462" t="s">
        <v>888</v>
      </c>
      <c r="G712" s="443"/>
      <c r="H712" s="741">
        <v>0.5</v>
      </c>
      <c r="I712" s="424">
        <v>0.5</v>
      </c>
      <c r="J712" s="424"/>
      <c r="K712" s="424"/>
      <c r="L712" s="424"/>
      <c r="M712" s="424"/>
      <c r="N712" s="604"/>
      <c r="O712" s="685" t="s">
        <v>869</v>
      </c>
      <c r="P712" s="697" t="s">
        <v>394</v>
      </c>
    </row>
    <row r="713" spans="1:16" outlineLevel="1">
      <c r="A713" s="34">
        <v>710</v>
      </c>
      <c r="B713" s="922">
        <f t="shared" si="11"/>
        <v>44689.937500416745</v>
      </c>
      <c r="C713" s="593" t="s">
        <v>441</v>
      </c>
      <c r="D713" s="597">
        <v>105</v>
      </c>
      <c r="E713" s="571" t="s">
        <v>867</v>
      </c>
      <c r="F713" s="462" t="s">
        <v>889</v>
      </c>
      <c r="G713" s="443"/>
      <c r="H713" s="741">
        <v>0.5</v>
      </c>
      <c r="I713" s="424">
        <v>0.5</v>
      </c>
      <c r="J713" s="424"/>
      <c r="K713" s="424"/>
      <c r="L713" s="424"/>
      <c r="M713" s="424"/>
      <c r="N713" s="604"/>
      <c r="O713" s="685" t="s">
        <v>869</v>
      </c>
      <c r="P713" s="697" t="s">
        <v>394</v>
      </c>
    </row>
    <row r="714" spans="1:16" ht="14.25" customHeight="1" outlineLevel="1">
      <c r="A714" s="34">
        <v>711</v>
      </c>
      <c r="B714" s="922">
        <f t="shared" si="11"/>
        <v>44689.958333750081</v>
      </c>
      <c r="C714" s="593" t="s">
        <v>441</v>
      </c>
      <c r="D714" s="597">
        <v>105</v>
      </c>
      <c r="E714" s="571" t="s">
        <v>867</v>
      </c>
      <c r="F714" s="462" t="s">
        <v>890</v>
      </c>
      <c r="G714" s="443"/>
      <c r="H714" s="741">
        <v>1</v>
      </c>
      <c r="I714" s="424">
        <v>1</v>
      </c>
      <c r="J714" s="424"/>
      <c r="K714" s="424"/>
      <c r="L714" s="424"/>
      <c r="M714" s="424"/>
      <c r="N714" s="604"/>
      <c r="O714" s="685" t="s">
        <v>869</v>
      </c>
      <c r="P714" s="697" t="s">
        <v>891</v>
      </c>
    </row>
    <row r="715" spans="1:16" ht="14.25" customHeight="1" outlineLevel="1">
      <c r="A715" s="34">
        <v>712</v>
      </c>
      <c r="B715" s="922">
        <f t="shared" si="11"/>
        <v>44690.000000416745</v>
      </c>
      <c r="C715" s="593" t="s">
        <v>441</v>
      </c>
      <c r="D715" s="597">
        <v>105</v>
      </c>
      <c r="E715" s="571" t="s">
        <v>867</v>
      </c>
      <c r="F715" s="462" t="s">
        <v>892</v>
      </c>
      <c r="G715" s="443"/>
      <c r="H715" s="741">
        <v>3</v>
      </c>
      <c r="I715" s="424">
        <v>3</v>
      </c>
      <c r="J715" s="424"/>
      <c r="K715" s="424"/>
      <c r="L715" s="424"/>
      <c r="M715" s="424"/>
      <c r="N715" s="604"/>
      <c r="O715" s="685" t="s">
        <v>869</v>
      </c>
      <c r="P715" s="697" t="s">
        <v>394</v>
      </c>
    </row>
    <row r="716" spans="1:16" ht="14.25" customHeight="1" outlineLevel="1">
      <c r="A716" s="34">
        <v>713</v>
      </c>
      <c r="B716" s="922">
        <f t="shared" si="11"/>
        <v>44690.125000416745</v>
      </c>
      <c r="C716" s="593" t="s">
        <v>441</v>
      </c>
      <c r="D716" s="597">
        <v>105</v>
      </c>
      <c r="E716" s="571" t="s">
        <v>867</v>
      </c>
      <c r="F716" s="462" t="s">
        <v>893</v>
      </c>
      <c r="G716" s="443"/>
      <c r="H716" s="741">
        <v>0.75</v>
      </c>
      <c r="I716" s="424">
        <v>0.75</v>
      </c>
      <c r="J716" s="424"/>
      <c r="K716" s="424"/>
      <c r="L716" s="424"/>
      <c r="M716" s="424"/>
      <c r="N716" s="604"/>
      <c r="O716" s="685" t="s">
        <v>869</v>
      </c>
      <c r="P716" s="697" t="s">
        <v>394</v>
      </c>
    </row>
    <row r="717" spans="1:16" ht="14.25" customHeight="1" outlineLevel="1">
      <c r="A717" s="34">
        <v>714</v>
      </c>
      <c r="B717" s="922">
        <f t="shared" si="11"/>
        <v>44690.156250416745</v>
      </c>
      <c r="C717" s="593" t="s">
        <v>441</v>
      </c>
      <c r="D717" s="597">
        <v>105</v>
      </c>
      <c r="E717" s="571" t="s">
        <v>867</v>
      </c>
      <c r="F717" s="462" t="s">
        <v>894</v>
      </c>
      <c r="G717" s="443"/>
      <c r="H717" s="741">
        <v>0.5</v>
      </c>
      <c r="I717" s="424">
        <v>0.5</v>
      </c>
      <c r="J717" s="424"/>
      <c r="K717" s="424"/>
      <c r="L717" s="424"/>
      <c r="M717" s="424"/>
      <c r="N717" s="604"/>
      <c r="O717" s="685" t="s">
        <v>869</v>
      </c>
      <c r="P717" s="697" t="s">
        <v>394</v>
      </c>
    </row>
    <row r="718" spans="1:16" ht="14.25" customHeight="1" outlineLevel="1">
      <c r="A718" s="34">
        <v>715</v>
      </c>
      <c r="B718" s="922">
        <f t="shared" si="11"/>
        <v>44690.177083750081</v>
      </c>
      <c r="C718" s="593" t="s">
        <v>441</v>
      </c>
      <c r="D718" s="597">
        <v>105</v>
      </c>
      <c r="E718" s="571" t="s">
        <v>867</v>
      </c>
      <c r="F718" s="462" t="s">
        <v>895</v>
      </c>
      <c r="G718" s="443"/>
      <c r="H718" s="741">
        <v>0.75</v>
      </c>
      <c r="I718" s="424">
        <v>0.75</v>
      </c>
      <c r="J718" s="424"/>
      <c r="K718" s="424"/>
      <c r="L718" s="424"/>
      <c r="M718" s="424"/>
      <c r="N718" s="603"/>
      <c r="O718" s="685" t="s">
        <v>869</v>
      </c>
      <c r="P718" s="697" t="s">
        <v>394</v>
      </c>
    </row>
    <row r="719" spans="1:16" ht="14.25" customHeight="1">
      <c r="A719" s="34">
        <v>716</v>
      </c>
      <c r="B719" s="922">
        <f t="shared" si="11"/>
        <v>44690.208333750081</v>
      </c>
      <c r="C719" s="594" t="s">
        <v>369</v>
      </c>
      <c r="D719" s="597">
        <v>30</v>
      </c>
      <c r="E719" s="571" t="s">
        <v>463</v>
      </c>
      <c r="F719" s="462" t="s">
        <v>1012</v>
      </c>
      <c r="G719" s="437"/>
      <c r="H719" s="745">
        <v>0.5</v>
      </c>
      <c r="I719" s="705">
        <v>0.5</v>
      </c>
      <c r="J719" s="424"/>
      <c r="K719" s="424"/>
      <c r="L719" s="424"/>
      <c r="M719" s="424"/>
      <c r="N719" s="444"/>
      <c r="O719" s="736" t="s">
        <v>464</v>
      </c>
      <c r="P719" s="727" t="s">
        <v>416</v>
      </c>
    </row>
    <row r="720" spans="1:16" ht="14.25" customHeight="1" outlineLevel="1">
      <c r="A720" s="34">
        <v>717</v>
      </c>
      <c r="B720" s="922">
        <f t="shared" si="11"/>
        <v>44690.229167083417</v>
      </c>
      <c r="C720" s="594" t="s">
        <v>369</v>
      </c>
      <c r="D720" s="597">
        <v>30</v>
      </c>
      <c r="E720" s="571" t="s">
        <v>463</v>
      </c>
      <c r="F720" s="462" t="s">
        <v>899</v>
      </c>
      <c r="G720" s="437"/>
      <c r="H720" s="743">
        <v>3</v>
      </c>
      <c r="I720" s="704">
        <v>3</v>
      </c>
      <c r="J720" s="426"/>
      <c r="K720" s="426"/>
      <c r="L720" s="426"/>
      <c r="M720" s="426"/>
      <c r="N720" s="603" t="s">
        <v>476</v>
      </c>
      <c r="O720" s="736" t="s">
        <v>464</v>
      </c>
      <c r="P720" s="699" t="s">
        <v>474</v>
      </c>
    </row>
    <row r="721" spans="1:16" ht="14.25" customHeight="1" outlineLevel="1">
      <c r="A721" s="34">
        <v>718</v>
      </c>
      <c r="B721" s="922">
        <f t="shared" si="11"/>
        <v>44690.354167083417</v>
      </c>
      <c r="C721" s="594" t="s">
        <v>369</v>
      </c>
      <c r="D721" s="597">
        <v>30</v>
      </c>
      <c r="E721" s="571" t="s">
        <v>463</v>
      </c>
      <c r="F721" s="462" t="s">
        <v>477</v>
      </c>
      <c r="G721" s="437"/>
      <c r="H721" s="741">
        <v>1.5</v>
      </c>
      <c r="I721" s="702">
        <v>1.5</v>
      </c>
      <c r="J721" s="426"/>
      <c r="K721" s="426"/>
      <c r="L721" s="426"/>
      <c r="M721" s="426"/>
      <c r="N721" s="603"/>
      <c r="O721" s="736" t="s">
        <v>464</v>
      </c>
      <c r="P721" s="697" t="s">
        <v>474</v>
      </c>
    </row>
    <row r="722" spans="1:16" ht="14.25" customHeight="1" outlineLevel="1">
      <c r="A722" s="34">
        <v>719</v>
      </c>
      <c r="B722" s="922">
        <f t="shared" si="11"/>
        <v>44690.416667083417</v>
      </c>
      <c r="C722" s="594" t="s">
        <v>369</v>
      </c>
      <c r="D722" s="597">
        <v>30</v>
      </c>
      <c r="E722" s="571" t="s">
        <v>463</v>
      </c>
      <c r="F722" s="462" t="s">
        <v>900</v>
      </c>
      <c r="G722" s="437"/>
      <c r="H722" s="743">
        <v>1.5</v>
      </c>
      <c r="I722" s="704">
        <v>1.5</v>
      </c>
      <c r="J722" s="426"/>
      <c r="K722" s="426"/>
      <c r="L722" s="426"/>
      <c r="M722" s="426"/>
      <c r="N722" s="603"/>
      <c r="O722" s="736" t="s">
        <v>464</v>
      </c>
      <c r="P722" s="697" t="s">
        <v>479</v>
      </c>
    </row>
    <row r="723" spans="1:16" ht="14.25" customHeight="1" outlineLevel="1">
      <c r="A723" s="34">
        <v>720</v>
      </c>
      <c r="B723" s="922">
        <f t="shared" si="11"/>
        <v>44690.479167083417</v>
      </c>
      <c r="C723" s="594" t="s">
        <v>369</v>
      </c>
      <c r="D723" s="597">
        <v>30</v>
      </c>
      <c r="E723" s="571" t="s">
        <v>463</v>
      </c>
      <c r="F723" s="462" t="s">
        <v>489</v>
      </c>
      <c r="G723" s="437"/>
      <c r="H723" s="743">
        <v>1.5</v>
      </c>
      <c r="I723" s="704">
        <v>1.5</v>
      </c>
      <c r="J723" s="426"/>
      <c r="K723" s="426"/>
      <c r="L723" s="426"/>
      <c r="M723" s="426"/>
      <c r="N723" s="606"/>
      <c r="O723" s="736" t="s">
        <v>464</v>
      </c>
      <c r="P723" s="697" t="s">
        <v>488</v>
      </c>
    </row>
    <row r="724" spans="1:16" ht="14.25" customHeight="1" outlineLevel="1">
      <c r="A724" s="34">
        <v>721</v>
      </c>
      <c r="B724" s="922">
        <f t="shared" si="11"/>
        <v>44690.541667083417</v>
      </c>
      <c r="C724" s="594" t="s">
        <v>369</v>
      </c>
      <c r="D724" s="597">
        <v>30</v>
      </c>
      <c r="E724" s="571" t="s">
        <v>463</v>
      </c>
      <c r="F724" s="462" t="s">
        <v>490</v>
      </c>
      <c r="G724" s="437"/>
      <c r="H724" s="743">
        <v>1.5</v>
      </c>
      <c r="I724" s="704">
        <v>1.5</v>
      </c>
      <c r="J724" s="426"/>
      <c r="K724" s="426"/>
      <c r="L724" s="426"/>
      <c r="M724" s="426"/>
      <c r="N724" s="606"/>
      <c r="O724" s="736" t="s">
        <v>464</v>
      </c>
      <c r="P724" s="697" t="s">
        <v>488</v>
      </c>
    </row>
    <row r="725" spans="1:16" ht="14.25" customHeight="1" outlineLevel="1">
      <c r="A725" s="34">
        <v>722</v>
      </c>
      <c r="B725" s="922">
        <f t="shared" si="11"/>
        <v>44690.604167083417</v>
      </c>
      <c r="C725" s="594" t="s">
        <v>369</v>
      </c>
      <c r="D725" s="597">
        <v>30</v>
      </c>
      <c r="E725" s="571" t="s">
        <v>463</v>
      </c>
      <c r="F725" s="462" t="s">
        <v>491</v>
      </c>
      <c r="G725" s="437"/>
      <c r="H725" s="743">
        <v>1.5</v>
      </c>
      <c r="I725" s="704">
        <v>1.5</v>
      </c>
      <c r="J725" s="426"/>
      <c r="K725" s="426"/>
      <c r="L725" s="426"/>
      <c r="M725" s="426"/>
      <c r="N725" s="606"/>
      <c r="O725" s="736" t="s">
        <v>464</v>
      </c>
      <c r="P725" s="697" t="s">
        <v>488</v>
      </c>
    </row>
    <row r="726" spans="1:16" ht="14.25" customHeight="1" outlineLevel="1">
      <c r="A726" s="34">
        <v>723</v>
      </c>
      <c r="B726" s="922">
        <f t="shared" si="11"/>
        <v>44690.666667083417</v>
      </c>
      <c r="C726" s="594" t="s">
        <v>369</v>
      </c>
      <c r="D726" s="597">
        <v>30</v>
      </c>
      <c r="E726" s="571" t="s">
        <v>463</v>
      </c>
      <c r="F726" s="462" t="s">
        <v>492</v>
      </c>
      <c r="G726" s="437"/>
      <c r="H726" s="743">
        <v>1.5</v>
      </c>
      <c r="I726" s="704">
        <v>1.5</v>
      </c>
      <c r="J726" s="426"/>
      <c r="K726" s="426"/>
      <c r="L726" s="426"/>
      <c r="M726" s="426"/>
      <c r="N726" s="606"/>
      <c r="O726" s="736" t="s">
        <v>464</v>
      </c>
      <c r="P726" s="697" t="s">
        <v>488</v>
      </c>
    </row>
    <row r="727" spans="1:16" ht="14.25" customHeight="1" outlineLevel="1">
      <c r="A727" s="34">
        <v>724</v>
      </c>
      <c r="B727" s="922">
        <f t="shared" si="11"/>
        <v>44690.729167083417</v>
      </c>
      <c r="C727" s="594" t="s">
        <v>369</v>
      </c>
      <c r="D727" s="597">
        <v>30</v>
      </c>
      <c r="E727" s="571" t="s">
        <v>463</v>
      </c>
      <c r="F727" s="462" t="s">
        <v>493</v>
      </c>
      <c r="G727" s="437"/>
      <c r="H727" s="743">
        <v>1.75</v>
      </c>
      <c r="I727" s="704">
        <v>1.75</v>
      </c>
      <c r="J727" s="426"/>
      <c r="K727" s="426"/>
      <c r="L727" s="426"/>
      <c r="M727" s="426"/>
      <c r="N727" s="606"/>
      <c r="O727" s="736" t="s">
        <v>464</v>
      </c>
      <c r="P727" s="697" t="s">
        <v>488</v>
      </c>
    </row>
    <row r="728" spans="1:16" outlineLevel="1">
      <c r="A728" s="34">
        <v>725</v>
      </c>
      <c r="B728" s="922">
        <f t="shared" si="11"/>
        <v>44690.802083750081</v>
      </c>
      <c r="C728" s="594" t="s">
        <v>369</v>
      </c>
      <c r="D728" s="597">
        <v>30</v>
      </c>
      <c r="E728" s="571" t="s">
        <v>463</v>
      </c>
      <c r="F728" s="462" t="s">
        <v>494</v>
      </c>
      <c r="G728" s="437"/>
      <c r="H728" s="743">
        <v>1.5</v>
      </c>
      <c r="I728" s="704">
        <v>1.5</v>
      </c>
      <c r="J728" s="426"/>
      <c r="K728" s="426"/>
      <c r="L728" s="426"/>
      <c r="M728" s="426"/>
      <c r="N728" s="607"/>
      <c r="O728" s="736" t="s">
        <v>464</v>
      </c>
      <c r="P728" s="697" t="s">
        <v>488</v>
      </c>
    </row>
    <row r="729" spans="1:16" ht="24" customHeight="1" outlineLevel="1">
      <c r="A729" s="34">
        <v>726</v>
      </c>
      <c r="B729" s="922">
        <f t="shared" si="11"/>
        <v>44690.864583750081</v>
      </c>
      <c r="C729" s="594" t="s">
        <v>369</v>
      </c>
      <c r="D729" s="597">
        <v>30</v>
      </c>
      <c r="E729" s="571" t="s">
        <v>463</v>
      </c>
      <c r="F729" s="462" t="s">
        <v>495</v>
      </c>
      <c r="G729" s="437"/>
      <c r="H729" s="743">
        <v>0.75</v>
      </c>
      <c r="I729" s="704">
        <v>0.75</v>
      </c>
      <c r="J729" s="426"/>
      <c r="K729" s="426"/>
      <c r="L729" s="426"/>
      <c r="M729" s="426"/>
      <c r="N729" s="606"/>
      <c r="O729" s="736" t="s">
        <v>464</v>
      </c>
      <c r="P729" s="697" t="s">
        <v>488</v>
      </c>
    </row>
    <row r="730" spans="1:16" ht="14.25" customHeight="1" outlineLevel="1">
      <c r="A730" s="34">
        <v>727</v>
      </c>
      <c r="B730" s="922">
        <f t="shared" si="11"/>
        <v>44690.895833750081</v>
      </c>
      <c r="C730" s="594" t="s">
        <v>369</v>
      </c>
      <c r="D730" s="597">
        <v>30</v>
      </c>
      <c r="E730" s="571" t="s">
        <v>463</v>
      </c>
      <c r="F730" s="462" t="s">
        <v>496</v>
      </c>
      <c r="G730" s="437"/>
      <c r="H730" s="743">
        <v>3</v>
      </c>
      <c r="I730" s="704">
        <v>3</v>
      </c>
      <c r="J730" s="426"/>
      <c r="K730" s="426"/>
      <c r="L730" s="426"/>
      <c r="M730" s="426"/>
      <c r="N730" s="606"/>
      <c r="O730" s="736" t="s">
        <v>464</v>
      </c>
      <c r="P730" s="697" t="s">
        <v>488</v>
      </c>
    </row>
    <row r="731" spans="1:16" ht="14.25" customHeight="1" outlineLevel="1">
      <c r="A731" s="34">
        <v>728</v>
      </c>
      <c r="B731" s="922">
        <f t="shared" si="11"/>
        <v>44691.020833750081</v>
      </c>
      <c r="C731" s="594" t="s">
        <v>369</v>
      </c>
      <c r="D731" s="597">
        <v>30</v>
      </c>
      <c r="E731" s="571" t="s">
        <v>463</v>
      </c>
      <c r="F731" s="462" t="s">
        <v>497</v>
      </c>
      <c r="G731" s="437"/>
      <c r="H731" s="743">
        <v>1</v>
      </c>
      <c r="I731" s="704">
        <v>1</v>
      </c>
      <c r="J731" s="426"/>
      <c r="K731" s="426"/>
      <c r="L731" s="426"/>
      <c r="M731" s="426"/>
      <c r="N731" s="606"/>
      <c r="O731" s="736" t="s">
        <v>464</v>
      </c>
      <c r="P731" s="697" t="s">
        <v>488</v>
      </c>
    </row>
    <row r="732" spans="1:16" ht="14.25" customHeight="1" outlineLevel="1">
      <c r="A732" s="34">
        <v>729</v>
      </c>
      <c r="B732" s="922">
        <f t="shared" si="11"/>
        <v>44691.062500416745</v>
      </c>
      <c r="C732" s="594" t="s">
        <v>369</v>
      </c>
      <c r="D732" s="597">
        <v>30</v>
      </c>
      <c r="E732" s="571" t="s">
        <v>463</v>
      </c>
      <c r="F732" s="462" t="s">
        <v>498</v>
      </c>
      <c r="G732" s="437"/>
      <c r="H732" s="741">
        <v>1.5</v>
      </c>
      <c r="I732" s="702">
        <v>1.5</v>
      </c>
      <c r="J732" s="426"/>
      <c r="K732" s="426"/>
      <c r="L732" s="426"/>
      <c r="M732" s="426"/>
      <c r="N732" s="608" t="s">
        <v>1013</v>
      </c>
      <c r="O732" s="736" t="s">
        <v>464</v>
      </c>
      <c r="P732" s="697" t="s">
        <v>479</v>
      </c>
    </row>
    <row r="733" spans="1:16" ht="14.25" customHeight="1" outlineLevel="1">
      <c r="A733" s="34">
        <v>730</v>
      </c>
      <c r="B733" s="922">
        <f t="shared" si="11"/>
        <v>44691.125000416745</v>
      </c>
      <c r="C733" s="594" t="s">
        <v>369</v>
      </c>
      <c r="D733" s="597">
        <v>30</v>
      </c>
      <c r="E733" s="571" t="s">
        <v>463</v>
      </c>
      <c r="F733" s="462" t="s">
        <v>499</v>
      </c>
      <c r="G733" s="437"/>
      <c r="H733" s="743">
        <v>0.75</v>
      </c>
      <c r="I733" s="704">
        <v>0.75</v>
      </c>
      <c r="J733" s="426"/>
      <c r="K733" s="426"/>
      <c r="L733" s="426"/>
      <c r="M733" s="426"/>
      <c r="N733" s="604"/>
      <c r="O733" s="736" t="s">
        <v>464</v>
      </c>
      <c r="P733" s="700" t="s">
        <v>377</v>
      </c>
    </row>
    <row r="734" spans="1:16" ht="21.75" customHeight="1" outlineLevel="1">
      <c r="A734" s="34">
        <v>731</v>
      </c>
      <c r="B734" s="922">
        <f t="shared" si="11"/>
        <v>44691.156250416745</v>
      </c>
      <c r="C734" s="594" t="s">
        <v>369</v>
      </c>
      <c r="D734" s="597">
        <v>30</v>
      </c>
      <c r="E734" s="571" t="s">
        <v>463</v>
      </c>
      <c r="F734" s="462" t="s">
        <v>901</v>
      </c>
      <c r="G734" s="437"/>
      <c r="H734" s="743">
        <v>1.25</v>
      </c>
      <c r="I734" s="704">
        <v>1.25</v>
      </c>
      <c r="J734" s="426"/>
      <c r="K734" s="426"/>
      <c r="L734" s="426"/>
      <c r="M734" s="426"/>
      <c r="N734" s="604"/>
      <c r="O734" s="736" t="s">
        <v>464</v>
      </c>
      <c r="P734" s="700" t="s">
        <v>377</v>
      </c>
    </row>
    <row r="735" spans="1:16" ht="14.25" customHeight="1" outlineLevel="1">
      <c r="A735" s="34">
        <v>732</v>
      </c>
      <c r="B735" s="922">
        <f t="shared" si="11"/>
        <v>44691.208333750081</v>
      </c>
      <c r="C735" s="594" t="s">
        <v>369</v>
      </c>
      <c r="D735" s="597">
        <v>30</v>
      </c>
      <c r="E735" s="571" t="s">
        <v>463</v>
      </c>
      <c r="F735" s="462" t="s">
        <v>501</v>
      </c>
      <c r="G735" s="437"/>
      <c r="H735" s="743">
        <v>1.75</v>
      </c>
      <c r="I735" s="704">
        <v>1.75</v>
      </c>
      <c r="J735" s="426"/>
      <c r="K735" s="426"/>
      <c r="L735" s="426"/>
      <c r="M735" s="426"/>
      <c r="N735" s="604"/>
      <c r="O735" s="736" t="s">
        <v>464</v>
      </c>
      <c r="P735" s="700" t="s">
        <v>377</v>
      </c>
    </row>
    <row r="736" spans="1:16" ht="14.25" customHeight="1" outlineLevel="1">
      <c r="A736" s="34">
        <v>733</v>
      </c>
      <c r="B736" s="922">
        <f t="shared" si="11"/>
        <v>44691.281250416745</v>
      </c>
      <c r="C736" s="594" t="s">
        <v>369</v>
      </c>
      <c r="D736" s="597">
        <v>30</v>
      </c>
      <c r="E736" s="571" t="s">
        <v>463</v>
      </c>
      <c r="F736" s="462" t="s">
        <v>902</v>
      </c>
      <c r="G736" s="437"/>
      <c r="H736" s="743">
        <v>1.5</v>
      </c>
      <c r="I736" s="704">
        <v>1.5</v>
      </c>
      <c r="J736" s="426"/>
      <c r="K736" s="426"/>
      <c r="L736" s="426"/>
      <c r="M736" s="426"/>
      <c r="N736" s="604"/>
      <c r="O736" s="736" t="s">
        <v>464</v>
      </c>
      <c r="P736" s="697" t="s">
        <v>502</v>
      </c>
    </row>
    <row r="737" spans="1:16" ht="14.25" customHeight="1" outlineLevel="1">
      <c r="A737" s="34">
        <v>734</v>
      </c>
      <c r="B737" s="922">
        <f t="shared" si="11"/>
        <v>44691.343750416745</v>
      </c>
      <c r="C737" s="594" t="s">
        <v>369</v>
      </c>
      <c r="D737" s="597">
        <v>30</v>
      </c>
      <c r="E737" s="571" t="s">
        <v>463</v>
      </c>
      <c r="F737" s="462" t="s">
        <v>503</v>
      </c>
      <c r="G737" s="437"/>
      <c r="H737" s="743">
        <v>1.5</v>
      </c>
      <c r="I737" s="704">
        <v>1.5</v>
      </c>
      <c r="J737" s="426"/>
      <c r="K737" s="426"/>
      <c r="L737" s="426"/>
      <c r="M737" s="426"/>
      <c r="N737" s="604"/>
      <c r="O737" s="736" t="s">
        <v>464</v>
      </c>
      <c r="P737" s="700" t="s">
        <v>377</v>
      </c>
    </row>
    <row r="738" spans="1:16" ht="14.25" customHeight="1" outlineLevel="1">
      <c r="A738" s="34">
        <v>735</v>
      </c>
      <c r="B738" s="922">
        <f t="shared" si="11"/>
        <v>44691.406250416745</v>
      </c>
      <c r="C738" s="594" t="s">
        <v>369</v>
      </c>
      <c r="D738" s="597">
        <v>30</v>
      </c>
      <c r="E738" s="571" t="s">
        <v>463</v>
      </c>
      <c r="F738" s="462" t="s">
        <v>903</v>
      </c>
      <c r="G738" s="437"/>
      <c r="H738" s="743">
        <v>1</v>
      </c>
      <c r="I738" s="704">
        <v>1</v>
      </c>
      <c r="J738" s="426"/>
      <c r="K738" s="426"/>
      <c r="L738" s="426"/>
      <c r="M738" s="426"/>
      <c r="N738" s="604"/>
      <c r="O738" s="736" t="s">
        <v>464</v>
      </c>
      <c r="P738" s="700" t="s">
        <v>377</v>
      </c>
    </row>
    <row r="739" spans="1:16" ht="14.25" customHeight="1" outlineLevel="1">
      <c r="A739" s="34">
        <v>736</v>
      </c>
      <c r="B739" s="922">
        <f t="shared" si="11"/>
        <v>44691.447917083409</v>
      </c>
      <c r="C739" s="594" t="s">
        <v>369</v>
      </c>
      <c r="D739" s="597">
        <v>30</v>
      </c>
      <c r="E739" s="571" t="s">
        <v>463</v>
      </c>
      <c r="F739" s="462" t="s">
        <v>505</v>
      </c>
      <c r="G739" s="437"/>
      <c r="H739" s="743">
        <v>0.75</v>
      </c>
      <c r="I739" s="704">
        <v>0.75</v>
      </c>
      <c r="J739" s="426"/>
      <c r="K739" s="426"/>
      <c r="L739" s="426"/>
      <c r="M739" s="426"/>
      <c r="N739" s="604"/>
      <c r="O739" s="736" t="s">
        <v>464</v>
      </c>
      <c r="P739" s="700" t="s">
        <v>377</v>
      </c>
    </row>
    <row r="740" spans="1:16" outlineLevel="1">
      <c r="A740" s="34">
        <v>737</v>
      </c>
      <c r="B740" s="922">
        <f t="shared" si="11"/>
        <v>44691.479167083409</v>
      </c>
      <c r="C740" s="594" t="s">
        <v>369</v>
      </c>
      <c r="D740" s="597">
        <v>30</v>
      </c>
      <c r="E740" s="571" t="s">
        <v>463</v>
      </c>
      <c r="F740" s="462" t="s">
        <v>506</v>
      </c>
      <c r="G740" s="437"/>
      <c r="H740" s="743">
        <v>2</v>
      </c>
      <c r="I740" s="704">
        <v>2</v>
      </c>
      <c r="J740" s="426"/>
      <c r="K740" s="426"/>
      <c r="L740" s="426"/>
      <c r="M740" s="426"/>
      <c r="N740" s="604"/>
      <c r="O740" s="736" t="s">
        <v>464</v>
      </c>
      <c r="P740" s="697" t="s">
        <v>488</v>
      </c>
    </row>
    <row r="741" spans="1:16" ht="14.25" customHeight="1" outlineLevel="1">
      <c r="A741" s="34">
        <v>738</v>
      </c>
      <c r="B741" s="922">
        <f t="shared" si="11"/>
        <v>44691.562500416745</v>
      </c>
      <c r="C741" s="594" t="s">
        <v>369</v>
      </c>
      <c r="D741" s="597">
        <v>30</v>
      </c>
      <c r="E741" s="571" t="s">
        <v>463</v>
      </c>
      <c r="F741" s="462" t="s">
        <v>480</v>
      </c>
      <c r="G741" s="437"/>
      <c r="H741" s="743">
        <v>5.5</v>
      </c>
      <c r="I741" s="704">
        <v>5.5</v>
      </c>
      <c r="J741" s="426"/>
      <c r="K741" s="426"/>
      <c r="L741" s="426"/>
      <c r="M741" s="426"/>
      <c r="N741" s="609"/>
      <c r="O741" s="736" t="s">
        <v>464</v>
      </c>
      <c r="P741" s="700" t="s">
        <v>416</v>
      </c>
    </row>
    <row r="742" spans="1:16" ht="14.25" customHeight="1" outlineLevel="1">
      <c r="A742" s="34">
        <v>739</v>
      </c>
      <c r="B742" s="922">
        <f t="shared" si="11"/>
        <v>44691.791667083409</v>
      </c>
      <c r="C742" s="594" t="s">
        <v>369</v>
      </c>
      <c r="D742" s="597">
        <v>30</v>
      </c>
      <c r="E742" s="571" t="s">
        <v>463</v>
      </c>
      <c r="F742" s="462" t="s">
        <v>481</v>
      </c>
      <c r="G742" s="437"/>
      <c r="H742" s="743">
        <v>1.75</v>
      </c>
      <c r="I742" s="704">
        <v>1.75</v>
      </c>
      <c r="J742" s="426"/>
      <c r="K742" s="426"/>
      <c r="L742" s="426"/>
      <c r="M742" s="426"/>
      <c r="N742" s="610"/>
      <c r="O742" s="736" t="s">
        <v>464</v>
      </c>
      <c r="P742" s="697" t="s">
        <v>482</v>
      </c>
    </row>
    <row r="743" spans="1:16" ht="14.25" customHeight="1" outlineLevel="1">
      <c r="A743" s="34">
        <v>740</v>
      </c>
      <c r="B743" s="922">
        <f t="shared" si="11"/>
        <v>44691.864583750074</v>
      </c>
      <c r="C743" s="594" t="s">
        <v>369</v>
      </c>
      <c r="D743" s="597">
        <v>30</v>
      </c>
      <c r="E743" s="571" t="s">
        <v>463</v>
      </c>
      <c r="F743" s="462" t="s">
        <v>904</v>
      </c>
      <c r="G743" s="437"/>
      <c r="H743" s="743">
        <v>0.75</v>
      </c>
      <c r="I743" s="704">
        <v>0.75</v>
      </c>
      <c r="J743" s="426"/>
      <c r="K743" s="426"/>
      <c r="L743" s="426"/>
      <c r="M743" s="426"/>
      <c r="N743" s="610"/>
      <c r="O743" s="736" t="s">
        <v>464</v>
      </c>
      <c r="P743" s="697" t="s">
        <v>905</v>
      </c>
    </row>
    <row r="744" spans="1:16" ht="14.25" customHeight="1" outlineLevel="1">
      <c r="A744" s="34">
        <v>741</v>
      </c>
      <c r="B744" s="922">
        <f t="shared" si="11"/>
        <v>44691.895833750074</v>
      </c>
      <c r="C744" s="594" t="s">
        <v>369</v>
      </c>
      <c r="D744" s="597">
        <v>30</v>
      </c>
      <c r="E744" s="571" t="s">
        <v>463</v>
      </c>
      <c r="F744" s="462" t="s">
        <v>906</v>
      </c>
      <c r="G744" s="425"/>
      <c r="H744" s="743">
        <v>1.25</v>
      </c>
      <c r="I744" s="704">
        <v>1.25</v>
      </c>
      <c r="J744" s="426"/>
      <c r="K744" s="426"/>
      <c r="L744" s="426"/>
      <c r="M744" s="426"/>
      <c r="N744" s="610"/>
      <c r="O744" s="736" t="s">
        <v>464</v>
      </c>
      <c r="P744" s="697" t="s">
        <v>482</v>
      </c>
    </row>
    <row r="745" spans="1:16" ht="14.25" customHeight="1" outlineLevel="1">
      <c r="A745" s="34">
        <v>742</v>
      </c>
      <c r="B745" s="922">
        <f t="shared" si="11"/>
        <v>44691.947917083409</v>
      </c>
      <c r="C745" s="594" t="s">
        <v>369</v>
      </c>
      <c r="D745" s="597">
        <v>30</v>
      </c>
      <c r="E745" s="571" t="s">
        <v>463</v>
      </c>
      <c r="F745" s="462" t="s">
        <v>907</v>
      </c>
      <c r="G745" s="425"/>
      <c r="H745" s="744">
        <v>1.75</v>
      </c>
      <c r="I745" s="706">
        <v>1.75</v>
      </c>
      <c r="J745" s="426"/>
      <c r="K745" s="426"/>
      <c r="L745" s="426"/>
      <c r="M745" s="426"/>
      <c r="N745" s="610"/>
      <c r="O745" s="736" t="s">
        <v>464</v>
      </c>
      <c r="P745" s="697" t="s">
        <v>510</v>
      </c>
    </row>
    <row r="746" spans="1:16" ht="14.25" customHeight="1" outlineLevel="1">
      <c r="A746" s="34">
        <v>743</v>
      </c>
      <c r="B746" s="922">
        <f t="shared" si="11"/>
        <v>44692.020833750074</v>
      </c>
      <c r="C746" s="594" t="s">
        <v>369</v>
      </c>
      <c r="D746" s="597">
        <v>30</v>
      </c>
      <c r="E746" s="571" t="s">
        <v>463</v>
      </c>
      <c r="F746" s="462" t="s">
        <v>908</v>
      </c>
      <c r="G746" s="425"/>
      <c r="H746" s="744">
        <v>3</v>
      </c>
      <c r="I746" s="706">
        <v>3</v>
      </c>
      <c r="J746" s="426"/>
      <c r="K746" s="426"/>
      <c r="L746" s="426"/>
      <c r="M746" s="426"/>
      <c r="N746" s="610"/>
      <c r="O746" s="736" t="s">
        <v>464</v>
      </c>
      <c r="P746" s="697" t="s">
        <v>383</v>
      </c>
    </row>
    <row r="747" spans="1:16" ht="38.25" customHeight="1" outlineLevel="1">
      <c r="A747" s="34">
        <v>744</v>
      </c>
      <c r="B747" s="922">
        <f t="shared" si="11"/>
        <v>44692.145833750074</v>
      </c>
      <c r="C747" s="594" t="s">
        <v>369</v>
      </c>
      <c r="D747" s="597">
        <v>30</v>
      </c>
      <c r="E747" s="571" t="s">
        <v>463</v>
      </c>
      <c r="F747" s="462" t="s">
        <v>512</v>
      </c>
      <c r="G747" s="437"/>
      <c r="H747" s="743">
        <v>2.75</v>
      </c>
      <c r="I747" s="704">
        <v>2.75</v>
      </c>
      <c r="J747" s="426"/>
      <c r="K747" s="426"/>
      <c r="L747" s="426"/>
      <c r="M747" s="426"/>
      <c r="N747" s="610"/>
      <c r="O747" s="736" t="s">
        <v>464</v>
      </c>
      <c r="P747" s="697" t="s">
        <v>377</v>
      </c>
    </row>
    <row r="748" spans="1:16" ht="14.25" customHeight="1">
      <c r="A748" s="34">
        <v>745</v>
      </c>
      <c r="B748" s="922">
        <f t="shared" si="11"/>
        <v>44692.260417083409</v>
      </c>
      <c r="C748" s="594" t="s">
        <v>369</v>
      </c>
      <c r="D748" s="597">
        <v>35</v>
      </c>
      <c r="E748" s="589" t="s">
        <v>513</v>
      </c>
      <c r="F748" s="462" t="s">
        <v>516</v>
      </c>
      <c r="G748" s="436"/>
      <c r="H748" s="745">
        <v>2.5</v>
      </c>
      <c r="I748" s="705">
        <v>2.5</v>
      </c>
      <c r="J748" s="424"/>
      <c r="K748" s="424"/>
      <c r="L748" s="424"/>
      <c r="M748" s="424"/>
      <c r="N748" s="611"/>
      <c r="O748" s="684" t="s">
        <v>400</v>
      </c>
      <c r="P748" s="699" t="s">
        <v>389</v>
      </c>
    </row>
    <row r="749" spans="1:16" ht="14.25" customHeight="1" outlineLevel="1">
      <c r="A749" s="34">
        <v>746</v>
      </c>
      <c r="B749" s="922">
        <f t="shared" si="11"/>
        <v>44692.364583750074</v>
      </c>
      <c r="C749" s="594" t="s">
        <v>369</v>
      </c>
      <c r="D749" s="597">
        <v>35</v>
      </c>
      <c r="E749" s="589" t="s">
        <v>513</v>
      </c>
      <c r="F749" s="462" t="s">
        <v>517</v>
      </c>
      <c r="G749" s="436"/>
      <c r="H749" s="745">
        <v>1</v>
      </c>
      <c r="I749" s="705">
        <v>1</v>
      </c>
      <c r="J749" s="600"/>
      <c r="K749" s="600"/>
      <c r="L749" s="600"/>
      <c r="M749" s="600"/>
      <c r="N749" s="612"/>
      <c r="O749" s="684" t="s">
        <v>400</v>
      </c>
      <c r="P749" s="700" t="s">
        <v>518</v>
      </c>
    </row>
    <row r="750" spans="1:16" s="458" customFormat="1" ht="15" customHeight="1" outlineLevel="1">
      <c r="A750" s="34">
        <v>747</v>
      </c>
      <c r="B750" s="922">
        <f t="shared" si="11"/>
        <v>44692.406250416738</v>
      </c>
      <c r="C750" s="594" t="s">
        <v>369</v>
      </c>
      <c r="D750" s="597">
        <v>35</v>
      </c>
      <c r="E750" s="589" t="s">
        <v>513</v>
      </c>
      <c r="F750" s="462" t="s">
        <v>519</v>
      </c>
      <c r="G750" s="436"/>
      <c r="H750" s="742">
        <f>_xlfn.CEILING.MATH(IF(L749="",((L750-K750)/M750),((L750-L749)/M750)),0.25)</f>
        <v>2</v>
      </c>
      <c r="I750" s="703">
        <f>H750</f>
        <v>2</v>
      </c>
      <c r="J750" s="424"/>
      <c r="K750" s="561"/>
      <c r="L750" s="561">
        <v>4010</v>
      </c>
      <c r="M750" s="561">
        <v>2160</v>
      </c>
      <c r="N750" s="630" t="s">
        <v>1014</v>
      </c>
      <c r="O750" s="684" t="s">
        <v>400</v>
      </c>
      <c r="P750" s="697" t="s">
        <v>389</v>
      </c>
    </row>
    <row r="751" spans="1:16" ht="14.25" customHeight="1" outlineLevel="1">
      <c r="A751" s="34">
        <v>748</v>
      </c>
      <c r="B751" s="922">
        <f t="shared" si="11"/>
        <v>44692.489583750074</v>
      </c>
      <c r="C751" s="594" t="s">
        <v>369</v>
      </c>
      <c r="D751" s="597">
        <v>35</v>
      </c>
      <c r="E751" s="589" t="s">
        <v>513</v>
      </c>
      <c r="F751" s="462" t="s">
        <v>520</v>
      </c>
      <c r="G751" s="436"/>
      <c r="H751" s="742">
        <f>_xlfn.CEILING.MATH(IF(L750="",((L751-K751)/M751),((L751-L750)/M751)),0.25)</f>
        <v>2.75</v>
      </c>
      <c r="I751" s="703">
        <f>H751</f>
        <v>2.75</v>
      </c>
      <c r="J751" s="424"/>
      <c r="K751" s="561">
        <v>4010</v>
      </c>
      <c r="L751" s="561">
        <v>9788</v>
      </c>
      <c r="M751" s="424">
        <f>16*135</f>
        <v>2160</v>
      </c>
      <c r="N751" s="444"/>
      <c r="O751" s="684" t="s">
        <v>400</v>
      </c>
      <c r="P751" s="697" t="s">
        <v>389</v>
      </c>
    </row>
    <row r="752" spans="1:16" ht="15" customHeight="1" outlineLevel="1">
      <c r="A752" s="34">
        <v>749</v>
      </c>
      <c r="B752" s="922">
        <f t="shared" si="11"/>
        <v>44692.604167083409</v>
      </c>
      <c r="C752" s="594" t="s">
        <v>369</v>
      </c>
      <c r="D752" s="597">
        <v>35</v>
      </c>
      <c r="E752" s="589" t="s">
        <v>513</v>
      </c>
      <c r="F752" s="462" t="s">
        <v>910</v>
      </c>
      <c r="G752" s="436"/>
      <c r="H752" s="745">
        <v>0.5</v>
      </c>
      <c r="I752" s="705">
        <v>0.5</v>
      </c>
      <c r="J752" s="424"/>
      <c r="K752" s="424"/>
      <c r="L752" s="424"/>
      <c r="M752" s="424"/>
      <c r="N752" s="444"/>
      <c r="O752" s="684" t="s">
        <v>400</v>
      </c>
      <c r="P752" s="697" t="s">
        <v>711</v>
      </c>
    </row>
    <row r="753" spans="1:16" ht="15" customHeight="1" outlineLevel="1">
      <c r="A753" s="34">
        <v>750</v>
      </c>
      <c r="B753" s="922">
        <f t="shared" si="11"/>
        <v>44692.625000416745</v>
      </c>
      <c r="C753" s="594" t="s">
        <v>369</v>
      </c>
      <c r="D753" s="597">
        <v>35</v>
      </c>
      <c r="E753" s="589" t="s">
        <v>513</v>
      </c>
      <c r="F753" s="462" t="s">
        <v>523</v>
      </c>
      <c r="G753" s="436"/>
      <c r="H753" s="745">
        <v>0.75</v>
      </c>
      <c r="I753" s="705">
        <v>0.75</v>
      </c>
      <c r="J753" s="561"/>
      <c r="K753" s="561"/>
      <c r="L753" s="561"/>
      <c r="M753" s="561"/>
      <c r="N753" s="611"/>
      <c r="O753" s="684" t="s">
        <v>400</v>
      </c>
      <c r="P753" s="697" t="s">
        <v>524</v>
      </c>
    </row>
    <row r="754" spans="1:16" ht="15" customHeight="1" outlineLevel="1">
      <c r="A754" s="34">
        <v>751</v>
      </c>
      <c r="B754" s="922">
        <f t="shared" si="11"/>
        <v>44692.656250416745</v>
      </c>
      <c r="C754" s="594" t="s">
        <v>369</v>
      </c>
      <c r="D754" s="597">
        <v>35</v>
      </c>
      <c r="E754" s="589" t="s">
        <v>513</v>
      </c>
      <c r="F754" s="462" t="s">
        <v>911</v>
      </c>
      <c r="G754" s="436"/>
      <c r="H754" s="745">
        <v>1</v>
      </c>
      <c r="I754" s="705">
        <v>1</v>
      </c>
      <c r="J754" s="561"/>
      <c r="K754" s="561"/>
      <c r="L754" s="561"/>
      <c r="M754" s="561"/>
      <c r="N754" s="444"/>
      <c r="O754" s="684" t="s">
        <v>400</v>
      </c>
      <c r="P754" s="697" t="s">
        <v>410</v>
      </c>
    </row>
    <row r="755" spans="1:16" ht="15" customHeight="1" outlineLevel="1">
      <c r="A755" s="34">
        <v>752</v>
      </c>
      <c r="B755" s="922">
        <f t="shared" si="11"/>
        <v>44692.697917083409</v>
      </c>
      <c r="C755" s="594" t="s">
        <v>369</v>
      </c>
      <c r="D755" s="597">
        <v>35</v>
      </c>
      <c r="E755" s="589" t="s">
        <v>513</v>
      </c>
      <c r="F755" s="462" t="s">
        <v>525</v>
      </c>
      <c r="G755" s="436"/>
      <c r="H755" s="746">
        <v>2</v>
      </c>
      <c r="I755" s="707">
        <v>2</v>
      </c>
      <c r="J755" s="561"/>
      <c r="K755" s="561"/>
      <c r="L755" s="561"/>
      <c r="M755" s="561"/>
      <c r="N755" s="631"/>
      <c r="O755" s="684" t="s">
        <v>400</v>
      </c>
      <c r="P755" s="697" t="s">
        <v>526</v>
      </c>
    </row>
    <row r="756" spans="1:16" ht="15" customHeight="1" outlineLevel="1">
      <c r="A756" s="34">
        <v>753</v>
      </c>
      <c r="B756" s="922">
        <f t="shared" si="11"/>
        <v>44692.781250416745</v>
      </c>
      <c r="C756" s="594" t="s">
        <v>369</v>
      </c>
      <c r="D756" s="597">
        <v>35</v>
      </c>
      <c r="E756" s="589" t="s">
        <v>513</v>
      </c>
      <c r="F756" s="462" t="s">
        <v>527</v>
      </c>
      <c r="G756" s="436"/>
      <c r="H756" s="746">
        <v>1</v>
      </c>
      <c r="I756" s="707">
        <v>1</v>
      </c>
      <c r="J756" s="561"/>
      <c r="K756" s="561"/>
      <c r="L756" s="561"/>
      <c r="M756" s="561"/>
      <c r="N756" s="631"/>
      <c r="O756" s="684" t="s">
        <v>400</v>
      </c>
      <c r="P756" s="697" t="s">
        <v>526</v>
      </c>
    </row>
    <row r="757" spans="1:16" ht="15" customHeight="1" outlineLevel="1">
      <c r="A757" s="34">
        <v>754</v>
      </c>
      <c r="B757" s="922">
        <f t="shared" si="11"/>
        <v>44692.822917083409</v>
      </c>
      <c r="C757" s="594" t="s">
        <v>369</v>
      </c>
      <c r="D757" s="597">
        <v>35</v>
      </c>
      <c r="E757" s="589" t="s">
        <v>513</v>
      </c>
      <c r="F757" s="462" t="s">
        <v>528</v>
      </c>
      <c r="G757" s="436"/>
      <c r="H757" s="745">
        <v>0.75</v>
      </c>
      <c r="I757" s="705">
        <v>0.75</v>
      </c>
      <c r="J757" s="562"/>
      <c r="K757" s="562"/>
      <c r="L757" s="562"/>
      <c r="M757" s="562"/>
      <c r="N757" s="444" t="s">
        <v>1015</v>
      </c>
      <c r="O757" s="684" t="s">
        <v>400</v>
      </c>
      <c r="P757" s="697" t="s">
        <v>407</v>
      </c>
    </row>
    <row r="758" spans="1:16" ht="15" customHeight="1" outlineLevel="1">
      <c r="A758" s="34">
        <v>755</v>
      </c>
      <c r="B758" s="922">
        <f t="shared" si="11"/>
        <v>44692.854167083409</v>
      </c>
      <c r="C758" s="594" t="s">
        <v>369</v>
      </c>
      <c r="D758" s="597">
        <v>35</v>
      </c>
      <c r="E758" s="589" t="s">
        <v>513</v>
      </c>
      <c r="F758" s="462" t="s">
        <v>529</v>
      </c>
      <c r="G758" s="436"/>
      <c r="H758" s="745">
        <v>0.75</v>
      </c>
      <c r="I758" s="705">
        <v>0.75</v>
      </c>
      <c r="J758" s="562"/>
      <c r="K758" s="562"/>
      <c r="L758" s="562"/>
      <c r="M758" s="562"/>
      <c r="N758" s="444"/>
      <c r="O758" s="684" t="s">
        <v>400</v>
      </c>
      <c r="P758" s="697" t="s">
        <v>530</v>
      </c>
    </row>
    <row r="759" spans="1:16" ht="15" customHeight="1" outlineLevel="1">
      <c r="A759" s="34">
        <v>756</v>
      </c>
      <c r="B759" s="922">
        <f t="shared" si="11"/>
        <v>44692.885417083409</v>
      </c>
      <c r="C759" s="594" t="s">
        <v>369</v>
      </c>
      <c r="D759" s="597">
        <v>35</v>
      </c>
      <c r="E759" s="589" t="s">
        <v>513</v>
      </c>
      <c r="F759" s="462" t="s">
        <v>1016</v>
      </c>
      <c r="G759" s="436"/>
      <c r="H759" s="742">
        <f>_xlfn.CEILING.MATH(IF(L758="",((L759-K759)/M759),((L759-L758)/M759)),0.25)</f>
        <v>15.75</v>
      </c>
      <c r="I759" s="703">
        <f>H759</f>
        <v>15.75</v>
      </c>
      <c r="J759" s="562"/>
      <c r="K759" s="562">
        <v>7051</v>
      </c>
      <c r="L759" s="562">
        <v>9652</v>
      </c>
      <c r="M759" s="424">
        <v>166</v>
      </c>
      <c r="N759" s="630" t="s">
        <v>912</v>
      </c>
      <c r="O759" s="684" t="s">
        <v>400</v>
      </c>
      <c r="P759" s="697" t="s">
        <v>532</v>
      </c>
    </row>
    <row r="760" spans="1:16" ht="15" customHeight="1" outlineLevel="1">
      <c r="A760" s="34">
        <v>757</v>
      </c>
      <c r="B760" s="922">
        <f t="shared" si="11"/>
        <v>44693.541667083409</v>
      </c>
      <c r="C760" s="594" t="s">
        <v>369</v>
      </c>
      <c r="D760" s="597">
        <v>35</v>
      </c>
      <c r="E760" s="589" t="s">
        <v>513</v>
      </c>
      <c r="F760" s="462" t="s">
        <v>1017</v>
      </c>
      <c r="G760" s="436"/>
      <c r="H760" s="742">
        <f>_xlfn.CEILING.MATH(IF(L759="",((L760-K760)/M760),((L760-L759)/M760)),0.25)</f>
        <v>1</v>
      </c>
      <c r="I760" s="703">
        <f>H760</f>
        <v>1</v>
      </c>
      <c r="J760" s="441"/>
      <c r="K760" s="441">
        <v>9652</v>
      </c>
      <c r="L760" s="441">
        <v>9803</v>
      </c>
      <c r="M760" s="424">
        <v>166</v>
      </c>
      <c r="N760" s="611"/>
      <c r="O760" s="684" t="s">
        <v>400</v>
      </c>
      <c r="P760" s="698" t="s">
        <v>532</v>
      </c>
    </row>
    <row r="761" spans="1:16" ht="15" customHeight="1" outlineLevel="1">
      <c r="A761" s="34">
        <v>758</v>
      </c>
      <c r="B761" s="922">
        <f t="shared" si="11"/>
        <v>44693.583333750074</v>
      </c>
      <c r="C761" s="594" t="s">
        <v>369</v>
      </c>
      <c r="D761" s="597">
        <v>35</v>
      </c>
      <c r="E761" s="589" t="s">
        <v>513</v>
      </c>
      <c r="F761" s="462" t="s">
        <v>533</v>
      </c>
      <c r="G761" s="436"/>
      <c r="H761" s="741">
        <v>5</v>
      </c>
      <c r="I761" s="702">
        <v>5</v>
      </c>
      <c r="J761" s="441"/>
      <c r="K761" s="441"/>
      <c r="L761" s="441"/>
      <c r="O761" s="684" t="s">
        <v>400</v>
      </c>
      <c r="P761" s="699" t="s">
        <v>407</v>
      </c>
    </row>
    <row r="762" spans="1:16" ht="15" customHeight="1" outlineLevel="1">
      <c r="A762" s="34">
        <v>759</v>
      </c>
      <c r="B762" s="922">
        <f t="shared" si="11"/>
        <v>44693.791667083409</v>
      </c>
      <c r="C762" s="594" t="s">
        <v>369</v>
      </c>
      <c r="D762" s="597">
        <v>35</v>
      </c>
      <c r="E762" s="589" t="s">
        <v>513</v>
      </c>
      <c r="F762" s="462" t="s">
        <v>913</v>
      </c>
      <c r="G762" s="436"/>
      <c r="H762" s="742">
        <f>_xlfn.CEILING.MATH(IF(L761="",((L762-K762)/M762),((L762-L761)/M762)),0.25)</f>
        <v>5</v>
      </c>
      <c r="I762" s="703">
        <f>H762</f>
        <v>5</v>
      </c>
      <c r="J762" s="562"/>
      <c r="K762" s="562">
        <v>7051</v>
      </c>
      <c r="L762" s="562">
        <v>9803</v>
      </c>
      <c r="M762" s="424">
        <f>60*135/14</f>
        <v>578.57142857142856</v>
      </c>
      <c r="N762" s="630" t="s">
        <v>914</v>
      </c>
      <c r="O762" s="684" t="s">
        <v>400</v>
      </c>
      <c r="P762" s="697" t="s">
        <v>591</v>
      </c>
    </row>
    <row r="763" spans="1:16" ht="15" customHeight="1" outlineLevel="1">
      <c r="A763" s="34">
        <v>760</v>
      </c>
      <c r="B763" s="922">
        <f t="shared" si="11"/>
        <v>44694.000000416745</v>
      </c>
      <c r="C763" s="594" t="s">
        <v>369</v>
      </c>
      <c r="D763" s="597">
        <v>35</v>
      </c>
      <c r="E763" s="589" t="s">
        <v>513</v>
      </c>
      <c r="F763" s="462" t="s">
        <v>915</v>
      </c>
      <c r="G763" s="436"/>
      <c r="H763" s="745">
        <v>0.75</v>
      </c>
      <c r="I763" s="705">
        <v>0.75</v>
      </c>
      <c r="J763" s="562"/>
      <c r="K763" s="562"/>
      <c r="L763" s="562"/>
      <c r="M763" s="424"/>
      <c r="N763" s="444"/>
      <c r="O763" s="684" t="s">
        <v>400</v>
      </c>
      <c r="P763" s="697" t="s">
        <v>535</v>
      </c>
    </row>
    <row r="764" spans="1:16" ht="14.25" customHeight="1" outlineLevel="1">
      <c r="A764" s="34">
        <v>761</v>
      </c>
      <c r="B764" s="922">
        <f t="shared" si="11"/>
        <v>44694.031250416745</v>
      </c>
      <c r="C764" s="594" t="s">
        <v>369</v>
      </c>
      <c r="D764" s="597">
        <v>35</v>
      </c>
      <c r="E764" s="589" t="s">
        <v>513</v>
      </c>
      <c r="F764" s="462" t="s">
        <v>539</v>
      </c>
      <c r="G764" s="436"/>
      <c r="H764" s="742">
        <f>_xlfn.CEILING.MATH(IF(L763="",((L764-K764)/M764),((L764-L763)/M764)),0.25)</f>
        <v>3</v>
      </c>
      <c r="I764" s="703">
        <f>H764</f>
        <v>3</v>
      </c>
      <c r="J764" s="457"/>
      <c r="K764" s="457">
        <v>1000</v>
      </c>
      <c r="L764" s="457">
        <v>7051</v>
      </c>
      <c r="M764" s="561">
        <f>16*135</f>
        <v>2160</v>
      </c>
      <c r="N764" s="630" t="s">
        <v>916</v>
      </c>
      <c r="O764" s="684" t="s">
        <v>400</v>
      </c>
      <c r="P764" s="697" t="s">
        <v>412</v>
      </c>
    </row>
    <row r="765" spans="1:16" ht="14.25" customHeight="1" outlineLevel="1">
      <c r="A765" s="34">
        <v>762</v>
      </c>
      <c r="B765" s="922">
        <f t="shared" si="11"/>
        <v>44694.156250416745</v>
      </c>
      <c r="C765" s="594" t="s">
        <v>369</v>
      </c>
      <c r="D765" s="597">
        <v>35</v>
      </c>
      <c r="E765" s="589" t="s">
        <v>513</v>
      </c>
      <c r="F765" s="462" t="s">
        <v>541</v>
      </c>
      <c r="G765" s="436"/>
      <c r="H765" s="746">
        <v>1</v>
      </c>
      <c r="I765" s="707">
        <v>1</v>
      </c>
      <c r="J765" s="562"/>
      <c r="K765" s="562"/>
      <c r="L765" s="562"/>
      <c r="M765" s="562"/>
      <c r="N765" s="630"/>
      <c r="O765" s="684" t="s">
        <v>400</v>
      </c>
      <c r="P765" s="700" t="s">
        <v>518</v>
      </c>
    </row>
    <row r="766" spans="1:16" ht="14.25" customHeight="1" outlineLevel="1">
      <c r="A766" s="34">
        <v>763</v>
      </c>
      <c r="B766" s="922">
        <f t="shared" si="11"/>
        <v>44694.197917083409</v>
      </c>
      <c r="C766" s="594" t="s">
        <v>369</v>
      </c>
      <c r="D766" s="597">
        <v>35</v>
      </c>
      <c r="E766" s="589" t="s">
        <v>513</v>
      </c>
      <c r="F766" s="462" t="s">
        <v>542</v>
      </c>
      <c r="G766" s="436"/>
      <c r="H766" s="746">
        <v>2</v>
      </c>
      <c r="I766" s="707">
        <v>2</v>
      </c>
      <c r="J766" s="562"/>
      <c r="K766" s="562"/>
      <c r="L766" s="562"/>
      <c r="M766" s="653"/>
      <c r="N766" s="34"/>
      <c r="O766" s="684" t="s">
        <v>400</v>
      </c>
      <c r="P766" s="697" t="s">
        <v>412</v>
      </c>
    </row>
    <row r="767" spans="1:16" ht="14.25" customHeight="1" outlineLevel="1">
      <c r="A767" s="34">
        <v>764</v>
      </c>
      <c r="B767" s="922">
        <f t="shared" si="11"/>
        <v>44694.281250416745</v>
      </c>
      <c r="C767" s="594" t="s">
        <v>369</v>
      </c>
      <c r="D767" s="597">
        <v>40</v>
      </c>
      <c r="E767" s="571" t="s">
        <v>543</v>
      </c>
      <c r="F767" s="487" t="s">
        <v>545</v>
      </c>
      <c r="G767" s="436"/>
      <c r="H767" s="745">
        <v>1</v>
      </c>
      <c r="I767" s="705">
        <v>1</v>
      </c>
      <c r="J767" s="562"/>
      <c r="K767" s="562"/>
      <c r="L767" s="562"/>
      <c r="M767" s="562"/>
      <c r="N767" s="630"/>
      <c r="O767" s="685" t="s">
        <v>415</v>
      </c>
      <c r="P767" s="731" t="s">
        <v>377</v>
      </c>
    </row>
    <row r="768" spans="1:16" ht="15" outlineLevel="1">
      <c r="A768" s="34">
        <v>765</v>
      </c>
      <c r="B768" s="922">
        <f t="shared" si="11"/>
        <v>44694.322917083409</v>
      </c>
      <c r="C768" s="594" t="s">
        <v>369</v>
      </c>
      <c r="D768" s="597">
        <v>40</v>
      </c>
      <c r="E768" s="571" t="s">
        <v>543</v>
      </c>
      <c r="F768" s="487" t="s">
        <v>546</v>
      </c>
      <c r="G768" s="436"/>
      <c r="H768" s="745">
        <v>0.5</v>
      </c>
      <c r="I768" s="705">
        <v>0.5</v>
      </c>
      <c r="J768" s="441"/>
      <c r="K768" s="441"/>
      <c r="L768" s="441"/>
      <c r="M768" s="441"/>
      <c r="N768" s="611" t="s">
        <v>1018</v>
      </c>
      <c r="O768" s="685" t="s">
        <v>415</v>
      </c>
      <c r="P768" s="695" t="s">
        <v>548</v>
      </c>
    </row>
    <row r="769" spans="1:16" ht="14.25" customHeight="1" outlineLevel="1">
      <c r="A769" s="34">
        <v>766</v>
      </c>
      <c r="B769" s="922">
        <f t="shared" si="11"/>
        <v>44694.343750416745</v>
      </c>
      <c r="C769" s="594" t="s">
        <v>369</v>
      </c>
      <c r="D769" s="597">
        <v>40</v>
      </c>
      <c r="E769" s="571" t="s">
        <v>543</v>
      </c>
      <c r="F769" s="462" t="s">
        <v>549</v>
      </c>
      <c r="G769" s="436"/>
      <c r="H769" s="742">
        <f>_xlfn.CEILING.MATH(IF(L768="",((L769-K769)/M769),((L769-L768)/M769)),0.25)</f>
        <v>7.75</v>
      </c>
      <c r="I769" s="703">
        <f>H769</f>
        <v>7.75</v>
      </c>
      <c r="J769" s="562"/>
      <c r="K769" s="562"/>
      <c r="L769" s="562">
        <v>5764</v>
      </c>
      <c r="M769" s="436">
        <f>6.1*125</f>
        <v>762.5</v>
      </c>
      <c r="N769" s="630"/>
      <c r="O769" s="685" t="s">
        <v>415</v>
      </c>
      <c r="P769" s="697" t="s">
        <v>420</v>
      </c>
    </row>
    <row r="770" spans="1:16" ht="14.25" customHeight="1" outlineLevel="1">
      <c r="A770" s="34">
        <v>767</v>
      </c>
      <c r="B770" s="922">
        <f t="shared" si="11"/>
        <v>44694.666667083409</v>
      </c>
      <c r="C770" s="594" t="s">
        <v>369</v>
      </c>
      <c r="D770" s="597">
        <v>40</v>
      </c>
      <c r="E770" s="571" t="s">
        <v>543</v>
      </c>
      <c r="F770" s="487" t="s">
        <v>551</v>
      </c>
      <c r="G770" s="436"/>
      <c r="H770" s="745">
        <v>1</v>
      </c>
      <c r="I770" s="705">
        <v>1</v>
      </c>
      <c r="J770" s="441"/>
      <c r="K770" s="441"/>
      <c r="L770" s="441"/>
      <c r="M770" s="436"/>
      <c r="N770" s="611"/>
      <c r="O770" s="685" t="s">
        <v>415</v>
      </c>
      <c r="P770" s="695" t="s">
        <v>552</v>
      </c>
    </row>
    <row r="771" spans="1:16" ht="14.25" customHeight="1" outlineLevel="1">
      <c r="A771" s="34">
        <v>768</v>
      </c>
      <c r="B771" s="922">
        <f t="shared" si="11"/>
        <v>44694.708333750074</v>
      </c>
      <c r="C771" s="594" t="s">
        <v>369</v>
      </c>
      <c r="D771" s="597">
        <v>40</v>
      </c>
      <c r="E771" s="571" t="s">
        <v>543</v>
      </c>
      <c r="F771" s="462" t="s">
        <v>553</v>
      </c>
      <c r="G771" s="436"/>
      <c r="H771" s="745">
        <v>1.25</v>
      </c>
      <c r="I771" s="705">
        <v>1.25</v>
      </c>
      <c r="J771" s="441"/>
      <c r="K771" s="441"/>
      <c r="L771" s="441"/>
      <c r="M771" s="436"/>
      <c r="N771" s="611"/>
      <c r="O771" s="685" t="s">
        <v>415</v>
      </c>
      <c r="P771" s="697" t="s">
        <v>383</v>
      </c>
    </row>
    <row r="772" spans="1:16" ht="14.25" customHeight="1" outlineLevel="1">
      <c r="A772" s="34">
        <v>769</v>
      </c>
      <c r="B772" s="922">
        <f t="shared" si="11"/>
        <v>44694.760417083409</v>
      </c>
      <c r="C772" s="594" t="s">
        <v>369</v>
      </c>
      <c r="D772" s="597">
        <v>40</v>
      </c>
      <c r="E772" s="571" t="s">
        <v>543</v>
      </c>
      <c r="F772" s="462" t="s">
        <v>554</v>
      </c>
      <c r="G772" s="438"/>
      <c r="H772" s="742">
        <f>_xlfn.CEILING.MATH(IF(L771="",((L772-K772)/M772),((L772-L771)/M772)),0.25)</f>
        <v>3.5</v>
      </c>
      <c r="I772" s="703">
        <f>H772</f>
        <v>3.5</v>
      </c>
      <c r="J772" s="562"/>
      <c r="K772" s="562">
        <v>5764</v>
      </c>
      <c r="L772" s="562">
        <v>9788</v>
      </c>
      <c r="M772" s="436">
        <f>9.4*125</f>
        <v>1175</v>
      </c>
      <c r="N772" s="584"/>
      <c r="O772" s="685" t="s">
        <v>415</v>
      </c>
      <c r="P772" s="697" t="s">
        <v>420</v>
      </c>
    </row>
    <row r="773" spans="1:16" ht="14.25" customHeight="1" outlineLevel="1">
      <c r="A773" s="34">
        <v>770</v>
      </c>
      <c r="B773" s="922">
        <f t="shared" si="11"/>
        <v>44694.906250416745</v>
      </c>
      <c r="C773" s="594" t="s">
        <v>369</v>
      </c>
      <c r="D773" s="597">
        <v>40</v>
      </c>
      <c r="E773" s="571" t="s">
        <v>543</v>
      </c>
      <c r="F773" s="462" t="s">
        <v>555</v>
      </c>
      <c r="G773" s="437"/>
      <c r="H773" s="746">
        <v>0.5</v>
      </c>
      <c r="I773" s="707">
        <v>0.5</v>
      </c>
      <c r="J773" s="562"/>
      <c r="K773" s="562"/>
      <c r="L773" s="562"/>
      <c r="M773" s="562"/>
      <c r="N773" s="600"/>
      <c r="O773" s="685" t="s">
        <v>415</v>
      </c>
      <c r="P773" s="697" t="s">
        <v>422</v>
      </c>
    </row>
    <row r="774" spans="1:16" ht="14.25" customHeight="1" outlineLevel="1">
      <c r="A774" s="34">
        <v>771</v>
      </c>
      <c r="B774" s="922">
        <f t="shared" ref="B774:B837" si="12">IF(ISNUMBER(J773),B773+J773/24,B773+I773/24)</f>
        <v>44694.927083750081</v>
      </c>
      <c r="C774" s="594" t="s">
        <v>369</v>
      </c>
      <c r="D774" s="597">
        <v>40</v>
      </c>
      <c r="E774" s="571" t="s">
        <v>543</v>
      </c>
      <c r="F774" s="462" t="s">
        <v>557</v>
      </c>
      <c r="G774" s="437"/>
      <c r="H774" s="745">
        <v>0.5</v>
      </c>
      <c r="I774" s="705">
        <v>0.5</v>
      </c>
      <c r="J774" s="457"/>
      <c r="K774" s="457"/>
      <c r="L774" s="457"/>
      <c r="M774" s="457"/>
      <c r="N774" s="611"/>
      <c r="O774" s="685" t="s">
        <v>415</v>
      </c>
      <c r="P774" s="697" t="s">
        <v>524</v>
      </c>
    </row>
    <row r="775" spans="1:16" ht="14.25" customHeight="1" outlineLevel="1">
      <c r="A775" s="34">
        <v>772</v>
      </c>
      <c r="B775" s="922">
        <f t="shared" si="12"/>
        <v>44694.947917083417</v>
      </c>
      <c r="C775" s="594" t="s">
        <v>369</v>
      </c>
      <c r="D775" s="597">
        <v>40</v>
      </c>
      <c r="E775" s="571" t="s">
        <v>543</v>
      </c>
      <c r="F775" s="462" t="s">
        <v>558</v>
      </c>
      <c r="G775" s="437"/>
      <c r="H775" s="746">
        <v>0.5</v>
      </c>
      <c r="I775" s="707">
        <v>0.5</v>
      </c>
      <c r="J775" s="562"/>
      <c r="K775" s="562"/>
      <c r="L775" s="562"/>
      <c r="M775" s="562"/>
      <c r="N775" s="444" t="s">
        <v>1019</v>
      </c>
      <c r="O775" s="685" t="s">
        <v>415</v>
      </c>
      <c r="P775" s="697" t="s">
        <v>407</v>
      </c>
    </row>
    <row r="776" spans="1:16" ht="14.25" customHeight="1" outlineLevel="1">
      <c r="A776" s="34">
        <v>773</v>
      </c>
      <c r="B776" s="922">
        <f t="shared" si="12"/>
        <v>44694.968750416752</v>
      </c>
      <c r="C776" s="594" t="s">
        <v>369</v>
      </c>
      <c r="D776" s="597">
        <v>45</v>
      </c>
      <c r="E776" s="571" t="s">
        <v>543</v>
      </c>
      <c r="F776" s="462" t="s">
        <v>1020</v>
      </c>
      <c r="G776" s="437"/>
      <c r="H776" s="746">
        <v>1</v>
      </c>
      <c r="I776" s="707">
        <v>1</v>
      </c>
      <c r="J776" s="562"/>
      <c r="K776" s="562"/>
      <c r="L776" s="562"/>
      <c r="M776" s="562"/>
      <c r="N776" s="444"/>
      <c r="O776" s="685" t="s">
        <v>426</v>
      </c>
      <c r="P776" s="699" t="s">
        <v>427</v>
      </c>
    </row>
    <row r="777" spans="1:16" ht="14.25" customHeight="1" outlineLevel="1">
      <c r="A777" s="34">
        <v>774</v>
      </c>
      <c r="B777" s="922">
        <f t="shared" si="12"/>
        <v>44695.010417083417</v>
      </c>
      <c r="C777" s="594" t="s">
        <v>369</v>
      </c>
      <c r="D777" s="597">
        <v>45</v>
      </c>
      <c r="E777" s="571" t="s">
        <v>543</v>
      </c>
      <c r="F777" s="462" t="s">
        <v>1021</v>
      </c>
      <c r="G777" s="437"/>
      <c r="H777" s="746">
        <v>0.25</v>
      </c>
      <c r="I777" s="707">
        <v>0.25</v>
      </c>
      <c r="J777" s="562"/>
      <c r="K777" s="562"/>
      <c r="L777" s="562"/>
      <c r="M777" s="562"/>
      <c r="N777" s="611"/>
      <c r="O777" s="685" t="s">
        <v>426</v>
      </c>
      <c r="P777" s="699" t="s">
        <v>427</v>
      </c>
    </row>
    <row r="778" spans="1:16" ht="14.25" customHeight="1" outlineLevel="1">
      <c r="A778" s="34">
        <v>775</v>
      </c>
      <c r="B778" s="922">
        <f t="shared" si="12"/>
        <v>44695.020833750081</v>
      </c>
      <c r="C778" s="594" t="s">
        <v>369</v>
      </c>
      <c r="D778" s="597">
        <v>45</v>
      </c>
      <c r="E778" s="571" t="s">
        <v>543</v>
      </c>
      <c r="F778" s="462" t="s">
        <v>1022</v>
      </c>
      <c r="G778" s="437"/>
      <c r="H778" s="746">
        <v>1.5</v>
      </c>
      <c r="I778" s="707">
        <v>1.5</v>
      </c>
      <c r="J778" s="562"/>
      <c r="K778" s="562"/>
      <c r="L778" s="562"/>
      <c r="M778" s="562"/>
      <c r="N778" s="444"/>
      <c r="O778" s="685" t="s">
        <v>426</v>
      </c>
      <c r="P778" s="699" t="s">
        <v>427</v>
      </c>
    </row>
    <row r="779" spans="1:16" ht="14.25" customHeight="1" outlineLevel="1">
      <c r="A779" s="34">
        <v>776</v>
      </c>
      <c r="B779" s="922">
        <f t="shared" si="12"/>
        <v>44695.083333750081</v>
      </c>
      <c r="C779" s="594" t="s">
        <v>369</v>
      </c>
      <c r="D779" s="597">
        <v>45</v>
      </c>
      <c r="E779" s="571" t="s">
        <v>543</v>
      </c>
      <c r="F779" s="462" t="s">
        <v>1023</v>
      </c>
      <c r="G779" s="428"/>
      <c r="H779" s="746">
        <v>1.25</v>
      </c>
      <c r="I779" s="707">
        <v>1.25</v>
      </c>
      <c r="J779" s="562"/>
      <c r="K779" s="562"/>
      <c r="L779" s="562"/>
      <c r="M779" s="562"/>
      <c r="N779" s="446"/>
      <c r="O779" s="685" t="s">
        <v>426</v>
      </c>
      <c r="P779" s="699" t="s">
        <v>427</v>
      </c>
    </row>
    <row r="780" spans="1:16" ht="14.25" customHeight="1" outlineLevel="1">
      <c r="A780" s="34">
        <v>777</v>
      </c>
      <c r="B780" s="922">
        <f t="shared" si="12"/>
        <v>44695.135417083417</v>
      </c>
      <c r="C780" s="594" t="s">
        <v>369</v>
      </c>
      <c r="D780" s="597">
        <v>45</v>
      </c>
      <c r="E780" s="571" t="s">
        <v>543</v>
      </c>
      <c r="F780" s="462" t="s">
        <v>560</v>
      </c>
      <c r="G780" s="437"/>
      <c r="H780" s="741">
        <v>0.25</v>
      </c>
      <c r="I780" s="705">
        <v>0.25</v>
      </c>
      <c r="J780" s="444"/>
      <c r="K780" s="444"/>
      <c r="L780" s="444"/>
      <c r="M780" s="444"/>
      <c r="N780" s="444"/>
      <c r="O780" s="685" t="s">
        <v>426</v>
      </c>
      <c r="P780" s="697" t="s">
        <v>479</v>
      </c>
    </row>
    <row r="781" spans="1:16" ht="14.25" customHeight="1" outlineLevel="1">
      <c r="A781" s="34">
        <v>778</v>
      </c>
      <c r="B781" s="922">
        <f t="shared" si="12"/>
        <v>44695.145833750081</v>
      </c>
      <c r="C781" s="594" t="s">
        <v>369</v>
      </c>
      <c r="D781" s="597">
        <v>45</v>
      </c>
      <c r="E781" s="571" t="s">
        <v>543</v>
      </c>
      <c r="F781" s="462" t="s">
        <v>561</v>
      </c>
      <c r="G781" s="437"/>
      <c r="H781" s="745">
        <v>1.25</v>
      </c>
      <c r="I781" s="705">
        <v>1.25</v>
      </c>
      <c r="J781" s="444"/>
      <c r="K781" s="444"/>
      <c r="L781" s="444"/>
      <c r="M781" s="444"/>
      <c r="N781" s="444"/>
      <c r="O781" s="685" t="s">
        <v>426</v>
      </c>
      <c r="P781" s="697" t="s">
        <v>562</v>
      </c>
    </row>
    <row r="782" spans="1:16" ht="14.25" customHeight="1" outlineLevel="1">
      <c r="A782" s="34">
        <v>779</v>
      </c>
      <c r="B782" s="922">
        <f t="shared" si="12"/>
        <v>44695.197917083417</v>
      </c>
      <c r="C782" s="594" t="s">
        <v>369</v>
      </c>
      <c r="D782" s="597">
        <v>45</v>
      </c>
      <c r="E782" s="571" t="s">
        <v>543</v>
      </c>
      <c r="F782" s="462" t="s">
        <v>563</v>
      </c>
      <c r="G782" s="437"/>
      <c r="H782" s="746">
        <v>0.5</v>
      </c>
      <c r="I782" s="707">
        <v>0.5</v>
      </c>
      <c r="J782" s="562"/>
      <c r="K782" s="562"/>
      <c r="L782" s="562"/>
      <c r="M782" s="562"/>
      <c r="N782" s="444"/>
      <c r="O782" s="685" t="s">
        <v>426</v>
      </c>
      <c r="P782" s="697" t="s">
        <v>430</v>
      </c>
    </row>
    <row r="783" spans="1:16" ht="14.25" customHeight="1" outlineLevel="1">
      <c r="A783" s="34">
        <v>780</v>
      </c>
      <c r="B783" s="922">
        <f t="shared" si="12"/>
        <v>44695.218750416752</v>
      </c>
      <c r="C783" s="594" t="s">
        <v>369</v>
      </c>
      <c r="D783" s="597">
        <v>45</v>
      </c>
      <c r="E783" s="571" t="s">
        <v>543</v>
      </c>
      <c r="F783" s="462" t="s">
        <v>565</v>
      </c>
      <c r="G783" s="437"/>
      <c r="H783" s="742">
        <f>_xlfn.CEILING.MATH(IF(L782="",((L783-K783)/M783),((L783-L782)/M783)),0.25)</f>
        <v>2</v>
      </c>
      <c r="I783" s="703">
        <f>H783</f>
        <v>2</v>
      </c>
      <c r="J783" s="562"/>
      <c r="K783" s="562"/>
      <c r="L783" s="562">
        <v>4024</v>
      </c>
      <c r="M783" s="562">
        <v>2160</v>
      </c>
      <c r="N783" s="444"/>
      <c r="O783" s="685" t="s">
        <v>426</v>
      </c>
      <c r="P783" s="697" t="s">
        <v>412</v>
      </c>
    </row>
    <row r="784" spans="1:16" ht="14.25" customHeight="1">
      <c r="A784" s="34">
        <v>781</v>
      </c>
      <c r="B784" s="922">
        <f t="shared" si="12"/>
        <v>44695.302083750088</v>
      </c>
      <c r="C784" s="594" t="s">
        <v>369</v>
      </c>
      <c r="D784" s="597">
        <v>50</v>
      </c>
      <c r="E784" s="591" t="s">
        <v>566</v>
      </c>
      <c r="F784" s="462" t="s">
        <v>567</v>
      </c>
      <c r="G784" s="443"/>
      <c r="H784" s="745">
        <v>2.5</v>
      </c>
      <c r="I784" s="705">
        <v>2.5</v>
      </c>
      <c r="J784" s="561"/>
      <c r="K784" s="561"/>
      <c r="L784" s="561"/>
      <c r="M784" s="561"/>
      <c r="N784" s="634"/>
      <c r="O784" s="686" t="s">
        <v>400</v>
      </c>
      <c r="P784" s="659" t="s">
        <v>389</v>
      </c>
    </row>
    <row r="785" spans="1:16" ht="14.25" customHeight="1" outlineLevel="1">
      <c r="A785" s="34">
        <v>782</v>
      </c>
      <c r="B785" s="922">
        <f t="shared" si="12"/>
        <v>44695.406250416752</v>
      </c>
      <c r="C785" s="594" t="s">
        <v>369</v>
      </c>
      <c r="D785" s="597">
        <v>50</v>
      </c>
      <c r="E785" s="591" t="s">
        <v>566</v>
      </c>
      <c r="F785" s="462" t="s">
        <v>569</v>
      </c>
      <c r="G785" s="443"/>
      <c r="H785" s="745">
        <v>1</v>
      </c>
      <c r="I785" s="705">
        <v>1</v>
      </c>
      <c r="J785" s="561"/>
      <c r="K785" s="561"/>
      <c r="L785" s="561"/>
      <c r="M785" s="561"/>
      <c r="N785" s="634"/>
      <c r="O785" s="686" t="s">
        <v>400</v>
      </c>
      <c r="P785" s="691" t="s">
        <v>518</v>
      </c>
    </row>
    <row r="786" spans="1:16" ht="14.25" customHeight="1" outlineLevel="1">
      <c r="A786" s="34">
        <v>783</v>
      </c>
      <c r="B786" s="922">
        <f t="shared" si="12"/>
        <v>44695.447917083417</v>
      </c>
      <c r="C786" s="594" t="s">
        <v>369</v>
      </c>
      <c r="D786" s="597">
        <v>50</v>
      </c>
      <c r="E786" s="591" t="s">
        <v>566</v>
      </c>
      <c r="F786" s="462" t="s">
        <v>570</v>
      </c>
      <c r="G786" s="437"/>
      <c r="H786" s="742">
        <f>_xlfn.CEILING.MATH(IF(L785="",((L786-K786)/M786),((L786-L785)/M786)),0.25)</f>
        <v>4.25</v>
      </c>
      <c r="I786" s="703">
        <f>H786</f>
        <v>4.25</v>
      </c>
      <c r="J786" s="424"/>
      <c r="K786" s="424">
        <v>1000</v>
      </c>
      <c r="L786" s="424">
        <v>9700</v>
      </c>
      <c r="M786" s="424">
        <v>2160</v>
      </c>
      <c r="N786" s="447"/>
      <c r="O786" s="686" t="s">
        <v>400</v>
      </c>
      <c r="P786" s="659" t="s">
        <v>389</v>
      </c>
    </row>
    <row r="787" spans="1:16" ht="14.25" customHeight="1" outlineLevel="1">
      <c r="A787" s="34">
        <v>784</v>
      </c>
      <c r="B787" s="922">
        <f t="shared" si="12"/>
        <v>44695.625000416752</v>
      </c>
      <c r="C787" s="594" t="s">
        <v>369</v>
      </c>
      <c r="D787" s="597">
        <v>50</v>
      </c>
      <c r="E787" s="591" t="s">
        <v>566</v>
      </c>
      <c r="F787" s="462" t="s">
        <v>577</v>
      </c>
      <c r="G787" s="437"/>
      <c r="H787" s="742">
        <v>1</v>
      </c>
      <c r="I787" s="703">
        <v>1</v>
      </c>
      <c r="J787" s="561"/>
      <c r="K787" s="561"/>
      <c r="L787" s="561"/>
      <c r="M787" s="561"/>
      <c r="N787" s="602"/>
      <c r="O787" s="686" t="s">
        <v>400</v>
      </c>
      <c r="P787" s="659" t="s">
        <v>484</v>
      </c>
    </row>
    <row r="788" spans="1:16" ht="14.25" customHeight="1" outlineLevel="1">
      <c r="A788" s="34">
        <v>785</v>
      </c>
      <c r="B788" s="922">
        <f t="shared" si="12"/>
        <v>44695.666667083417</v>
      </c>
      <c r="C788" s="594" t="s">
        <v>369</v>
      </c>
      <c r="D788" s="597">
        <v>50</v>
      </c>
      <c r="E788" s="591" t="s">
        <v>566</v>
      </c>
      <c r="F788" s="462" t="s">
        <v>523</v>
      </c>
      <c r="G788" s="436"/>
      <c r="H788" s="745">
        <v>0.5</v>
      </c>
      <c r="I788" s="705">
        <v>0.5</v>
      </c>
      <c r="J788" s="424"/>
      <c r="K788" s="424"/>
      <c r="L788" s="424"/>
      <c r="M788" s="424"/>
      <c r="N788" s="446"/>
      <c r="O788" s="686" t="s">
        <v>400</v>
      </c>
      <c r="P788" s="659" t="s">
        <v>524</v>
      </c>
    </row>
    <row r="789" spans="1:16" ht="14.25" customHeight="1" outlineLevel="1">
      <c r="A789" s="34">
        <v>786</v>
      </c>
      <c r="B789" s="922">
        <f t="shared" si="12"/>
        <v>44695.687500416752</v>
      </c>
      <c r="C789" s="594" t="s">
        <v>369</v>
      </c>
      <c r="D789" s="597">
        <v>50</v>
      </c>
      <c r="E789" s="591" t="s">
        <v>566</v>
      </c>
      <c r="F789" s="462" t="s">
        <v>578</v>
      </c>
      <c r="G789" s="423"/>
      <c r="H789" s="741">
        <v>0.75</v>
      </c>
      <c r="I789" s="702">
        <v>0.75</v>
      </c>
      <c r="J789" s="424"/>
      <c r="K789" s="424"/>
      <c r="L789" s="424"/>
      <c r="M789" s="424"/>
      <c r="N789" s="447"/>
      <c r="O789" s="686" t="s">
        <v>400</v>
      </c>
      <c r="P789" s="659" t="s">
        <v>526</v>
      </c>
    </row>
    <row r="790" spans="1:16" ht="14.25" customHeight="1" outlineLevel="1">
      <c r="A790" s="34">
        <v>787</v>
      </c>
      <c r="B790" s="922">
        <f t="shared" si="12"/>
        <v>44695.718750416752</v>
      </c>
      <c r="C790" s="594" t="s">
        <v>369</v>
      </c>
      <c r="D790" s="597">
        <v>50</v>
      </c>
      <c r="E790" s="591" t="s">
        <v>566</v>
      </c>
      <c r="F790" s="462" t="s">
        <v>579</v>
      </c>
      <c r="G790" s="423"/>
      <c r="H790" s="742">
        <v>1.5</v>
      </c>
      <c r="I790" s="703">
        <v>1.5</v>
      </c>
      <c r="J790" s="561"/>
      <c r="K790" s="561"/>
      <c r="L790" s="561"/>
      <c r="M790" s="561"/>
      <c r="N790" s="630" t="s">
        <v>1024</v>
      </c>
      <c r="O790" s="686" t="s">
        <v>400</v>
      </c>
      <c r="P790" s="659" t="s">
        <v>526</v>
      </c>
    </row>
    <row r="791" spans="1:16" ht="14.25" customHeight="1" outlineLevel="1">
      <c r="A791" s="34">
        <v>788</v>
      </c>
      <c r="B791" s="922">
        <f t="shared" si="12"/>
        <v>44695.781250416752</v>
      </c>
      <c r="C791" s="594" t="s">
        <v>369</v>
      </c>
      <c r="D791" s="597">
        <v>50</v>
      </c>
      <c r="E791" s="591" t="s">
        <v>566</v>
      </c>
      <c r="F791" s="462" t="s">
        <v>581</v>
      </c>
      <c r="G791" s="423"/>
      <c r="H791" s="741">
        <v>1.5</v>
      </c>
      <c r="I791" s="702">
        <v>1.5</v>
      </c>
      <c r="J791" s="561"/>
      <c r="K791" s="561"/>
      <c r="L791" s="561"/>
      <c r="M791" s="561"/>
      <c r="N791" s="602"/>
      <c r="O791" s="686" t="s">
        <v>400</v>
      </c>
      <c r="P791" s="659" t="s">
        <v>407</v>
      </c>
    </row>
    <row r="792" spans="1:16" ht="14.25" customHeight="1" outlineLevel="1">
      <c r="A792" s="34">
        <v>789</v>
      </c>
      <c r="B792" s="922">
        <f t="shared" si="12"/>
        <v>44695.843750416752</v>
      </c>
      <c r="C792" s="594" t="s">
        <v>369</v>
      </c>
      <c r="D792" s="597">
        <v>50</v>
      </c>
      <c r="E792" s="591" t="s">
        <v>566</v>
      </c>
      <c r="F792" s="577" t="s">
        <v>582</v>
      </c>
      <c r="G792" s="426"/>
      <c r="H792" s="741">
        <v>0.75</v>
      </c>
      <c r="I792" s="702">
        <v>0.75</v>
      </c>
      <c r="J792" s="424"/>
      <c r="K792" s="424"/>
      <c r="L792" s="424"/>
      <c r="M792" s="424"/>
      <c r="N792" s="447"/>
      <c r="O792" s="686" t="s">
        <v>400</v>
      </c>
      <c r="P792" s="690" t="s">
        <v>530</v>
      </c>
    </row>
    <row r="793" spans="1:16" ht="14.25" customHeight="1" outlineLevel="1">
      <c r="A793" s="34">
        <v>790</v>
      </c>
      <c r="B793" s="922">
        <f t="shared" si="12"/>
        <v>44695.875000416752</v>
      </c>
      <c r="C793" s="594" t="s">
        <v>369</v>
      </c>
      <c r="D793" s="597">
        <v>50</v>
      </c>
      <c r="E793" s="591" t="s">
        <v>566</v>
      </c>
      <c r="F793" s="462" t="s">
        <v>583</v>
      </c>
      <c r="G793" s="423"/>
      <c r="H793" s="742">
        <f>_xlfn.CEILING.MATH(IF(L792="",((L793-K793)/M793),((L793-L792)/M793)),0.25)</f>
        <v>30.75</v>
      </c>
      <c r="I793" s="703">
        <f>H793</f>
        <v>30.75</v>
      </c>
      <c r="J793" s="424"/>
      <c r="K793" s="424">
        <v>9800</v>
      </c>
      <c r="L793" s="424">
        <v>12871</v>
      </c>
      <c r="M793" s="424">
        <v>100</v>
      </c>
      <c r="N793" s="447"/>
      <c r="O793" s="686" t="s">
        <v>400</v>
      </c>
      <c r="P793" s="659" t="s">
        <v>532</v>
      </c>
    </row>
    <row r="794" spans="1:16" ht="14.25" customHeight="1" outlineLevel="1">
      <c r="A794" s="34">
        <v>791</v>
      </c>
      <c r="B794" s="922">
        <f t="shared" si="12"/>
        <v>44697.156250416752</v>
      </c>
      <c r="C794" s="594" t="s">
        <v>369</v>
      </c>
      <c r="D794" s="597">
        <v>50</v>
      </c>
      <c r="E794" s="591" t="s">
        <v>566</v>
      </c>
      <c r="F794" s="462" t="s">
        <v>584</v>
      </c>
      <c r="G794" s="427"/>
      <c r="H794" s="742">
        <v>4</v>
      </c>
      <c r="I794" s="703">
        <v>4</v>
      </c>
      <c r="J794" s="561"/>
      <c r="K794" s="561"/>
      <c r="L794" s="561"/>
      <c r="M794" s="561"/>
      <c r="N794" s="601" t="s">
        <v>1025</v>
      </c>
      <c r="O794" s="686" t="s">
        <v>400</v>
      </c>
      <c r="P794" s="659" t="s">
        <v>407</v>
      </c>
    </row>
    <row r="795" spans="1:16" ht="14.25" customHeight="1" outlineLevel="1">
      <c r="A795" s="34">
        <v>792</v>
      </c>
      <c r="B795" s="922">
        <f t="shared" si="12"/>
        <v>44697.322917083417</v>
      </c>
      <c r="C795" s="594" t="s">
        <v>369</v>
      </c>
      <c r="D795" s="597">
        <v>50</v>
      </c>
      <c r="E795" s="591" t="s">
        <v>566</v>
      </c>
      <c r="F795" s="462" t="s">
        <v>585</v>
      </c>
      <c r="G795" s="423"/>
      <c r="H795" s="741">
        <v>0.5</v>
      </c>
      <c r="I795" s="702">
        <v>0.5</v>
      </c>
      <c r="J795" s="424"/>
      <c r="K795" s="424"/>
      <c r="L795" s="424"/>
      <c r="M795" s="424"/>
      <c r="N795" s="447"/>
      <c r="O795" s="686" t="s">
        <v>400</v>
      </c>
      <c r="P795" s="659" t="s">
        <v>586</v>
      </c>
    </row>
    <row r="796" spans="1:16" ht="14.25" customHeight="1" outlineLevel="1">
      <c r="A796" s="34">
        <v>793</v>
      </c>
      <c r="B796" s="922">
        <f t="shared" si="12"/>
        <v>44697.343750416752</v>
      </c>
      <c r="C796" s="594" t="s">
        <v>369</v>
      </c>
      <c r="D796" s="597">
        <v>50</v>
      </c>
      <c r="E796" s="591" t="s">
        <v>566</v>
      </c>
      <c r="F796" s="462" t="s">
        <v>587</v>
      </c>
      <c r="G796" s="427"/>
      <c r="H796" s="741">
        <v>3</v>
      </c>
      <c r="I796" s="702">
        <v>3</v>
      </c>
      <c r="J796" s="424"/>
      <c r="K796" s="424"/>
      <c r="L796" s="424"/>
      <c r="M796" s="424"/>
      <c r="N796" s="447"/>
      <c r="O796" s="686" t="s">
        <v>400</v>
      </c>
      <c r="P796" s="659" t="s">
        <v>407</v>
      </c>
    </row>
    <row r="797" spans="1:16" ht="14.25" customHeight="1" outlineLevel="1">
      <c r="A797" s="34">
        <v>794</v>
      </c>
      <c r="B797" s="922">
        <f t="shared" si="12"/>
        <v>44697.468750416752</v>
      </c>
      <c r="C797" s="594" t="s">
        <v>369</v>
      </c>
      <c r="D797" s="597">
        <v>50</v>
      </c>
      <c r="E797" s="591" t="s">
        <v>566</v>
      </c>
      <c r="F797" s="462" t="s">
        <v>588</v>
      </c>
      <c r="G797" s="427"/>
      <c r="H797" s="742">
        <v>0.5</v>
      </c>
      <c r="I797" s="703">
        <v>0.5</v>
      </c>
      <c r="J797" s="561"/>
      <c r="K797" s="561"/>
      <c r="L797" s="561"/>
      <c r="M797" s="561"/>
      <c r="N797" s="601"/>
      <c r="O797" s="686" t="s">
        <v>400</v>
      </c>
      <c r="P797" s="659" t="s">
        <v>535</v>
      </c>
    </row>
    <row r="798" spans="1:16" ht="14.25" customHeight="1" outlineLevel="1">
      <c r="A798" s="34">
        <v>795</v>
      </c>
      <c r="B798" s="922">
        <f t="shared" si="12"/>
        <v>44697.489583750088</v>
      </c>
      <c r="C798" s="594" t="s">
        <v>369</v>
      </c>
      <c r="D798" s="597">
        <v>50</v>
      </c>
      <c r="E798" s="591" t="s">
        <v>566</v>
      </c>
      <c r="F798" s="462" t="s">
        <v>1026</v>
      </c>
      <c r="G798" s="427"/>
      <c r="H798" s="742">
        <f>_xlfn.CEILING.MATH(IF(L797="",((L798-K798)/M798),((L798-L797)/M798)),0.25)</f>
        <v>5.5</v>
      </c>
      <c r="I798" s="703">
        <f>H798</f>
        <v>5.5</v>
      </c>
      <c r="J798" s="561"/>
      <c r="K798" s="561">
        <v>9800</v>
      </c>
      <c r="L798" s="561">
        <v>12700</v>
      </c>
      <c r="M798" s="561">
        <v>540</v>
      </c>
      <c r="N798" s="601" t="s">
        <v>1027</v>
      </c>
      <c r="O798" s="686" t="s">
        <v>400</v>
      </c>
      <c r="P798" s="659" t="s">
        <v>591</v>
      </c>
    </row>
    <row r="799" spans="1:16" ht="14.25" customHeight="1" outlineLevel="1">
      <c r="A799" s="34">
        <v>796</v>
      </c>
      <c r="B799" s="922">
        <f t="shared" si="12"/>
        <v>44697.718750416752</v>
      </c>
      <c r="C799" s="594" t="s">
        <v>369</v>
      </c>
      <c r="D799" s="597">
        <v>50</v>
      </c>
      <c r="E799" s="591" t="s">
        <v>566</v>
      </c>
      <c r="F799" s="462" t="s">
        <v>584</v>
      </c>
      <c r="G799" s="427"/>
      <c r="H799" s="742">
        <v>1</v>
      </c>
      <c r="I799" s="703">
        <v>1</v>
      </c>
      <c r="J799" s="424"/>
      <c r="K799" s="424"/>
      <c r="L799" s="424"/>
      <c r="M799" s="424"/>
      <c r="N799" s="446"/>
      <c r="O799" s="686" t="s">
        <v>400</v>
      </c>
      <c r="P799" s="659" t="s">
        <v>407</v>
      </c>
    </row>
    <row r="800" spans="1:16" ht="14.25" customHeight="1" outlineLevel="1">
      <c r="A800" s="34">
        <v>797</v>
      </c>
      <c r="B800" s="922">
        <f t="shared" si="12"/>
        <v>44697.760417083417</v>
      </c>
      <c r="C800" s="594" t="s">
        <v>369</v>
      </c>
      <c r="D800" s="597">
        <v>50</v>
      </c>
      <c r="E800" s="591" t="s">
        <v>566</v>
      </c>
      <c r="F800" s="462" t="s">
        <v>592</v>
      </c>
      <c r="G800" s="427"/>
      <c r="H800" s="742">
        <v>0.75</v>
      </c>
      <c r="I800" s="703">
        <v>0.75</v>
      </c>
      <c r="J800" s="424"/>
      <c r="K800" s="424"/>
      <c r="L800" s="424"/>
      <c r="M800" s="424"/>
      <c r="N800" s="447" t="s">
        <v>1028</v>
      </c>
      <c r="O800" s="686" t="s">
        <v>400</v>
      </c>
      <c r="P800" s="659" t="s">
        <v>535</v>
      </c>
    </row>
    <row r="801" spans="1:16" ht="14.25" customHeight="1" outlineLevel="1">
      <c r="A801" s="34">
        <v>798</v>
      </c>
      <c r="B801" s="922">
        <f t="shared" si="12"/>
        <v>44697.791667083417</v>
      </c>
      <c r="C801" s="594" t="s">
        <v>369</v>
      </c>
      <c r="D801" s="597">
        <v>50</v>
      </c>
      <c r="E801" s="591" t="s">
        <v>566</v>
      </c>
      <c r="F801" s="462" t="s">
        <v>593</v>
      </c>
      <c r="G801" s="427"/>
      <c r="H801" s="742">
        <v>4</v>
      </c>
      <c r="I801" s="703">
        <v>4</v>
      </c>
      <c r="J801" s="424"/>
      <c r="K801" s="424">
        <v>1000</v>
      </c>
      <c r="L801" s="424">
        <v>9800</v>
      </c>
      <c r="M801" s="424">
        <v>2160</v>
      </c>
      <c r="N801" s="447" t="s">
        <v>1029</v>
      </c>
      <c r="O801" s="686" t="s">
        <v>400</v>
      </c>
      <c r="P801" s="659" t="s">
        <v>412</v>
      </c>
    </row>
    <row r="802" spans="1:16" ht="14.25" customHeight="1" outlineLevel="1">
      <c r="A802" s="34">
        <v>799</v>
      </c>
      <c r="B802" s="922">
        <f t="shared" si="12"/>
        <v>44697.958333750081</v>
      </c>
      <c r="C802" s="594" t="s">
        <v>369</v>
      </c>
      <c r="D802" s="597">
        <v>50</v>
      </c>
      <c r="E802" s="591" t="s">
        <v>566</v>
      </c>
      <c r="F802" s="462" t="s">
        <v>594</v>
      </c>
      <c r="G802" s="427"/>
      <c r="H802" s="741">
        <v>2.5</v>
      </c>
      <c r="I802" s="702">
        <v>2.5</v>
      </c>
      <c r="J802" s="424"/>
      <c r="K802" s="424"/>
      <c r="L802" s="424"/>
      <c r="M802" s="424"/>
      <c r="N802" s="447" t="s">
        <v>1019</v>
      </c>
      <c r="O802" s="686" t="s">
        <v>400</v>
      </c>
      <c r="P802" s="659" t="s">
        <v>412</v>
      </c>
    </row>
    <row r="803" spans="1:16" ht="14.25" customHeight="1" outlineLevel="1">
      <c r="A803" s="34">
        <v>800</v>
      </c>
      <c r="B803" s="922">
        <f t="shared" si="12"/>
        <v>44698.062500416745</v>
      </c>
      <c r="C803" s="594" t="s">
        <v>369</v>
      </c>
      <c r="D803" s="597">
        <v>55</v>
      </c>
      <c r="E803" s="571" t="s">
        <v>595</v>
      </c>
      <c r="F803" s="462" t="s">
        <v>169</v>
      </c>
      <c r="G803" s="427"/>
      <c r="H803" s="742">
        <v>1</v>
      </c>
      <c r="I803" s="703">
        <v>1</v>
      </c>
      <c r="J803" s="424"/>
      <c r="K803" s="424"/>
      <c r="L803" s="424"/>
      <c r="M803" s="424"/>
      <c r="N803" s="447"/>
      <c r="O803" s="685" t="s">
        <v>596</v>
      </c>
      <c r="P803" s="699" t="s">
        <v>377</v>
      </c>
    </row>
    <row r="804" spans="1:16" ht="14.25" customHeight="1" outlineLevel="1">
      <c r="A804" s="34">
        <v>801</v>
      </c>
      <c r="B804" s="922">
        <f t="shared" si="12"/>
        <v>44698.104167083409</v>
      </c>
      <c r="C804" s="594" t="s">
        <v>369</v>
      </c>
      <c r="D804" s="597">
        <v>55</v>
      </c>
      <c r="E804" s="571" t="s">
        <v>595</v>
      </c>
      <c r="F804" s="462" t="s">
        <v>597</v>
      </c>
      <c r="G804" s="427"/>
      <c r="H804" s="741">
        <v>0.5</v>
      </c>
      <c r="I804" s="702">
        <v>0.5</v>
      </c>
      <c r="J804" s="424"/>
      <c r="K804" s="424"/>
      <c r="L804" s="424"/>
      <c r="M804" s="424"/>
      <c r="N804" s="447"/>
      <c r="O804" s="685" t="s">
        <v>596</v>
      </c>
      <c r="P804" s="697" t="s">
        <v>548</v>
      </c>
    </row>
    <row r="805" spans="1:16" ht="14.25" customHeight="1" outlineLevel="1">
      <c r="A805" s="34">
        <v>802</v>
      </c>
      <c r="B805" s="922">
        <f t="shared" si="12"/>
        <v>44698.125000416745</v>
      </c>
      <c r="C805" s="594" t="s">
        <v>369</v>
      </c>
      <c r="D805" s="597">
        <v>55</v>
      </c>
      <c r="E805" s="571" t="s">
        <v>595</v>
      </c>
      <c r="F805" s="462" t="s">
        <v>599</v>
      </c>
      <c r="G805" s="427"/>
      <c r="H805" s="742">
        <f>_xlfn.CEILING.MATH(IF(L804="",((L805-K805)/M805),((L805-L804)/M805)),0.25)</f>
        <v>1.75</v>
      </c>
      <c r="I805" s="703">
        <f>H805</f>
        <v>1.75</v>
      </c>
      <c r="J805" s="561"/>
      <c r="K805" s="561"/>
      <c r="L805" s="561">
        <v>3283</v>
      </c>
      <c r="M805" s="561">
        <v>1890</v>
      </c>
      <c r="N805" s="601" t="s">
        <v>926</v>
      </c>
      <c r="O805" s="685" t="s">
        <v>596</v>
      </c>
      <c r="P805" s="697" t="s">
        <v>601</v>
      </c>
    </row>
    <row r="806" spans="1:16" ht="14.25" customHeight="1" outlineLevel="1">
      <c r="A806" s="34">
        <v>803</v>
      </c>
      <c r="B806" s="922">
        <f t="shared" si="12"/>
        <v>44698.197917083409</v>
      </c>
      <c r="C806" s="594" t="s">
        <v>369</v>
      </c>
      <c r="D806" s="597">
        <v>55</v>
      </c>
      <c r="E806" s="571" t="s">
        <v>595</v>
      </c>
      <c r="F806" s="462" t="s">
        <v>602</v>
      </c>
      <c r="G806" s="427"/>
      <c r="H806" s="741">
        <v>0.5</v>
      </c>
      <c r="I806" s="702">
        <v>0.5</v>
      </c>
      <c r="J806" s="424"/>
      <c r="K806" s="424"/>
      <c r="L806" s="424"/>
      <c r="M806" s="424"/>
      <c r="N806" s="447"/>
      <c r="O806" s="685" t="s">
        <v>596</v>
      </c>
      <c r="P806" s="697" t="s">
        <v>552</v>
      </c>
    </row>
    <row r="807" spans="1:16" ht="14.25" customHeight="1" outlineLevel="1">
      <c r="A807" s="34">
        <v>804</v>
      </c>
      <c r="B807" s="922">
        <f t="shared" si="12"/>
        <v>44698.218750416745</v>
      </c>
      <c r="C807" s="594" t="s">
        <v>369</v>
      </c>
      <c r="D807" s="597">
        <v>55</v>
      </c>
      <c r="E807" s="571" t="s">
        <v>595</v>
      </c>
      <c r="F807" s="462" t="s">
        <v>603</v>
      </c>
      <c r="G807" s="427"/>
      <c r="H807" s="741">
        <v>0.75</v>
      </c>
      <c r="I807" s="702">
        <v>0.75</v>
      </c>
      <c r="J807" s="424"/>
      <c r="K807" s="424"/>
      <c r="L807" s="424"/>
      <c r="M807" s="424"/>
      <c r="N807" s="447"/>
      <c r="O807" s="685" t="s">
        <v>596</v>
      </c>
      <c r="P807" s="697" t="s">
        <v>383</v>
      </c>
    </row>
    <row r="808" spans="1:16" ht="14.25" customHeight="1" outlineLevel="1">
      <c r="A808" s="34">
        <v>805</v>
      </c>
      <c r="B808" s="922">
        <f t="shared" si="12"/>
        <v>44698.250000416745</v>
      </c>
      <c r="C808" s="594" t="s">
        <v>369</v>
      </c>
      <c r="D808" s="597">
        <v>55</v>
      </c>
      <c r="E808" s="571" t="s">
        <v>595</v>
      </c>
      <c r="F808" s="462" t="s">
        <v>604</v>
      </c>
      <c r="G808" s="427"/>
      <c r="H808" s="742">
        <f>_xlfn.CEILING.MATH(IF(L807="",((L808-K808)/M808),((L808-L807)/M808)),0.25)</f>
        <v>6.5</v>
      </c>
      <c r="I808" s="703">
        <f>H808</f>
        <v>6.5</v>
      </c>
      <c r="J808" s="561"/>
      <c r="K808" s="561">
        <v>3283</v>
      </c>
      <c r="L808" s="561">
        <v>12871</v>
      </c>
      <c r="M808" s="561">
        <v>1485</v>
      </c>
      <c r="N808" s="601" t="s">
        <v>1027</v>
      </c>
      <c r="O808" s="685" t="s">
        <v>596</v>
      </c>
      <c r="P808" s="698" t="s">
        <v>601</v>
      </c>
    </row>
    <row r="809" spans="1:16" ht="14.25" customHeight="1" outlineLevel="1">
      <c r="A809" s="34">
        <v>806</v>
      </c>
      <c r="B809" s="922">
        <f t="shared" si="12"/>
        <v>44698.520833750081</v>
      </c>
      <c r="C809" s="594" t="s">
        <v>369</v>
      </c>
      <c r="D809" s="597">
        <v>55</v>
      </c>
      <c r="E809" s="571" t="s">
        <v>595</v>
      </c>
      <c r="F809" s="462" t="s">
        <v>606</v>
      </c>
      <c r="G809" s="427"/>
      <c r="H809" s="742">
        <v>0.25</v>
      </c>
      <c r="I809" s="703">
        <v>0.25</v>
      </c>
      <c r="J809" s="424"/>
      <c r="K809" s="424"/>
      <c r="L809" s="424"/>
      <c r="M809" s="424"/>
      <c r="N809" s="446"/>
      <c r="O809" s="685" t="s">
        <v>596</v>
      </c>
      <c r="P809" s="699" t="s">
        <v>422</v>
      </c>
    </row>
    <row r="810" spans="1:16" ht="14.25" customHeight="1" outlineLevel="1">
      <c r="A810" s="34">
        <v>807</v>
      </c>
      <c r="B810" s="922">
        <f t="shared" si="12"/>
        <v>44698.531250416745</v>
      </c>
      <c r="C810" s="594" t="s">
        <v>369</v>
      </c>
      <c r="D810" s="597">
        <v>55</v>
      </c>
      <c r="E810" s="571" t="s">
        <v>595</v>
      </c>
      <c r="F810" s="462" t="s">
        <v>607</v>
      </c>
      <c r="G810" s="437"/>
      <c r="H810" s="745">
        <v>0.5</v>
      </c>
      <c r="I810" s="705">
        <v>0.5</v>
      </c>
      <c r="J810" s="424"/>
      <c r="K810" s="424"/>
      <c r="L810" s="424"/>
      <c r="M810" s="424"/>
      <c r="N810" s="446"/>
      <c r="O810" s="685" t="s">
        <v>596</v>
      </c>
      <c r="P810" s="697" t="s">
        <v>524</v>
      </c>
    </row>
    <row r="811" spans="1:16" ht="14.25" customHeight="1" outlineLevel="1">
      <c r="A811" s="34">
        <v>808</v>
      </c>
      <c r="B811" s="922">
        <f t="shared" si="12"/>
        <v>44698.552083750081</v>
      </c>
      <c r="C811" s="594" t="s">
        <v>369</v>
      </c>
      <c r="D811" s="597">
        <v>55</v>
      </c>
      <c r="E811" s="571" t="s">
        <v>595</v>
      </c>
      <c r="F811" s="462" t="s">
        <v>608</v>
      </c>
      <c r="G811" s="427"/>
      <c r="H811" s="742">
        <v>1</v>
      </c>
      <c r="I811" s="703">
        <v>1</v>
      </c>
      <c r="J811" s="424"/>
      <c r="K811" s="424"/>
      <c r="L811" s="424"/>
      <c r="M811" s="424"/>
      <c r="N811" s="447" t="s">
        <v>1028</v>
      </c>
      <c r="O811" s="685" t="s">
        <v>596</v>
      </c>
      <c r="P811" s="697" t="s">
        <v>609</v>
      </c>
    </row>
    <row r="812" spans="1:16" ht="14.25" customHeight="1" outlineLevel="1">
      <c r="A812" s="34">
        <v>809</v>
      </c>
      <c r="B812" s="922">
        <f t="shared" si="12"/>
        <v>44698.593750416745</v>
      </c>
      <c r="C812" s="594" t="s">
        <v>369</v>
      </c>
      <c r="D812" s="597">
        <v>60</v>
      </c>
      <c r="E812" s="571" t="s">
        <v>595</v>
      </c>
      <c r="F812" s="462" t="s">
        <v>1030</v>
      </c>
      <c r="G812" s="427"/>
      <c r="H812" s="742">
        <f>75/60</f>
        <v>1.25</v>
      </c>
      <c r="I812" s="703">
        <f>75/60</f>
        <v>1.25</v>
      </c>
      <c r="J812" s="424"/>
      <c r="K812" s="424"/>
      <c r="L812" s="424"/>
      <c r="M812" s="424"/>
      <c r="N812" s="447" t="s">
        <v>1029</v>
      </c>
      <c r="O812" s="685" t="s">
        <v>611</v>
      </c>
      <c r="P812" s="697" t="s">
        <v>427</v>
      </c>
    </row>
    <row r="813" spans="1:16" ht="14.25" customHeight="1" outlineLevel="1">
      <c r="A813" s="34">
        <v>810</v>
      </c>
      <c r="B813" s="922">
        <f t="shared" si="12"/>
        <v>44698.645833750081</v>
      </c>
      <c r="C813" s="594" t="s">
        <v>369</v>
      </c>
      <c r="D813" s="597">
        <v>60</v>
      </c>
      <c r="E813" s="571" t="s">
        <v>595</v>
      </c>
      <c r="F813" s="462" t="s">
        <v>1031</v>
      </c>
      <c r="G813" s="427"/>
      <c r="H813" s="742">
        <v>2</v>
      </c>
      <c r="I813" s="703">
        <v>2</v>
      </c>
      <c r="J813" s="424"/>
      <c r="K813" s="424"/>
      <c r="L813" s="424"/>
      <c r="M813" s="424"/>
      <c r="N813" s="447" t="s">
        <v>1019</v>
      </c>
      <c r="O813" s="685" t="s">
        <v>611</v>
      </c>
      <c r="P813" s="697" t="s">
        <v>427</v>
      </c>
    </row>
    <row r="814" spans="1:16" ht="14.25" customHeight="1" outlineLevel="1">
      <c r="A814" s="34">
        <v>811</v>
      </c>
      <c r="B814" s="922">
        <f t="shared" si="12"/>
        <v>44698.729167083417</v>
      </c>
      <c r="C814" s="594" t="s">
        <v>369</v>
      </c>
      <c r="D814" s="597">
        <v>60</v>
      </c>
      <c r="E814" s="571" t="s">
        <v>595</v>
      </c>
      <c r="F814" s="462" t="s">
        <v>1032</v>
      </c>
      <c r="G814" s="428"/>
      <c r="H814" s="742">
        <v>3</v>
      </c>
      <c r="I814" s="703">
        <v>3</v>
      </c>
      <c r="J814" s="424"/>
      <c r="K814" s="424"/>
      <c r="L814" s="424"/>
      <c r="M814" s="424"/>
      <c r="N814" s="446"/>
      <c r="O814" s="685" t="s">
        <v>611</v>
      </c>
      <c r="P814" s="698" t="s">
        <v>410</v>
      </c>
    </row>
    <row r="815" spans="1:16" ht="14.25" customHeight="1" outlineLevel="1">
      <c r="A815" s="34">
        <v>812</v>
      </c>
      <c r="B815" s="922">
        <f t="shared" si="12"/>
        <v>44698.854167083417</v>
      </c>
      <c r="C815" s="594" t="s">
        <v>369</v>
      </c>
      <c r="D815" s="597">
        <v>60</v>
      </c>
      <c r="E815" s="571" t="s">
        <v>595</v>
      </c>
      <c r="F815" s="462" t="s">
        <v>560</v>
      </c>
      <c r="G815" s="428"/>
      <c r="H815" s="741">
        <v>0.5</v>
      </c>
      <c r="I815" s="702">
        <v>0.5</v>
      </c>
      <c r="J815" s="424"/>
      <c r="K815" s="424"/>
      <c r="L815" s="424"/>
      <c r="M815" s="424"/>
      <c r="N815" s="446"/>
      <c r="O815" s="685" t="s">
        <v>611</v>
      </c>
      <c r="P815" s="699" t="s">
        <v>479</v>
      </c>
    </row>
    <row r="816" spans="1:16" ht="14.25" customHeight="1" outlineLevel="1">
      <c r="A816" s="34">
        <v>813</v>
      </c>
      <c r="B816" s="922">
        <f t="shared" si="12"/>
        <v>44698.875000416752</v>
      </c>
      <c r="C816" s="594" t="s">
        <v>369</v>
      </c>
      <c r="D816" s="597">
        <v>60</v>
      </c>
      <c r="E816" s="571" t="s">
        <v>595</v>
      </c>
      <c r="F816" s="462" t="s">
        <v>612</v>
      </c>
      <c r="G816" s="428"/>
      <c r="H816" s="741">
        <v>0.75</v>
      </c>
      <c r="I816" s="702">
        <v>0.75</v>
      </c>
      <c r="J816" s="424"/>
      <c r="K816" s="424"/>
      <c r="L816" s="424"/>
      <c r="M816" s="424"/>
      <c r="N816" s="446"/>
      <c r="O816" s="685" t="s">
        <v>611</v>
      </c>
      <c r="P816" s="697" t="s">
        <v>609</v>
      </c>
    </row>
    <row r="817" spans="1:16" ht="14.25" customHeight="1" outlineLevel="1">
      <c r="A817" s="34">
        <v>814</v>
      </c>
      <c r="B817" s="922">
        <f t="shared" si="12"/>
        <v>44698.906250416752</v>
      </c>
      <c r="C817" s="594" t="s">
        <v>369</v>
      </c>
      <c r="D817" s="597">
        <v>60</v>
      </c>
      <c r="E817" s="571" t="s">
        <v>595</v>
      </c>
      <c r="F817" s="462" t="s">
        <v>613</v>
      </c>
      <c r="G817" s="428"/>
      <c r="H817" s="742">
        <v>0.5</v>
      </c>
      <c r="I817" s="703">
        <v>0.5</v>
      </c>
      <c r="J817" s="561"/>
      <c r="K817" s="561"/>
      <c r="L817" s="561"/>
      <c r="M817" s="561"/>
      <c r="N817" s="602"/>
      <c r="O817" s="685" t="s">
        <v>611</v>
      </c>
      <c r="P817" s="697" t="s">
        <v>430</v>
      </c>
    </row>
    <row r="818" spans="1:16" ht="14.25" customHeight="1" outlineLevel="1">
      <c r="A818" s="34">
        <v>815</v>
      </c>
      <c r="B818" s="922">
        <f t="shared" si="12"/>
        <v>44698.927083750088</v>
      </c>
      <c r="C818" s="594" t="s">
        <v>369</v>
      </c>
      <c r="D818" s="597">
        <v>60</v>
      </c>
      <c r="E818" s="571" t="s">
        <v>595</v>
      </c>
      <c r="F818" s="462" t="s">
        <v>614</v>
      </c>
      <c r="G818" s="428"/>
      <c r="H818" s="741">
        <v>2.5</v>
      </c>
      <c r="I818" s="702">
        <v>2.5</v>
      </c>
      <c r="J818" s="424"/>
      <c r="K818" s="424"/>
      <c r="L818" s="424"/>
      <c r="M818" s="424"/>
      <c r="N818" s="613"/>
      <c r="O818" s="685" t="s">
        <v>611</v>
      </c>
      <c r="P818" s="697" t="s">
        <v>407</v>
      </c>
    </row>
    <row r="819" spans="1:16" ht="14.25" customHeight="1" outlineLevel="1">
      <c r="A819" s="34">
        <v>816</v>
      </c>
      <c r="B819" s="922">
        <f t="shared" si="12"/>
        <v>44699.031250416752</v>
      </c>
      <c r="C819" s="594" t="s">
        <v>369</v>
      </c>
      <c r="D819" s="597">
        <v>60</v>
      </c>
      <c r="E819" s="571" t="s">
        <v>595</v>
      </c>
      <c r="F819" s="462" t="s">
        <v>928</v>
      </c>
      <c r="G819" s="428"/>
      <c r="H819" s="742">
        <f>_xlfn.CEILING.MATH(IF(L818="",((L819-K819)/M819),((L819-L818)/M819)),0.25)</f>
        <v>5.25</v>
      </c>
      <c r="I819" s="703">
        <f>H819</f>
        <v>5.25</v>
      </c>
      <c r="J819" s="561"/>
      <c r="K819" s="561"/>
      <c r="L819" s="561">
        <v>9588</v>
      </c>
      <c r="M819" s="561">
        <v>1890</v>
      </c>
      <c r="N819" s="630" t="s">
        <v>643</v>
      </c>
      <c r="O819" s="685" t="s">
        <v>611</v>
      </c>
      <c r="P819" s="697" t="s">
        <v>412</v>
      </c>
    </row>
    <row r="820" spans="1:16" ht="14.25" customHeight="1">
      <c r="A820" s="34">
        <v>817</v>
      </c>
      <c r="B820" s="922">
        <f t="shared" si="12"/>
        <v>44699.250000416752</v>
      </c>
      <c r="C820" s="594" t="s">
        <v>369</v>
      </c>
      <c r="D820" s="597">
        <v>65</v>
      </c>
      <c r="E820" s="591" t="s">
        <v>618</v>
      </c>
      <c r="F820" s="462" t="s">
        <v>619</v>
      </c>
      <c r="G820" s="436"/>
      <c r="H820" s="745">
        <v>2.25</v>
      </c>
      <c r="I820" s="441">
        <v>2.25</v>
      </c>
      <c r="J820" s="424"/>
      <c r="K820" s="424"/>
      <c r="L820" s="424">
        <v>1000</v>
      </c>
      <c r="M820" s="424"/>
      <c r="N820" s="600"/>
      <c r="O820" s="686" t="s">
        <v>620</v>
      </c>
      <c r="P820" s="697" t="s">
        <v>621</v>
      </c>
    </row>
    <row r="821" spans="1:16" ht="14.25" customHeight="1" outlineLevel="1">
      <c r="A821" s="34">
        <v>818</v>
      </c>
      <c r="B821" s="922">
        <f t="shared" si="12"/>
        <v>44699.343750416752</v>
      </c>
      <c r="C821" s="594" t="s">
        <v>369</v>
      </c>
      <c r="D821" s="597">
        <v>65</v>
      </c>
      <c r="E821" s="591" t="s">
        <v>618</v>
      </c>
      <c r="F821" s="462" t="s">
        <v>1033</v>
      </c>
      <c r="G821" s="436"/>
      <c r="H821" s="742">
        <f>_xlfn.CEILING.MATH(IF(L820="",((L821-K821)/M821),((L821-L820)/M821)),0.25)</f>
        <v>5.25</v>
      </c>
      <c r="I821" s="561">
        <f>H821</f>
        <v>5.25</v>
      </c>
      <c r="J821" s="424"/>
      <c r="K821" s="424"/>
      <c r="L821" s="424">
        <v>12340</v>
      </c>
      <c r="M821" s="424">
        <v>2160</v>
      </c>
      <c r="N821" s="613" t="s">
        <v>521</v>
      </c>
      <c r="O821" s="686" t="s">
        <v>620</v>
      </c>
      <c r="P821" s="697" t="s">
        <v>389</v>
      </c>
    </row>
    <row r="822" spans="1:16" ht="14.25" customHeight="1" outlineLevel="1">
      <c r="A822" s="34">
        <v>819</v>
      </c>
      <c r="B822" s="922">
        <f t="shared" si="12"/>
        <v>44699.562500416752</v>
      </c>
      <c r="C822" s="594" t="s">
        <v>369</v>
      </c>
      <c r="D822" s="597">
        <v>65</v>
      </c>
      <c r="E822" s="591" t="s">
        <v>618</v>
      </c>
      <c r="F822" s="462" t="s">
        <v>623</v>
      </c>
      <c r="G822" s="436"/>
      <c r="H822" s="742">
        <v>0.5</v>
      </c>
      <c r="I822" s="561">
        <v>0.5</v>
      </c>
      <c r="J822" s="424"/>
      <c r="K822" s="424"/>
      <c r="L822" s="424"/>
      <c r="M822" s="424"/>
      <c r="N822" s="613" t="s">
        <v>624</v>
      </c>
      <c r="O822" s="686" t="s">
        <v>620</v>
      </c>
      <c r="P822" s="697"/>
    </row>
    <row r="823" spans="1:16" ht="14.25" customHeight="1" outlineLevel="1">
      <c r="A823" s="34">
        <v>820</v>
      </c>
      <c r="B823" s="922">
        <f t="shared" si="12"/>
        <v>44699.583333750088</v>
      </c>
      <c r="C823" s="594" t="s">
        <v>369</v>
      </c>
      <c r="D823" s="597">
        <v>65</v>
      </c>
      <c r="E823" s="591" t="s">
        <v>618</v>
      </c>
      <c r="F823" s="462" t="s">
        <v>1034</v>
      </c>
      <c r="G823" s="436"/>
      <c r="H823" s="742">
        <v>0.25</v>
      </c>
      <c r="I823" s="561">
        <f>H823</f>
        <v>0.25</v>
      </c>
      <c r="J823" s="424"/>
      <c r="K823" s="424"/>
      <c r="L823" s="424">
        <v>167</v>
      </c>
      <c r="M823" s="424"/>
      <c r="N823" s="613" t="s">
        <v>521</v>
      </c>
      <c r="O823" s="686" t="s">
        <v>620</v>
      </c>
      <c r="P823" s="697"/>
    </row>
    <row r="824" spans="1:16" ht="14.25" customHeight="1" outlineLevel="1">
      <c r="A824" s="34">
        <v>821</v>
      </c>
      <c r="B824" s="922">
        <f t="shared" si="12"/>
        <v>44699.593750416752</v>
      </c>
      <c r="C824" s="594" t="s">
        <v>369</v>
      </c>
      <c r="D824" s="597">
        <v>65</v>
      </c>
      <c r="E824" s="591" t="s">
        <v>618</v>
      </c>
      <c r="F824" s="462" t="s">
        <v>626</v>
      </c>
      <c r="G824" s="436"/>
      <c r="H824" s="742">
        <v>0.5</v>
      </c>
      <c r="I824" s="561">
        <v>0.5</v>
      </c>
      <c r="J824" s="424"/>
      <c r="K824" s="424"/>
      <c r="L824" s="424"/>
      <c r="M824" s="424"/>
      <c r="N824" s="613" t="s">
        <v>624</v>
      </c>
      <c r="O824" s="686" t="s">
        <v>620</v>
      </c>
      <c r="P824" s="697"/>
    </row>
    <row r="825" spans="1:16" ht="14.25" customHeight="1" outlineLevel="1">
      <c r="A825" s="34">
        <v>822</v>
      </c>
      <c r="B825" s="922">
        <f t="shared" si="12"/>
        <v>44699.614583750088</v>
      </c>
      <c r="C825" s="594" t="s">
        <v>369</v>
      </c>
      <c r="D825" s="597">
        <v>65</v>
      </c>
      <c r="E825" s="591" t="s">
        <v>618</v>
      </c>
      <c r="F825" s="462" t="s">
        <v>627</v>
      </c>
      <c r="G825" s="436"/>
      <c r="H825" s="742">
        <v>0.25</v>
      </c>
      <c r="I825" s="561">
        <f>H825</f>
        <v>0.25</v>
      </c>
      <c r="J825" s="424"/>
      <c r="K825" s="424"/>
      <c r="L825" s="424"/>
      <c r="M825" s="424"/>
      <c r="N825" s="613" t="s">
        <v>931</v>
      </c>
      <c r="O825" s="686" t="s">
        <v>620</v>
      </c>
      <c r="P825" s="697"/>
    </row>
    <row r="826" spans="1:16" ht="15" customHeight="1" outlineLevel="1">
      <c r="A826" s="34">
        <v>823</v>
      </c>
      <c r="B826" s="922">
        <f t="shared" si="12"/>
        <v>44699.625000416752</v>
      </c>
      <c r="C826" s="594" t="s">
        <v>369</v>
      </c>
      <c r="D826" s="597">
        <v>65</v>
      </c>
      <c r="E826" s="591" t="s">
        <v>618</v>
      </c>
      <c r="F826" s="462" t="s">
        <v>629</v>
      </c>
      <c r="G826" s="436"/>
      <c r="H826" s="745">
        <v>0.25</v>
      </c>
      <c r="I826" s="441">
        <v>0.25</v>
      </c>
      <c r="J826" s="463"/>
      <c r="K826" s="463"/>
      <c r="L826" s="463"/>
      <c r="M826" s="463"/>
      <c r="N826" s="444" t="s">
        <v>1035</v>
      </c>
      <c r="O826" s="686" t="s">
        <v>620</v>
      </c>
      <c r="P826" s="697" t="s">
        <v>524</v>
      </c>
    </row>
    <row r="827" spans="1:16" ht="15" customHeight="1" outlineLevel="1">
      <c r="A827" s="34">
        <v>824</v>
      </c>
      <c r="B827" s="922">
        <f t="shared" si="12"/>
        <v>44699.635417083417</v>
      </c>
      <c r="C827" s="594" t="s">
        <v>369</v>
      </c>
      <c r="D827" s="597">
        <v>65</v>
      </c>
      <c r="E827" s="591" t="s">
        <v>618</v>
      </c>
      <c r="F827" s="462" t="s">
        <v>631</v>
      </c>
      <c r="G827" s="436"/>
      <c r="H827" s="745">
        <v>1</v>
      </c>
      <c r="I827" s="441">
        <v>1</v>
      </c>
      <c r="J827" s="424"/>
      <c r="K827" s="424"/>
      <c r="L827" s="424"/>
      <c r="M827" s="424"/>
      <c r="N827" s="444" t="s">
        <v>632</v>
      </c>
      <c r="O827" s="686" t="s">
        <v>620</v>
      </c>
      <c r="P827" s="700" t="s">
        <v>526</v>
      </c>
    </row>
    <row r="828" spans="1:16" ht="15" customHeight="1" outlineLevel="1">
      <c r="A828" s="34">
        <v>825</v>
      </c>
      <c r="B828" s="922">
        <f t="shared" si="12"/>
        <v>44699.677083750081</v>
      </c>
      <c r="C828" s="594" t="s">
        <v>369</v>
      </c>
      <c r="D828" s="597">
        <v>65</v>
      </c>
      <c r="E828" s="591" t="s">
        <v>618</v>
      </c>
      <c r="F828" s="462" t="s">
        <v>633</v>
      </c>
      <c r="G828" s="436"/>
      <c r="H828" s="741">
        <v>2.5</v>
      </c>
      <c r="I828" s="424">
        <v>2.5</v>
      </c>
      <c r="J828" s="424"/>
      <c r="K828" s="424"/>
      <c r="L828" s="424"/>
      <c r="M828" s="424"/>
      <c r="N828" s="444"/>
      <c r="O828" s="686" t="s">
        <v>620</v>
      </c>
      <c r="P828" s="697" t="s">
        <v>634</v>
      </c>
    </row>
    <row r="829" spans="1:16" ht="15" customHeight="1" outlineLevel="1">
      <c r="A829" s="34">
        <v>826</v>
      </c>
      <c r="B829" s="922">
        <f t="shared" si="12"/>
        <v>44699.781250416745</v>
      </c>
      <c r="C829" s="594" t="s">
        <v>369</v>
      </c>
      <c r="D829" s="597">
        <v>65</v>
      </c>
      <c r="E829" s="591" t="s">
        <v>618</v>
      </c>
      <c r="F829" s="462" t="s">
        <v>635</v>
      </c>
      <c r="G829" s="436"/>
      <c r="H829" s="745">
        <v>0.5</v>
      </c>
      <c r="I829" s="441">
        <v>0.5</v>
      </c>
      <c r="J829" s="424"/>
      <c r="K829" s="424"/>
      <c r="L829" s="424"/>
      <c r="M829" s="424"/>
      <c r="N829" s="444"/>
      <c r="O829" s="686" t="s">
        <v>620</v>
      </c>
      <c r="P829" s="697" t="s">
        <v>410</v>
      </c>
    </row>
    <row r="830" spans="1:16" ht="15" customHeight="1" outlineLevel="1">
      <c r="A830" s="34">
        <v>827</v>
      </c>
      <c r="B830" s="922">
        <f t="shared" si="12"/>
        <v>44699.802083750081</v>
      </c>
      <c r="C830" s="594" t="s">
        <v>369</v>
      </c>
      <c r="D830" s="597">
        <v>65</v>
      </c>
      <c r="E830" s="591" t="s">
        <v>618</v>
      </c>
      <c r="F830" s="462" t="s">
        <v>636</v>
      </c>
      <c r="G830" s="436"/>
      <c r="H830" s="745">
        <v>3</v>
      </c>
      <c r="I830" s="441">
        <v>3</v>
      </c>
      <c r="J830" s="424"/>
      <c r="K830" s="424"/>
      <c r="L830" s="424"/>
      <c r="M830" s="424"/>
      <c r="N830" s="444"/>
      <c r="O830" s="686" t="s">
        <v>620</v>
      </c>
      <c r="P830" s="697" t="s">
        <v>637</v>
      </c>
    </row>
    <row r="831" spans="1:16" ht="15" customHeight="1" outlineLevel="1">
      <c r="A831" s="34">
        <v>828</v>
      </c>
      <c r="B831" s="922">
        <f t="shared" si="12"/>
        <v>44699.927083750081</v>
      </c>
      <c r="C831" s="594" t="s">
        <v>369</v>
      </c>
      <c r="D831" s="597">
        <v>65</v>
      </c>
      <c r="E831" s="591" t="s">
        <v>618</v>
      </c>
      <c r="F831" s="462" t="s">
        <v>638</v>
      </c>
      <c r="G831" s="436"/>
      <c r="H831" s="745">
        <v>4</v>
      </c>
      <c r="I831" s="441">
        <v>4</v>
      </c>
      <c r="J831" s="424"/>
      <c r="K831" s="424"/>
      <c r="L831" s="424"/>
      <c r="M831" s="424"/>
      <c r="N831" s="613" t="s">
        <v>639</v>
      </c>
      <c r="O831" s="686" t="s">
        <v>620</v>
      </c>
      <c r="P831" s="697" t="s">
        <v>640</v>
      </c>
    </row>
    <row r="832" spans="1:16" ht="15" customHeight="1" outlineLevel="1">
      <c r="A832" s="34">
        <v>829</v>
      </c>
      <c r="B832" s="922">
        <f t="shared" si="12"/>
        <v>44700.093750416745</v>
      </c>
      <c r="C832" s="594" t="s">
        <v>369</v>
      </c>
      <c r="D832" s="597">
        <v>65</v>
      </c>
      <c r="E832" s="591" t="s">
        <v>618</v>
      </c>
      <c r="F832" s="462" t="s">
        <v>641</v>
      </c>
      <c r="G832" s="436"/>
      <c r="H832" s="745">
        <v>0.75</v>
      </c>
      <c r="I832" s="441">
        <v>0.75</v>
      </c>
      <c r="J832" s="424"/>
      <c r="K832" s="424"/>
      <c r="L832" s="424"/>
      <c r="M832" s="424"/>
      <c r="N832" s="444"/>
      <c r="O832" s="686" t="s">
        <v>620</v>
      </c>
      <c r="P832" s="697" t="s">
        <v>410</v>
      </c>
    </row>
    <row r="833" spans="1:16" ht="14.25" customHeight="1" outlineLevel="1">
      <c r="A833" s="34">
        <v>830</v>
      </c>
      <c r="B833" s="922">
        <f t="shared" si="12"/>
        <v>44700.125000416745</v>
      </c>
      <c r="C833" s="594" t="s">
        <v>369</v>
      </c>
      <c r="D833" s="597">
        <v>65</v>
      </c>
      <c r="E833" s="591" t="s">
        <v>618</v>
      </c>
      <c r="F833" s="462" t="s">
        <v>642</v>
      </c>
      <c r="G833" s="436"/>
      <c r="H833" s="742">
        <f>_xlfn.CEILING.MATH(IF(L832="",((L833-K833)/M833),((L833-L832)/M833)),0.25)</f>
        <v>6</v>
      </c>
      <c r="I833" s="561">
        <f>H833</f>
        <v>6</v>
      </c>
      <c r="J833" s="424"/>
      <c r="K833" s="424">
        <v>2000</v>
      </c>
      <c r="L833" s="424">
        <v>12871</v>
      </c>
      <c r="M833" s="424">
        <f>14*135</f>
        <v>1890</v>
      </c>
      <c r="N833" s="444" t="s">
        <v>643</v>
      </c>
      <c r="O833" s="686" t="s">
        <v>620</v>
      </c>
      <c r="P833" s="697" t="s">
        <v>412</v>
      </c>
    </row>
    <row r="834" spans="1:16" ht="14.25" customHeight="1" outlineLevel="1">
      <c r="A834" s="34">
        <v>831</v>
      </c>
      <c r="B834" s="922">
        <f t="shared" si="12"/>
        <v>44700.375000416745</v>
      </c>
      <c r="C834" s="594" t="s">
        <v>369</v>
      </c>
      <c r="D834" s="597">
        <v>65</v>
      </c>
      <c r="E834" s="591" t="s">
        <v>618</v>
      </c>
      <c r="F834" s="462" t="s">
        <v>644</v>
      </c>
      <c r="G834" s="436"/>
      <c r="H834" s="745">
        <v>1</v>
      </c>
      <c r="I834" s="441">
        <v>1</v>
      </c>
      <c r="J834" s="424"/>
      <c r="K834" s="424"/>
      <c r="L834" s="424"/>
      <c r="M834" s="424"/>
      <c r="N834" s="444"/>
      <c r="O834" s="686" t="s">
        <v>620</v>
      </c>
      <c r="P834" s="700" t="s">
        <v>518</v>
      </c>
    </row>
    <row r="835" spans="1:16" ht="14.25" customHeight="1" outlineLevel="1">
      <c r="A835" s="34">
        <v>832</v>
      </c>
      <c r="B835" s="922">
        <f t="shared" si="12"/>
        <v>44700.416667083409</v>
      </c>
      <c r="C835" s="594" t="s">
        <v>369</v>
      </c>
      <c r="D835" s="597">
        <v>65</v>
      </c>
      <c r="E835" s="591" t="s">
        <v>618</v>
      </c>
      <c r="F835" s="462" t="s">
        <v>645</v>
      </c>
      <c r="G835" s="436"/>
      <c r="H835" s="745">
        <v>2.25</v>
      </c>
      <c r="I835" s="441">
        <v>2.25</v>
      </c>
      <c r="J835" s="424"/>
      <c r="K835" s="424"/>
      <c r="L835" s="424"/>
      <c r="M835" s="424"/>
      <c r="N835" s="444"/>
      <c r="O835" s="686" t="s">
        <v>620</v>
      </c>
      <c r="P835" s="697" t="s">
        <v>412</v>
      </c>
    </row>
    <row r="836" spans="1:16" ht="14.25" customHeight="1" outlineLevel="1">
      <c r="A836" s="34">
        <v>833</v>
      </c>
      <c r="B836" s="922">
        <f t="shared" si="12"/>
        <v>44700.510417083409</v>
      </c>
      <c r="C836" s="594" t="s">
        <v>369</v>
      </c>
      <c r="D836" s="597">
        <v>65</v>
      </c>
      <c r="E836" s="591" t="s">
        <v>618</v>
      </c>
      <c r="F836" s="462" t="s">
        <v>1036</v>
      </c>
      <c r="G836" s="436"/>
      <c r="H836" s="745">
        <v>0</v>
      </c>
      <c r="I836" s="705">
        <v>0</v>
      </c>
      <c r="J836" s="424"/>
      <c r="K836" s="424"/>
      <c r="L836" s="424"/>
      <c r="M836" s="424"/>
      <c r="N836" s="444" t="s">
        <v>1037</v>
      </c>
      <c r="O836" s="686" t="s">
        <v>620</v>
      </c>
      <c r="P836" s="697" t="s">
        <v>479</v>
      </c>
    </row>
    <row r="837" spans="1:16" outlineLevel="1">
      <c r="A837" s="34">
        <v>834</v>
      </c>
      <c r="B837" s="922">
        <f t="shared" si="12"/>
        <v>44700.510417083409</v>
      </c>
      <c r="C837" s="594" t="s">
        <v>369</v>
      </c>
      <c r="D837" s="597">
        <v>70</v>
      </c>
      <c r="E837" s="590" t="s">
        <v>1038</v>
      </c>
      <c r="F837" s="588" t="s">
        <v>1039</v>
      </c>
      <c r="G837" s="464"/>
      <c r="H837" s="745">
        <v>0.25</v>
      </c>
      <c r="I837" s="705">
        <v>0.25</v>
      </c>
      <c r="J837" s="441"/>
      <c r="K837" s="441"/>
      <c r="L837" s="441"/>
      <c r="M837" s="441"/>
      <c r="N837" s="444"/>
      <c r="O837" s="687" t="s">
        <v>1040</v>
      </c>
      <c r="P837" s="699" t="s">
        <v>1041</v>
      </c>
    </row>
    <row r="838" spans="1:16" outlineLevel="1">
      <c r="A838" s="34">
        <v>835</v>
      </c>
      <c r="B838" s="922">
        <f t="shared" ref="B838:B901" si="13">IF(ISNUMBER(J837),B837+J837/24,B837+I837/24)</f>
        <v>44700.520833750074</v>
      </c>
      <c r="C838" s="594" t="s">
        <v>369</v>
      </c>
      <c r="D838" s="597">
        <v>70</v>
      </c>
      <c r="E838" s="590" t="s">
        <v>1038</v>
      </c>
      <c r="F838" s="588" t="s">
        <v>1042</v>
      </c>
      <c r="G838" s="464"/>
      <c r="H838" s="745">
        <v>2</v>
      </c>
      <c r="I838" s="705">
        <v>2</v>
      </c>
      <c r="J838" s="441"/>
      <c r="K838" s="441"/>
      <c r="L838" s="441"/>
      <c r="M838" s="441"/>
      <c r="N838" s="444"/>
      <c r="O838" s="687" t="s">
        <v>1040</v>
      </c>
      <c r="P838" s="697" t="s">
        <v>1041</v>
      </c>
    </row>
    <row r="839" spans="1:16" outlineLevel="1">
      <c r="A839" s="34">
        <v>836</v>
      </c>
      <c r="B839" s="922">
        <f t="shared" si="13"/>
        <v>44700.604167083409</v>
      </c>
      <c r="C839" s="594" t="s">
        <v>369</v>
      </c>
      <c r="D839" s="597">
        <v>70</v>
      </c>
      <c r="E839" s="590" t="s">
        <v>1038</v>
      </c>
      <c r="F839" s="588" t="s">
        <v>1043</v>
      </c>
      <c r="G839" s="464"/>
      <c r="H839" s="745">
        <v>2</v>
      </c>
      <c r="I839" s="705">
        <v>2</v>
      </c>
      <c r="J839" s="441"/>
      <c r="K839" s="441"/>
      <c r="L839" s="441"/>
      <c r="M839" s="441"/>
      <c r="N839" s="444"/>
      <c r="O839" s="687" t="s">
        <v>1040</v>
      </c>
      <c r="P839" s="697" t="s">
        <v>389</v>
      </c>
    </row>
    <row r="840" spans="1:16" outlineLevel="1">
      <c r="A840" s="34">
        <v>837</v>
      </c>
      <c r="B840" s="922">
        <f t="shared" si="13"/>
        <v>44700.687500416745</v>
      </c>
      <c r="C840" s="594" t="s">
        <v>369</v>
      </c>
      <c r="D840" s="597">
        <v>70</v>
      </c>
      <c r="E840" s="590" t="s">
        <v>1038</v>
      </c>
      <c r="F840" s="588" t="s">
        <v>1044</v>
      </c>
      <c r="G840" s="464"/>
      <c r="H840" s="745">
        <v>4.5</v>
      </c>
      <c r="I840" s="705">
        <v>4.5</v>
      </c>
      <c r="J840" s="441"/>
      <c r="K840" s="441"/>
      <c r="L840" s="441"/>
      <c r="M840" s="441"/>
      <c r="N840" s="444"/>
      <c r="O840" s="687" t="s">
        <v>1040</v>
      </c>
      <c r="P840" s="697" t="s">
        <v>1045</v>
      </c>
    </row>
    <row r="841" spans="1:16" outlineLevel="1">
      <c r="A841" s="34">
        <v>838</v>
      </c>
      <c r="B841" s="922">
        <f t="shared" si="13"/>
        <v>44700.875000416745</v>
      </c>
      <c r="C841" s="594" t="s">
        <v>369</v>
      </c>
      <c r="D841" s="597">
        <v>70</v>
      </c>
      <c r="E841" s="590" t="s">
        <v>1038</v>
      </c>
      <c r="F841" s="588" t="s">
        <v>1046</v>
      </c>
      <c r="G841" s="464"/>
      <c r="H841" s="745">
        <v>4.5</v>
      </c>
      <c r="I841" s="705">
        <v>4.5</v>
      </c>
      <c r="J841" s="441"/>
      <c r="K841" s="441"/>
      <c r="L841" s="441"/>
      <c r="M841" s="441"/>
      <c r="N841" s="444"/>
      <c r="O841" s="687" t="s">
        <v>1040</v>
      </c>
      <c r="P841" s="697" t="s">
        <v>1047</v>
      </c>
    </row>
    <row r="842" spans="1:16" outlineLevel="1">
      <c r="A842" s="34">
        <v>839</v>
      </c>
      <c r="B842" s="922">
        <f t="shared" si="13"/>
        <v>44701.062500416745</v>
      </c>
      <c r="C842" s="594" t="s">
        <v>369</v>
      </c>
      <c r="D842" s="597">
        <v>70</v>
      </c>
      <c r="E842" s="590" t="s">
        <v>1038</v>
      </c>
      <c r="F842" s="588" t="s">
        <v>1048</v>
      </c>
      <c r="G842" s="464"/>
      <c r="H842" s="745">
        <v>1.75</v>
      </c>
      <c r="I842" s="705">
        <v>1.75</v>
      </c>
      <c r="J842" s="441"/>
      <c r="K842" s="441"/>
      <c r="L842" s="441"/>
      <c r="M842" s="441"/>
      <c r="N842" s="444"/>
      <c r="O842" s="687" t="s">
        <v>1040</v>
      </c>
      <c r="P842" s="697" t="s">
        <v>412</v>
      </c>
    </row>
    <row r="843" spans="1:16" outlineLevel="1">
      <c r="A843" s="34">
        <v>840</v>
      </c>
      <c r="B843" s="922">
        <f t="shared" si="13"/>
        <v>44701.135417083409</v>
      </c>
      <c r="C843" s="594" t="s">
        <v>369</v>
      </c>
      <c r="D843" s="597">
        <v>70</v>
      </c>
      <c r="E843" s="590" t="s">
        <v>1038</v>
      </c>
      <c r="F843" s="588" t="s">
        <v>1049</v>
      </c>
      <c r="G843" s="464"/>
      <c r="H843" s="745">
        <v>1.25</v>
      </c>
      <c r="I843" s="705">
        <v>1.25</v>
      </c>
      <c r="J843" s="441"/>
      <c r="K843" s="441"/>
      <c r="L843" s="441"/>
      <c r="M843" s="441"/>
      <c r="N843" s="444"/>
      <c r="O843" s="687" t="s">
        <v>1040</v>
      </c>
      <c r="P843" s="700" t="s">
        <v>383</v>
      </c>
    </row>
    <row r="844" spans="1:16" ht="14.25" customHeight="1" outlineLevel="1">
      <c r="A844" s="34">
        <v>841</v>
      </c>
      <c r="B844" s="922">
        <f t="shared" si="13"/>
        <v>44701.187500416745</v>
      </c>
      <c r="C844" s="594" t="s">
        <v>369</v>
      </c>
      <c r="D844" s="597">
        <v>75</v>
      </c>
      <c r="E844" s="571" t="s">
        <v>646</v>
      </c>
      <c r="F844" s="462" t="s">
        <v>647</v>
      </c>
      <c r="G844" s="437"/>
      <c r="H844" s="741">
        <v>0.5</v>
      </c>
      <c r="I844" s="702">
        <v>0.5</v>
      </c>
      <c r="J844" s="424"/>
      <c r="K844" s="424"/>
      <c r="L844" s="424"/>
      <c r="M844" s="424"/>
      <c r="N844" s="444"/>
      <c r="O844" s="685" t="s">
        <v>649</v>
      </c>
      <c r="P844" s="699" t="s">
        <v>621</v>
      </c>
    </row>
    <row r="845" spans="1:16" ht="14.25" customHeight="1" outlineLevel="1">
      <c r="A845" s="34">
        <v>842</v>
      </c>
      <c r="B845" s="922">
        <f t="shared" si="13"/>
        <v>44701.208333750081</v>
      </c>
      <c r="C845" s="594" t="s">
        <v>369</v>
      </c>
      <c r="D845" s="597">
        <v>75</v>
      </c>
      <c r="E845" s="571" t="s">
        <v>646</v>
      </c>
      <c r="F845" s="462" t="s">
        <v>650</v>
      </c>
      <c r="G845" s="437"/>
      <c r="H845" s="742">
        <f>_xlfn.CEILING.MATH(IF(L844="",((L845-K845)/M845),((L845-L844)/M845)),0.25)</f>
        <v>4</v>
      </c>
      <c r="I845" s="703">
        <f>H845</f>
        <v>4</v>
      </c>
      <c r="J845" s="424"/>
      <c r="K845" s="424"/>
      <c r="L845" s="424">
        <v>4200</v>
      </c>
      <c r="M845" s="424">
        <v>1080</v>
      </c>
      <c r="N845" s="444"/>
      <c r="O845" s="685" t="s">
        <v>649</v>
      </c>
      <c r="P845" s="697" t="s">
        <v>389</v>
      </c>
    </row>
    <row r="846" spans="1:16" ht="14.25" customHeight="1" outlineLevel="1">
      <c r="A846" s="34">
        <v>843</v>
      </c>
      <c r="B846" s="922">
        <f t="shared" si="13"/>
        <v>44701.375000416745</v>
      </c>
      <c r="C846" s="594" t="s">
        <v>369</v>
      </c>
      <c r="D846" s="597">
        <v>75</v>
      </c>
      <c r="E846" s="571" t="s">
        <v>646</v>
      </c>
      <c r="F846" s="462" t="s">
        <v>652</v>
      </c>
      <c r="G846" s="437"/>
      <c r="H846" s="741">
        <v>2.25</v>
      </c>
      <c r="I846" s="702">
        <v>2.25</v>
      </c>
      <c r="J846" s="424"/>
      <c r="K846" s="424"/>
      <c r="L846" s="424"/>
      <c r="M846" s="424"/>
      <c r="N846" s="444"/>
      <c r="O846" s="685" t="s">
        <v>649</v>
      </c>
      <c r="P846" s="697" t="s">
        <v>653</v>
      </c>
    </row>
    <row r="847" spans="1:16" ht="14.25" customHeight="1" outlineLevel="1">
      <c r="A847" s="34">
        <v>844</v>
      </c>
      <c r="B847" s="922">
        <f t="shared" si="13"/>
        <v>44701.468750416745</v>
      </c>
      <c r="C847" s="594" t="s">
        <v>369</v>
      </c>
      <c r="D847" s="597">
        <v>75</v>
      </c>
      <c r="E847" s="571" t="s">
        <v>646</v>
      </c>
      <c r="F847" s="462" t="s">
        <v>1050</v>
      </c>
      <c r="G847" s="437"/>
      <c r="H847" s="741">
        <v>0.5</v>
      </c>
      <c r="I847" s="702">
        <v>0.5</v>
      </c>
      <c r="J847" s="424"/>
      <c r="K847" s="424"/>
      <c r="L847" s="424"/>
      <c r="M847" s="424"/>
      <c r="N847" s="444"/>
      <c r="O847" s="685" t="s">
        <v>649</v>
      </c>
      <c r="P847" s="698" t="s">
        <v>479</v>
      </c>
    </row>
    <row r="848" spans="1:16" ht="14.25" customHeight="1" outlineLevel="1">
      <c r="A848" s="34">
        <v>845</v>
      </c>
      <c r="B848" s="922">
        <f t="shared" si="13"/>
        <v>44701.489583750081</v>
      </c>
      <c r="C848" s="594" t="s">
        <v>369</v>
      </c>
      <c r="D848" s="597">
        <v>75</v>
      </c>
      <c r="E848" s="571" t="s">
        <v>646</v>
      </c>
      <c r="F848" s="462" t="s">
        <v>1051</v>
      </c>
      <c r="G848" s="437"/>
      <c r="H848" s="741">
        <v>1.5</v>
      </c>
      <c r="I848" s="702">
        <v>1.5</v>
      </c>
      <c r="J848" s="424"/>
      <c r="K848" s="424"/>
      <c r="L848" s="424"/>
      <c r="M848" s="424"/>
      <c r="N848" s="614" t="s">
        <v>655</v>
      </c>
      <c r="O848" s="685" t="s">
        <v>649</v>
      </c>
      <c r="P848" s="699" t="s">
        <v>410</v>
      </c>
    </row>
    <row r="849" spans="1:16" ht="14.25" customHeight="1" outlineLevel="1">
      <c r="A849" s="34">
        <v>846</v>
      </c>
      <c r="B849" s="922">
        <f t="shared" si="13"/>
        <v>44701.552083750081</v>
      </c>
      <c r="C849" s="594" t="s">
        <v>369</v>
      </c>
      <c r="D849" s="597">
        <v>75</v>
      </c>
      <c r="E849" s="571" t="s">
        <v>646</v>
      </c>
      <c r="F849" s="462" t="s">
        <v>656</v>
      </c>
      <c r="G849" s="437"/>
      <c r="H849" s="742">
        <f>_xlfn.CEILING.MATH(IF(L848="",((L849-K849)/M849),((L849-L848)/M849)),0.25)</f>
        <v>2.25</v>
      </c>
      <c r="I849" s="703">
        <f>H849</f>
        <v>2.25</v>
      </c>
      <c r="J849" s="424"/>
      <c r="K849" s="424"/>
      <c r="L849" s="424">
        <v>4200</v>
      </c>
      <c r="M849" s="424">
        <v>1890</v>
      </c>
      <c r="N849" s="444"/>
      <c r="O849" s="685" t="s">
        <v>649</v>
      </c>
      <c r="P849" s="697" t="s">
        <v>412</v>
      </c>
    </row>
    <row r="850" spans="1:16" ht="14.25" customHeight="1" outlineLevel="1">
      <c r="A850" s="34">
        <v>847</v>
      </c>
      <c r="B850" s="922">
        <f t="shared" si="13"/>
        <v>44701.645833750081</v>
      </c>
      <c r="C850" s="594" t="s">
        <v>369</v>
      </c>
      <c r="D850" s="597">
        <v>75</v>
      </c>
      <c r="E850" s="571" t="s">
        <v>646</v>
      </c>
      <c r="F850" s="462" t="s">
        <v>1052</v>
      </c>
      <c r="G850" s="436"/>
      <c r="H850" s="741">
        <v>3.25</v>
      </c>
      <c r="I850" s="702">
        <v>3.25</v>
      </c>
      <c r="J850" s="424"/>
      <c r="K850" s="424"/>
      <c r="L850" s="424"/>
      <c r="M850" s="424"/>
      <c r="N850" s="444"/>
      <c r="O850" s="685" t="s">
        <v>649</v>
      </c>
      <c r="P850" s="697" t="s">
        <v>802</v>
      </c>
    </row>
    <row r="851" spans="1:16" ht="14.25" customHeight="1" outlineLevel="1">
      <c r="A851" s="34">
        <v>848</v>
      </c>
      <c r="B851" s="922">
        <f t="shared" si="13"/>
        <v>44701.781250416745</v>
      </c>
      <c r="C851" s="594" t="s">
        <v>369</v>
      </c>
      <c r="D851" s="597">
        <v>75</v>
      </c>
      <c r="E851" s="571" t="s">
        <v>646</v>
      </c>
      <c r="F851" s="462" t="s">
        <v>716</v>
      </c>
      <c r="G851" s="436"/>
      <c r="H851" s="745">
        <v>3</v>
      </c>
      <c r="I851" s="705">
        <v>3</v>
      </c>
      <c r="J851" s="463"/>
      <c r="K851" s="463"/>
      <c r="L851" s="463"/>
      <c r="M851" s="463"/>
      <c r="N851" s="444"/>
      <c r="O851" s="685" t="s">
        <v>649</v>
      </c>
      <c r="P851" s="697" t="s">
        <v>718</v>
      </c>
    </row>
    <row r="852" spans="1:16" ht="14.25" customHeight="1" outlineLevel="1">
      <c r="A852" s="34">
        <v>849</v>
      </c>
      <c r="B852" s="922">
        <f t="shared" si="13"/>
        <v>44701.906250416745</v>
      </c>
      <c r="C852" s="594" t="s">
        <v>369</v>
      </c>
      <c r="D852" s="597">
        <v>75</v>
      </c>
      <c r="E852" s="571" t="s">
        <v>646</v>
      </c>
      <c r="F852" s="462" t="s">
        <v>1053</v>
      </c>
      <c r="G852" s="436"/>
      <c r="H852" s="745">
        <v>0.5</v>
      </c>
      <c r="I852" s="705">
        <v>0.5</v>
      </c>
      <c r="J852" s="463"/>
      <c r="K852" s="463"/>
      <c r="L852" s="463"/>
      <c r="M852" s="463"/>
      <c r="N852" s="444"/>
      <c r="O852" s="685" t="s">
        <v>649</v>
      </c>
      <c r="P852" s="700" t="s">
        <v>1054</v>
      </c>
    </row>
    <row r="853" spans="1:16" ht="14.25" customHeight="1" outlineLevel="1">
      <c r="A853" s="34">
        <v>850</v>
      </c>
      <c r="B853" s="922">
        <f t="shared" si="13"/>
        <v>44701.927083750081</v>
      </c>
      <c r="C853" s="594" t="s">
        <v>369</v>
      </c>
      <c r="D853" s="597">
        <v>75</v>
      </c>
      <c r="E853" s="571" t="s">
        <v>646</v>
      </c>
      <c r="F853" s="462" t="s">
        <v>657</v>
      </c>
      <c r="G853" s="437"/>
      <c r="H853" s="745">
        <v>0</v>
      </c>
      <c r="I853" s="705">
        <v>0</v>
      </c>
      <c r="J853" s="424"/>
      <c r="K853" s="424"/>
      <c r="L853" s="424"/>
      <c r="M853" s="424"/>
      <c r="N853" s="444" t="s">
        <v>1055</v>
      </c>
      <c r="O853" s="685" t="s">
        <v>649</v>
      </c>
      <c r="P853" s="697" t="s">
        <v>479</v>
      </c>
    </row>
    <row r="854" spans="1:16" ht="14.25" customHeight="1">
      <c r="A854" s="34">
        <v>851</v>
      </c>
      <c r="B854" s="922">
        <f t="shared" si="13"/>
        <v>44701.927083750081</v>
      </c>
      <c r="C854" s="594" t="s">
        <v>369</v>
      </c>
      <c r="D854" s="597">
        <v>80</v>
      </c>
      <c r="E854" s="591" t="s">
        <v>659</v>
      </c>
      <c r="F854" s="462" t="s">
        <v>660</v>
      </c>
      <c r="G854" s="437"/>
      <c r="H854" s="745">
        <v>1</v>
      </c>
      <c r="I854" s="705">
        <v>1</v>
      </c>
      <c r="J854" s="424"/>
      <c r="K854" s="424"/>
      <c r="L854" s="424"/>
      <c r="M854" s="424"/>
      <c r="N854" s="444"/>
      <c r="O854" s="686" t="s">
        <v>661</v>
      </c>
      <c r="P854" s="727" t="s">
        <v>377</v>
      </c>
    </row>
    <row r="855" spans="1:16" ht="14.25" customHeight="1" outlineLevel="1">
      <c r="A855" s="34">
        <v>852</v>
      </c>
      <c r="B855" s="922">
        <f t="shared" si="13"/>
        <v>44701.968750416745</v>
      </c>
      <c r="C855" s="594" t="s">
        <v>369</v>
      </c>
      <c r="D855" s="597">
        <v>80</v>
      </c>
      <c r="E855" s="591" t="s">
        <v>659</v>
      </c>
      <c r="F855" s="462" t="s">
        <v>662</v>
      </c>
      <c r="G855" s="437"/>
      <c r="H855" s="745">
        <v>1</v>
      </c>
      <c r="I855" s="705">
        <v>1</v>
      </c>
      <c r="J855" s="424"/>
      <c r="K855" s="424"/>
      <c r="L855" s="424"/>
      <c r="M855" s="424"/>
      <c r="N855" s="444"/>
      <c r="O855" s="686" t="s">
        <v>661</v>
      </c>
      <c r="P855" s="700" t="s">
        <v>1056</v>
      </c>
    </row>
    <row r="856" spans="1:16" ht="14.25" customHeight="1" outlineLevel="1">
      <c r="A856" s="34">
        <v>853</v>
      </c>
      <c r="B856" s="922">
        <f t="shared" si="13"/>
        <v>44702.010417083409</v>
      </c>
      <c r="C856" s="594" t="s">
        <v>369</v>
      </c>
      <c r="D856" s="597">
        <v>80</v>
      </c>
      <c r="E856" s="591" t="s">
        <v>659</v>
      </c>
      <c r="F856" s="462" t="s">
        <v>663</v>
      </c>
      <c r="G856" s="437"/>
      <c r="H856" s="745">
        <v>0.5</v>
      </c>
      <c r="I856" s="705">
        <v>0.5</v>
      </c>
      <c r="J856" s="424"/>
      <c r="K856" s="424"/>
      <c r="L856" s="424"/>
      <c r="M856" s="424"/>
      <c r="N856" s="444"/>
      <c r="O856" s="686" t="s">
        <v>661</v>
      </c>
      <c r="P856" s="700" t="s">
        <v>1056</v>
      </c>
    </row>
    <row r="857" spans="1:16" ht="14.25" customHeight="1" outlineLevel="1">
      <c r="A857" s="34">
        <v>854</v>
      </c>
      <c r="B857" s="922">
        <f t="shared" si="13"/>
        <v>44702.031250416745</v>
      </c>
      <c r="C857" s="594" t="s">
        <v>369</v>
      </c>
      <c r="D857" s="597">
        <v>80</v>
      </c>
      <c r="E857" s="591" t="s">
        <v>659</v>
      </c>
      <c r="F857" s="462" t="s">
        <v>664</v>
      </c>
      <c r="G857" s="437"/>
      <c r="H857" s="745">
        <v>0.5</v>
      </c>
      <c r="I857" s="705">
        <v>0.5</v>
      </c>
      <c r="J857" s="424"/>
      <c r="K857" s="424"/>
      <c r="L857" s="424"/>
      <c r="M857" s="424"/>
      <c r="N857" s="444"/>
      <c r="O857" s="686" t="s">
        <v>661</v>
      </c>
      <c r="P857" s="700" t="s">
        <v>665</v>
      </c>
    </row>
    <row r="858" spans="1:16" ht="14.25" customHeight="1" outlineLevel="1">
      <c r="A858" s="34">
        <v>855</v>
      </c>
      <c r="B858" s="922">
        <f t="shared" si="13"/>
        <v>44702.052083750081</v>
      </c>
      <c r="C858" s="594" t="s">
        <v>369</v>
      </c>
      <c r="D858" s="597">
        <v>80</v>
      </c>
      <c r="E858" s="591" t="s">
        <v>659</v>
      </c>
      <c r="F858" s="462" t="s">
        <v>666</v>
      </c>
      <c r="G858" s="437"/>
      <c r="H858" s="745">
        <v>0.25</v>
      </c>
      <c r="I858" s="705">
        <v>0.25</v>
      </c>
      <c r="J858" s="424"/>
      <c r="K858" s="424"/>
      <c r="L858" s="424"/>
      <c r="M858" s="424"/>
      <c r="N858" s="444"/>
      <c r="O858" s="686" t="s">
        <v>661</v>
      </c>
      <c r="P858" s="700" t="s">
        <v>668</v>
      </c>
    </row>
    <row r="859" spans="1:16" ht="14.25" customHeight="1" outlineLevel="1">
      <c r="A859" s="34">
        <v>856</v>
      </c>
      <c r="B859" s="922">
        <f t="shared" si="13"/>
        <v>44702.062500416745</v>
      </c>
      <c r="C859" s="594" t="s">
        <v>369</v>
      </c>
      <c r="D859" s="597">
        <v>80</v>
      </c>
      <c r="E859" s="591" t="s">
        <v>659</v>
      </c>
      <c r="F859" s="462" t="s">
        <v>669</v>
      </c>
      <c r="G859" s="437"/>
      <c r="H859" s="745">
        <v>0.5</v>
      </c>
      <c r="I859" s="705">
        <v>0.5</v>
      </c>
      <c r="J859" s="424"/>
      <c r="K859" s="424"/>
      <c r="L859" s="424"/>
      <c r="M859" s="424"/>
      <c r="N859" s="444"/>
      <c r="O859" s="686" t="s">
        <v>661</v>
      </c>
      <c r="P859" s="700" t="s">
        <v>416</v>
      </c>
    </row>
    <row r="860" spans="1:16" ht="14.25" customHeight="1" outlineLevel="1">
      <c r="A860" s="34">
        <v>857</v>
      </c>
      <c r="B860" s="922">
        <f t="shared" si="13"/>
        <v>44702.083333750081</v>
      </c>
      <c r="C860" s="594" t="s">
        <v>369</v>
      </c>
      <c r="D860" s="597">
        <v>80</v>
      </c>
      <c r="E860" s="591" t="s">
        <v>659</v>
      </c>
      <c r="F860" s="462" t="s">
        <v>671</v>
      </c>
      <c r="G860" s="437"/>
      <c r="H860" s="745">
        <v>0.5</v>
      </c>
      <c r="I860" s="705">
        <v>0.5</v>
      </c>
      <c r="J860" s="424"/>
      <c r="K860" s="424"/>
      <c r="L860" s="424"/>
      <c r="M860" s="424"/>
      <c r="N860" s="444"/>
      <c r="O860" s="686" t="s">
        <v>661</v>
      </c>
      <c r="P860" s="700" t="s">
        <v>394</v>
      </c>
    </row>
    <row r="861" spans="1:16" ht="14.25" customHeight="1" outlineLevel="1">
      <c r="A861" s="34">
        <v>858</v>
      </c>
      <c r="B861" s="922">
        <f t="shared" si="13"/>
        <v>44702.104167083417</v>
      </c>
      <c r="C861" s="594" t="s">
        <v>369</v>
      </c>
      <c r="D861" s="597">
        <v>80</v>
      </c>
      <c r="E861" s="591" t="s">
        <v>659</v>
      </c>
      <c r="F861" s="462" t="s">
        <v>672</v>
      </c>
      <c r="G861" s="437"/>
      <c r="H861" s="745">
        <v>1</v>
      </c>
      <c r="I861" s="705">
        <v>1</v>
      </c>
      <c r="J861" s="424"/>
      <c r="K861" s="424"/>
      <c r="L861" s="424"/>
      <c r="M861" s="424"/>
      <c r="N861" s="444" t="s">
        <v>673</v>
      </c>
      <c r="O861" s="686" t="s">
        <v>661</v>
      </c>
      <c r="P861" s="700" t="s">
        <v>394</v>
      </c>
    </row>
    <row r="862" spans="1:16" ht="14.25" customHeight="1" outlineLevel="1">
      <c r="A862" s="34">
        <v>859</v>
      </c>
      <c r="B862" s="922">
        <f t="shared" si="13"/>
        <v>44702.145833750081</v>
      </c>
      <c r="C862" s="594" t="s">
        <v>369</v>
      </c>
      <c r="D862" s="597">
        <v>80</v>
      </c>
      <c r="E862" s="591" t="s">
        <v>659</v>
      </c>
      <c r="F862" s="462" t="s">
        <v>674</v>
      </c>
      <c r="G862" s="437"/>
      <c r="H862" s="745">
        <v>0.5</v>
      </c>
      <c r="I862" s="705">
        <v>0.5</v>
      </c>
      <c r="J862" s="424"/>
      <c r="K862" s="424"/>
      <c r="L862" s="424"/>
      <c r="M862" s="424"/>
      <c r="N862" s="444" t="s">
        <v>675</v>
      </c>
      <c r="O862" s="686" t="s">
        <v>661</v>
      </c>
      <c r="P862" s="700" t="s">
        <v>676</v>
      </c>
    </row>
    <row r="863" spans="1:16" ht="14.25" customHeight="1" outlineLevel="1">
      <c r="A863" s="34">
        <v>860</v>
      </c>
      <c r="B863" s="922">
        <f t="shared" si="13"/>
        <v>44702.166667083417</v>
      </c>
      <c r="C863" s="594" t="s">
        <v>369</v>
      </c>
      <c r="D863" s="597">
        <v>80</v>
      </c>
      <c r="E863" s="591" t="s">
        <v>659</v>
      </c>
      <c r="F863" s="462" t="s">
        <v>677</v>
      </c>
      <c r="G863" s="437"/>
      <c r="H863" s="745">
        <v>0.5</v>
      </c>
      <c r="I863" s="705">
        <v>0.5</v>
      </c>
      <c r="J863" s="424"/>
      <c r="K863" s="424"/>
      <c r="L863" s="424"/>
      <c r="M863" s="424"/>
      <c r="N863" s="444" t="s">
        <v>678</v>
      </c>
      <c r="O863" s="686" t="s">
        <v>661</v>
      </c>
      <c r="P863" s="700" t="s">
        <v>676</v>
      </c>
    </row>
    <row r="864" spans="1:16" ht="14.25" customHeight="1" outlineLevel="1">
      <c r="A864" s="34">
        <v>861</v>
      </c>
      <c r="B864" s="922">
        <f t="shared" si="13"/>
        <v>44702.187500416752</v>
      </c>
      <c r="C864" s="594" t="s">
        <v>369</v>
      </c>
      <c r="D864" s="597">
        <v>80</v>
      </c>
      <c r="E864" s="591" t="s">
        <v>659</v>
      </c>
      <c r="F864" s="462" t="s">
        <v>679</v>
      </c>
      <c r="G864" s="437"/>
      <c r="H864" s="745">
        <v>1</v>
      </c>
      <c r="I864" s="705">
        <v>1</v>
      </c>
      <c r="J864" s="424"/>
      <c r="K864" s="424"/>
      <c r="L864" s="424"/>
      <c r="M864" s="424"/>
      <c r="N864" s="444"/>
      <c r="O864" s="686" t="s">
        <v>661</v>
      </c>
      <c r="P864" s="700" t="s">
        <v>676</v>
      </c>
    </row>
    <row r="865" spans="1:16" ht="14.25" customHeight="1" outlineLevel="1">
      <c r="A865" s="34">
        <v>862</v>
      </c>
      <c r="B865" s="922">
        <f t="shared" si="13"/>
        <v>44702.229167083417</v>
      </c>
      <c r="C865" s="594" t="s">
        <v>369</v>
      </c>
      <c r="D865" s="597">
        <v>80</v>
      </c>
      <c r="E865" s="591" t="s">
        <v>659</v>
      </c>
      <c r="F865" s="462" t="s">
        <v>680</v>
      </c>
      <c r="G865" s="437"/>
      <c r="H865" s="745">
        <v>0.25</v>
      </c>
      <c r="I865" s="705">
        <v>0.25</v>
      </c>
      <c r="J865" s="424"/>
      <c r="K865" s="424"/>
      <c r="L865" s="424"/>
      <c r="M865" s="424"/>
      <c r="N865" s="444" t="s">
        <v>681</v>
      </c>
      <c r="O865" s="686" t="s">
        <v>661</v>
      </c>
      <c r="P865" s="697" t="s">
        <v>394</v>
      </c>
    </row>
    <row r="866" spans="1:16" ht="16.5" customHeight="1" outlineLevel="1">
      <c r="A866" s="34">
        <v>863</v>
      </c>
      <c r="B866" s="922">
        <f t="shared" si="13"/>
        <v>44702.239583750081</v>
      </c>
      <c r="C866" s="594" t="s">
        <v>369</v>
      </c>
      <c r="D866" s="597">
        <v>80</v>
      </c>
      <c r="E866" s="591" t="s">
        <v>659</v>
      </c>
      <c r="F866" s="462" t="s">
        <v>1057</v>
      </c>
      <c r="G866" s="437"/>
      <c r="H866" s="745">
        <v>0.75</v>
      </c>
      <c r="I866" s="705">
        <v>0.75</v>
      </c>
      <c r="J866" s="424"/>
      <c r="K866" s="424"/>
      <c r="L866" s="424"/>
      <c r="M866" s="424"/>
      <c r="N866" s="444" t="s">
        <v>1058</v>
      </c>
      <c r="O866" s="686" t="s">
        <v>661</v>
      </c>
      <c r="P866" s="697" t="s">
        <v>394</v>
      </c>
    </row>
    <row r="867" spans="1:16" outlineLevel="1">
      <c r="A867" s="34">
        <v>864</v>
      </c>
      <c r="B867" s="922">
        <f t="shared" si="13"/>
        <v>44702.270833750081</v>
      </c>
      <c r="C867" s="594" t="s">
        <v>369</v>
      </c>
      <c r="D867" s="597">
        <v>80</v>
      </c>
      <c r="E867" s="591" t="s">
        <v>659</v>
      </c>
      <c r="F867" s="462" t="s">
        <v>684</v>
      </c>
      <c r="G867" s="437"/>
      <c r="H867" s="745">
        <v>0.5</v>
      </c>
      <c r="I867" s="705">
        <v>0.5</v>
      </c>
      <c r="J867" s="424"/>
      <c r="K867" s="424"/>
      <c r="L867" s="424"/>
      <c r="M867" s="424"/>
      <c r="N867" s="444"/>
      <c r="O867" s="686" t="s">
        <v>661</v>
      </c>
      <c r="P867" s="697" t="s">
        <v>394</v>
      </c>
    </row>
    <row r="868" spans="1:16" ht="14.25" customHeight="1" outlineLevel="1">
      <c r="A868" s="34">
        <v>865</v>
      </c>
      <c r="B868" s="922">
        <f t="shared" si="13"/>
        <v>44702.291667083417</v>
      </c>
      <c r="C868" s="595" t="s">
        <v>433</v>
      </c>
      <c r="D868" s="597">
        <v>30</v>
      </c>
      <c r="E868" s="571" t="s">
        <v>463</v>
      </c>
      <c r="F868" s="462" t="s">
        <v>1059</v>
      </c>
      <c r="G868" s="429"/>
      <c r="H868" s="741">
        <v>0.75</v>
      </c>
      <c r="I868" s="424">
        <v>0.75</v>
      </c>
      <c r="J868" s="424"/>
      <c r="K868" s="424"/>
      <c r="L868" s="424"/>
      <c r="M868" s="424"/>
      <c r="N868" s="610"/>
      <c r="O868" s="736" t="s">
        <v>464</v>
      </c>
      <c r="P868" s="659" t="s">
        <v>416</v>
      </c>
    </row>
    <row r="869" spans="1:16" ht="14.25" customHeight="1" outlineLevel="1">
      <c r="A869" s="34">
        <v>866</v>
      </c>
      <c r="B869" s="922">
        <f t="shared" si="13"/>
        <v>44702.322917083417</v>
      </c>
      <c r="C869" s="595" t="s">
        <v>433</v>
      </c>
      <c r="D869" s="597">
        <v>30</v>
      </c>
      <c r="E869" s="571" t="s">
        <v>463</v>
      </c>
      <c r="F869" s="462" t="s">
        <v>481</v>
      </c>
      <c r="G869" s="437"/>
      <c r="H869" s="745">
        <v>1.75</v>
      </c>
      <c r="I869" s="443">
        <v>1.75</v>
      </c>
      <c r="J869" s="424"/>
      <c r="K869" s="424"/>
      <c r="L869" s="424"/>
      <c r="M869" s="424"/>
      <c r="N869" s="444"/>
      <c r="O869" s="736" t="s">
        <v>464</v>
      </c>
      <c r="P869" s="659" t="s">
        <v>482</v>
      </c>
    </row>
    <row r="870" spans="1:16" ht="14.25" customHeight="1" outlineLevel="1">
      <c r="A870" s="34">
        <v>867</v>
      </c>
      <c r="B870" s="922">
        <f t="shared" si="13"/>
        <v>44702.395833750081</v>
      </c>
      <c r="C870" s="595" t="s">
        <v>433</v>
      </c>
      <c r="D870" s="597">
        <v>30</v>
      </c>
      <c r="E870" s="571" t="s">
        <v>463</v>
      </c>
      <c r="F870" s="462" t="s">
        <v>904</v>
      </c>
      <c r="G870" s="437"/>
      <c r="H870" s="745">
        <v>0.75</v>
      </c>
      <c r="I870" s="443">
        <v>0.75</v>
      </c>
      <c r="J870" s="424"/>
      <c r="K870" s="424"/>
      <c r="L870" s="424"/>
      <c r="M870" s="424"/>
      <c r="N870" s="444"/>
      <c r="O870" s="736" t="s">
        <v>464</v>
      </c>
      <c r="P870" s="659" t="s">
        <v>905</v>
      </c>
    </row>
    <row r="871" spans="1:16" ht="14.25" customHeight="1" outlineLevel="1">
      <c r="A871" s="34">
        <v>868</v>
      </c>
      <c r="B871" s="922">
        <f t="shared" si="13"/>
        <v>44702.427083750081</v>
      </c>
      <c r="C871" s="595" t="s">
        <v>433</v>
      </c>
      <c r="D871" s="597">
        <v>30</v>
      </c>
      <c r="E871" s="571" t="s">
        <v>463</v>
      </c>
      <c r="F871" s="462" t="s">
        <v>690</v>
      </c>
      <c r="G871" s="437"/>
      <c r="H871" s="745">
        <v>0.5</v>
      </c>
      <c r="I871" s="443">
        <v>0.5</v>
      </c>
      <c r="J871" s="424"/>
      <c r="K871" s="424"/>
      <c r="L871" s="424"/>
      <c r="M871" s="424"/>
      <c r="N871" s="444"/>
      <c r="O871" s="736" t="s">
        <v>464</v>
      </c>
      <c r="P871" s="659" t="s">
        <v>470</v>
      </c>
    </row>
    <row r="872" spans="1:16" ht="14.25" customHeight="1" outlineLevel="1">
      <c r="A872" s="34">
        <v>869</v>
      </c>
      <c r="B872" s="922">
        <f t="shared" si="13"/>
        <v>44702.447917083417</v>
      </c>
      <c r="C872" s="595" t="s">
        <v>433</v>
      </c>
      <c r="D872" s="597">
        <v>30</v>
      </c>
      <c r="E872" s="571" t="s">
        <v>463</v>
      </c>
      <c r="F872" s="462" t="s">
        <v>691</v>
      </c>
      <c r="G872" s="437"/>
      <c r="H872" s="745">
        <v>0.5</v>
      </c>
      <c r="I872" s="443">
        <v>0.5</v>
      </c>
      <c r="J872" s="424"/>
      <c r="K872" s="424"/>
      <c r="L872" s="424"/>
      <c r="M872" s="424"/>
      <c r="N872" s="444"/>
      <c r="O872" s="736" t="s">
        <v>464</v>
      </c>
      <c r="P872" s="659" t="s">
        <v>470</v>
      </c>
    </row>
    <row r="873" spans="1:16" ht="14.25" customHeight="1">
      <c r="A873" s="34">
        <v>870</v>
      </c>
      <c r="B873" s="922">
        <f t="shared" si="13"/>
        <v>44702.468750416752</v>
      </c>
      <c r="C873" s="595" t="s">
        <v>433</v>
      </c>
      <c r="D873" s="597">
        <v>35</v>
      </c>
      <c r="E873" s="589" t="s">
        <v>513</v>
      </c>
      <c r="F873" s="462" t="s">
        <v>516</v>
      </c>
      <c r="G873" s="436"/>
      <c r="H873" s="746">
        <v>2.5</v>
      </c>
      <c r="I873" s="560">
        <v>2.5</v>
      </c>
      <c r="J873" s="561"/>
      <c r="K873" s="561"/>
      <c r="L873" s="561"/>
      <c r="M873" s="561"/>
      <c r="N873" s="629"/>
      <c r="O873" s="684" t="s">
        <v>400</v>
      </c>
      <c r="P873" s="699" t="s">
        <v>389</v>
      </c>
    </row>
    <row r="874" spans="1:16" ht="14.25" customHeight="1" outlineLevel="1">
      <c r="A874" s="34">
        <v>871</v>
      </c>
      <c r="B874" s="922">
        <f t="shared" si="13"/>
        <v>44702.572917083417</v>
      </c>
      <c r="C874" s="595" t="s">
        <v>433</v>
      </c>
      <c r="D874" s="597">
        <v>35</v>
      </c>
      <c r="E874" s="589" t="s">
        <v>513</v>
      </c>
      <c r="F874" s="462" t="s">
        <v>517</v>
      </c>
      <c r="G874" s="436"/>
      <c r="H874" s="746">
        <v>1</v>
      </c>
      <c r="I874" s="560">
        <v>1</v>
      </c>
      <c r="J874" s="561"/>
      <c r="K874" s="561"/>
      <c r="L874" s="561"/>
      <c r="M874" s="561"/>
      <c r="N874" s="629"/>
      <c r="O874" s="684" t="s">
        <v>400</v>
      </c>
      <c r="P874" s="700" t="s">
        <v>518</v>
      </c>
    </row>
    <row r="875" spans="1:16" ht="14.25" customHeight="1" outlineLevel="1">
      <c r="A875" s="34">
        <v>872</v>
      </c>
      <c r="B875" s="922">
        <f t="shared" si="13"/>
        <v>44702.614583750081</v>
      </c>
      <c r="C875" s="595" t="s">
        <v>433</v>
      </c>
      <c r="D875" s="597">
        <v>35</v>
      </c>
      <c r="E875" s="589" t="s">
        <v>513</v>
      </c>
      <c r="F875" s="462" t="s">
        <v>519</v>
      </c>
      <c r="G875" s="436"/>
      <c r="H875" s="742">
        <f>_xlfn.CEILING.MATH(IF(L874="",((L875-K875)/M875),((L875-L874)/M875)),0.25)</f>
        <v>2</v>
      </c>
      <c r="I875" s="561">
        <f>H875</f>
        <v>2</v>
      </c>
      <c r="J875" s="561"/>
      <c r="K875" s="561"/>
      <c r="L875" s="561">
        <v>4026</v>
      </c>
      <c r="M875" s="561">
        <f>16*135</f>
        <v>2160</v>
      </c>
      <c r="N875" s="630"/>
      <c r="O875" s="684" t="s">
        <v>400</v>
      </c>
      <c r="P875" s="697" t="s">
        <v>389</v>
      </c>
    </row>
    <row r="876" spans="1:16" ht="14.25" customHeight="1" outlineLevel="1">
      <c r="A876" s="34">
        <v>873</v>
      </c>
      <c r="B876" s="922">
        <f t="shared" si="13"/>
        <v>44702.697917083417</v>
      </c>
      <c r="C876" s="595" t="s">
        <v>433</v>
      </c>
      <c r="D876" s="597">
        <v>35</v>
      </c>
      <c r="E876" s="589" t="s">
        <v>513</v>
      </c>
      <c r="F876" s="462" t="s">
        <v>520</v>
      </c>
      <c r="G876" s="436"/>
      <c r="H876" s="742">
        <f>_xlfn.CEILING.MATH(IF(L875="",((L876-K876)/M876),((L876-L875)/M876)),0.25)</f>
        <v>1.25</v>
      </c>
      <c r="I876" s="561">
        <f>H876</f>
        <v>1.25</v>
      </c>
      <c r="J876" s="561"/>
      <c r="K876" s="561"/>
      <c r="L876" s="561">
        <v>6590</v>
      </c>
      <c r="M876" s="561">
        <f>16*135</f>
        <v>2160</v>
      </c>
      <c r="N876" s="630"/>
      <c r="O876" s="684" t="s">
        <v>400</v>
      </c>
      <c r="P876" s="697" t="s">
        <v>389</v>
      </c>
    </row>
    <row r="877" spans="1:16" s="458" customFormat="1" ht="15" customHeight="1" outlineLevel="1">
      <c r="A877" s="34">
        <v>874</v>
      </c>
      <c r="B877" s="922">
        <f t="shared" si="13"/>
        <v>44702.750000416752</v>
      </c>
      <c r="C877" s="595" t="s">
        <v>433</v>
      </c>
      <c r="D877" s="597">
        <v>35</v>
      </c>
      <c r="E877" s="589" t="s">
        <v>513</v>
      </c>
      <c r="F877" s="462" t="s">
        <v>910</v>
      </c>
      <c r="G877" s="436"/>
      <c r="H877" s="745">
        <v>0.75</v>
      </c>
      <c r="I877" s="443">
        <v>0.75</v>
      </c>
      <c r="J877" s="424"/>
      <c r="K877" s="424"/>
      <c r="L877" s="424"/>
      <c r="M877" s="424"/>
      <c r="N877" s="444"/>
      <c r="O877" s="684" t="s">
        <v>400</v>
      </c>
      <c r="P877" s="697" t="s">
        <v>711</v>
      </c>
    </row>
    <row r="878" spans="1:16" ht="14.25" customHeight="1" outlineLevel="1">
      <c r="A878" s="34">
        <v>875</v>
      </c>
      <c r="B878" s="922">
        <f t="shared" si="13"/>
        <v>44702.781250416752</v>
      </c>
      <c r="C878" s="595" t="s">
        <v>433</v>
      </c>
      <c r="D878" s="597">
        <v>35</v>
      </c>
      <c r="E878" s="589" t="s">
        <v>513</v>
      </c>
      <c r="F878" s="462" t="s">
        <v>523</v>
      </c>
      <c r="G878" s="436"/>
      <c r="H878" s="745">
        <v>0.75</v>
      </c>
      <c r="I878" s="441">
        <v>0.75</v>
      </c>
      <c r="J878" s="424"/>
      <c r="K878" s="424"/>
      <c r="L878" s="424"/>
      <c r="M878" s="424"/>
      <c r="N878" s="611"/>
      <c r="O878" s="684" t="s">
        <v>400</v>
      </c>
      <c r="P878" s="697" t="s">
        <v>524</v>
      </c>
    </row>
    <row r="879" spans="1:16" ht="14.25" customHeight="1" outlineLevel="1">
      <c r="A879" s="34">
        <v>876</v>
      </c>
      <c r="B879" s="922">
        <f t="shared" si="13"/>
        <v>44702.812500416752</v>
      </c>
      <c r="C879" s="595" t="s">
        <v>433</v>
      </c>
      <c r="D879" s="597">
        <v>35</v>
      </c>
      <c r="E879" s="589" t="s">
        <v>513</v>
      </c>
      <c r="F879" s="462" t="s">
        <v>911</v>
      </c>
      <c r="G879" s="436"/>
      <c r="H879" s="745">
        <v>1</v>
      </c>
      <c r="I879" s="441">
        <v>1</v>
      </c>
      <c r="J879" s="424"/>
      <c r="K879" s="424"/>
      <c r="L879" s="424"/>
      <c r="M879" s="424"/>
      <c r="N879" s="444"/>
      <c r="O879" s="684" t="s">
        <v>400</v>
      </c>
      <c r="P879" s="697" t="s">
        <v>410</v>
      </c>
    </row>
    <row r="880" spans="1:16" ht="14.25" customHeight="1" outlineLevel="1">
      <c r="A880" s="34">
        <v>877</v>
      </c>
      <c r="B880" s="922">
        <f t="shared" si="13"/>
        <v>44702.854167083417</v>
      </c>
      <c r="C880" s="595" t="s">
        <v>433</v>
      </c>
      <c r="D880" s="597">
        <v>35</v>
      </c>
      <c r="E880" s="589" t="s">
        <v>513</v>
      </c>
      <c r="F880" s="462" t="s">
        <v>525</v>
      </c>
      <c r="G880" s="436"/>
      <c r="H880" s="746">
        <v>2</v>
      </c>
      <c r="I880" s="560">
        <v>2</v>
      </c>
      <c r="J880" s="561"/>
      <c r="K880" s="561"/>
      <c r="L880" s="561"/>
      <c r="M880" s="561"/>
      <c r="N880" s="631"/>
      <c r="O880" s="684" t="s">
        <v>400</v>
      </c>
      <c r="P880" s="697" t="s">
        <v>526</v>
      </c>
    </row>
    <row r="881" spans="1:16" ht="15" customHeight="1" outlineLevel="1">
      <c r="A881" s="34">
        <v>878</v>
      </c>
      <c r="B881" s="922">
        <f t="shared" si="13"/>
        <v>44702.937500416752</v>
      </c>
      <c r="C881" s="595" t="s">
        <v>433</v>
      </c>
      <c r="D881" s="597">
        <v>35</v>
      </c>
      <c r="E881" s="589" t="s">
        <v>513</v>
      </c>
      <c r="F881" s="462" t="s">
        <v>527</v>
      </c>
      <c r="G881" s="436"/>
      <c r="H881" s="746">
        <v>1</v>
      </c>
      <c r="I881" s="560">
        <v>1</v>
      </c>
      <c r="J881" s="561"/>
      <c r="K881" s="561"/>
      <c r="L881" s="561"/>
      <c r="M881" s="561"/>
      <c r="N881" s="631"/>
      <c r="O881" s="684" t="s">
        <v>400</v>
      </c>
      <c r="P881" s="697" t="s">
        <v>526</v>
      </c>
    </row>
    <row r="882" spans="1:16" ht="15" customHeight="1" outlineLevel="1">
      <c r="A882" s="34">
        <v>879</v>
      </c>
      <c r="B882" s="922">
        <f t="shared" si="13"/>
        <v>44702.979167083417</v>
      </c>
      <c r="C882" s="595" t="s">
        <v>433</v>
      </c>
      <c r="D882" s="597">
        <v>35</v>
      </c>
      <c r="E882" s="589" t="s">
        <v>513</v>
      </c>
      <c r="F882" s="462" t="s">
        <v>528</v>
      </c>
      <c r="G882" s="436"/>
      <c r="H882" s="745">
        <v>0.75</v>
      </c>
      <c r="I882" s="443">
        <v>0.75</v>
      </c>
      <c r="J882" s="424"/>
      <c r="K882" s="424"/>
      <c r="L882" s="424"/>
      <c r="M882" s="424"/>
      <c r="N882" s="444" t="s">
        <v>1015</v>
      </c>
      <c r="O882" s="684" t="s">
        <v>400</v>
      </c>
      <c r="P882" s="697" t="s">
        <v>407</v>
      </c>
    </row>
    <row r="883" spans="1:16" ht="15" customHeight="1" outlineLevel="1">
      <c r="A883" s="34">
        <v>880</v>
      </c>
      <c r="B883" s="922">
        <f t="shared" si="13"/>
        <v>44703.010417083417</v>
      </c>
      <c r="C883" s="595" t="s">
        <v>433</v>
      </c>
      <c r="D883" s="597">
        <v>35</v>
      </c>
      <c r="E883" s="589" t="s">
        <v>513</v>
      </c>
      <c r="F883" s="462" t="s">
        <v>529</v>
      </c>
      <c r="G883" s="436"/>
      <c r="H883" s="745">
        <v>0.75</v>
      </c>
      <c r="I883" s="443">
        <v>0.75</v>
      </c>
      <c r="J883" s="561"/>
      <c r="K883" s="561"/>
      <c r="L883" s="561"/>
      <c r="M883" s="561"/>
      <c r="N883" s="611"/>
      <c r="O883" s="684" t="s">
        <v>400</v>
      </c>
      <c r="P883" s="697" t="s">
        <v>530</v>
      </c>
    </row>
    <row r="884" spans="1:16" ht="15" customHeight="1" outlineLevel="1">
      <c r="A884" s="34">
        <v>881</v>
      </c>
      <c r="B884" s="922">
        <f t="shared" si="13"/>
        <v>44703.041667083417</v>
      </c>
      <c r="C884" s="595" t="s">
        <v>433</v>
      </c>
      <c r="D884" s="597">
        <v>35</v>
      </c>
      <c r="E884" s="589" t="s">
        <v>513</v>
      </c>
      <c r="F884" s="462" t="s">
        <v>1017</v>
      </c>
      <c r="G884" s="436"/>
      <c r="H884" s="742">
        <f>_xlfn.CEILING.MATH(IF(L883="",((L884-K884)/M884),((L884-L883)/M884)),0.25)</f>
        <v>0.25</v>
      </c>
      <c r="I884" s="561">
        <f>H884</f>
        <v>0.25</v>
      </c>
      <c r="J884" s="561"/>
      <c r="K884" s="561">
        <v>6920</v>
      </c>
      <c r="L884" s="561">
        <v>6930</v>
      </c>
      <c r="M884" s="561">
        <v>166</v>
      </c>
      <c r="N884" s="630" t="s">
        <v>912</v>
      </c>
      <c r="O884" s="684" t="s">
        <v>400</v>
      </c>
      <c r="P884" s="697" t="s">
        <v>532</v>
      </c>
    </row>
    <row r="885" spans="1:16" ht="15" customHeight="1" outlineLevel="1">
      <c r="A885" s="34">
        <v>882</v>
      </c>
      <c r="B885" s="922">
        <f t="shared" si="13"/>
        <v>44703.052083750081</v>
      </c>
      <c r="C885" s="595" t="s">
        <v>433</v>
      </c>
      <c r="D885" s="597">
        <v>35</v>
      </c>
      <c r="E885" s="589" t="s">
        <v>513</v>
      </c>
      <c r="F885" s="462" t="s">
        <v>1016</v>
      </c>
      <c r="G885" s="436"/>
      <c r="H885" s="742">
        <f>_xlfn.CEILING.MATH(IF(L884="",((L885-K885)/M885),((L885-L884)/M885)),0.25)</f>
        <v>10</v>
      </c>
      <c r="I885" s="561">
        <f>H885</f>
        <v>10</v>
      </c>
      <c r="J885" s="561"/>
      <c r="K885" s="561">
        <v>6930</v>
      </c>
      <c r="L885" s="561">
        <v>8551</v>
      </c>
      <c r="M885" s="561">
        <v>166</v>
      </c>
      <c r="N885" s="630"/>
      <c r="O885" s="684" t="s">
        <v>400</v>
      </c>
      <c r="P885" s="697" t="s">
        <v>532</v>
      </c>
    </row>
    <row r="886" spans="1:16" ht="15" customHeight="1" outlineLevel="1">
      <c r="A886" s="34">
        <v>883</v>
      </c>
      <c r="B886" s="922">
        <f t="shared" si="13"/>
        <v>44703.468750416745</v>
      </c>
      <c r="C886" s="595" t="s">
        <v>433</v>
      </c>
      <c r="D886" s="597">
        <v>35</v>
      </c>
      <c r="E886" s="589" t="s">
        <v>513</v>
      </c>
      <c r="F886" s="462" t="s">
        <v>1017</v>
      </c>
      <c r="G886" s="436"/>
      <c r="H886" s="742">
        <f>_xlfn.CEILING.MATH(IF(L885="",((L886-K886)/M886),((L886-L885)/M886)),0.25)</f>
        <v>2.75</v>
      </c>
      <c r="I886" s="561">
        <f>H886</f>
        <v>2.75</v>
      </c>
      <c r="J886" s="561"/>
      <c r="K886" s="561">
        <v>8551</v>
      </c>
      <c r="L886" s="561">
        <v>8968</v>
      </c>
      <c r="M886" s="561">
        <v>166</v>
      </c>
      <c r="N886" s="630"/>
      <c r="O886" s="684" t="s">
        <v>400</v>
      </c>
      <c r="P886" s="697" t="s">
        <v>532</v>
      </c>
    </row>
    <row r="887" spans="1:16" ht="15" customHeight="1" outlineLevel="1">
      <c r="A887" s="34">
        <v>884</v>
      </c>
      <c r="B887" s="922">
        <f t="shared" si="13"/>
        <v>44703.583333750081</v>
      </c>
      <c r="C887" s="595" t="s">
        <v>433</v>
      </c>
      <c r="D887" s="597">
        <v>35</v>
      </c>
      <c r="E887" s="589" t="s">
        <v>513</v>
      </c>
      <c r="F887" s="462" t="s">
        <v>533</v>
      </c>
      <c r="G887" s="436"/>
      <c r="H887" s="745">
        <v>3.5</v>
      </c>
      <c r="I887" s="443">
        <v>3.5</v>
      </c>
      <c r="J887" s="424"/>
      <c r="K887" s="424"/>
      <c r="L887" s="424"/>
      <c r="M887" s="424"/>
      <c r="N887" s="611"/>
      <c r="O887" s="684" t="s">
        <v>400</v>
      </c>
      <c r="P887" s="699" t="s">
        <v>407</v>
      </c>
    </row>
    <row r="888" spans="1:16" ht="15" customHeight="1" outlineLevel="1">
      <c r="A888" s="34">
        <v>885</v>
      </c>
      <c r="B888" s="922">
        <f t="shared" si="13"/>
        <v>44703.729167083417</v>
      </c>
      <c r="C888" s="595" t="s">
        <v>433</v>
      </c>
      <c r="D888" s="597">
        <v>35</v>
      </c>
      <c r="E888" s="589" t="s">
        <v>513</v>
      </c>
      <c r="F888" s="462" t="s">
        <v>913</v>
      </c>
      <c r="G888" s="436"/>
      <c r="H888" s="742">
        <f>_xlfn.CEILING.MATH(IF(L887="",((L888-K888)/M888),((L888-L887)/M888)),0.25)</f>
        <v>3.75</v>
      </c>
      <c r="I888" s="561">
        <f>H888</f>
        <v>3.75</v>
      </c>
      <c r="J888" s="562"/>
      <c r="K888" s="562">
        <v>6850</v>
      </c>
      <c r="L888" s="562">
        <v>8968</v>
      </c>
      <c r="M888" s="424">
        <f>60*135/14</f>
        <v>578.57142857142856</v>
      </c>
      <c r="N888" s="630" t="s">
        <v>914</v>
      </c>
      <c r="O888" s="684" t="s">
        <v>400</v>
      </c>
      <c r="P888" s="697" t="s">
        <v>591</v>
      </c>
    </row>
    <row r="889" spans="1:16" ht="15" customHeight="1" outlineLevel="1">
      <c r="A889" s="34">
        <v>886</v>
      </c>
      <c r="B889" s="922">
        <f t="shared" si="13"/>
        <v>44703.885417083417</v>
      </c>
      <c r="C889" s="595" t="s">
        <v>433</v>
      </c>
      <c r="D889" s="597">
        <v>35</v>
      </c>
      <c r="E889" s="589" t="s">
        <v>513</v>
      </c>
      <c r="F889" s="462" t="s">
        <v>915</v>
      </c>
      <c r="G889" s="436"/>
      <c r="H889" s="745">
        <v>0.75</v>
      </c>
      <c r="I889" s="443">
        <v>0.75</v>
      </c>
      <c r="J889" s="424"/>
      <c r="K889" s="424"/>
      <c r="L889" s="424"/>
      <c r="M889" s="424"/>
      <c r="N889" s="444" t="s">
        <v>1060</v>
      </c>
      <c r="O889" s="684" t="s">
        <v>400</v>
      </c>
      <c r="P889" s="697" t="s">
        <v>535</v>
      </c>
    </row>
    <row r="890" spans="1:16" ht="14.25" customHeight="1" outlineLevel="1">
      <c r="A890" s="34">
        <v>887</v>
      </c>
      <c r="B890" s="922">
        <f t="shared" si="13"/>
        <v>44703.916667083417</v>
      </c>
      <c r="C890" s="595" t="s">
        <v>433</v>
      </c>
      <c r="D890" s="597">
        <v>35</v>
      </c>
      <c r="E890" s="589" t="s">
        <v>513</v>
      </c>
      <c r="F890" s="462" t="s">
        <v>539</v>
      </c>
      <c r="G890" s="436"/>
      <c r="H890" s="742">
        <f>_xlfn.CEILING.MATH(IF(L889="",((L890-K890)/M890),((L890-L889)/M890)),0.25)</f>
        <v>2.75</v>
      </c>
      <c r="I890" s="561">
        <f>H890</f>
        <v>2.75</v>
      </c>
      <c r="J890" s="561"/>
      <c r="K890" s="561">
        <v>1000</v>
      </c>
      <c r="L890" s="561">
        <v>6850</v>
      </c>
      <c r="M890" s="561">
        <v>2160</v>
      </c>
      <c r="N890" s="630" t="s">
        <v>1061</v>
      </c>
      <c r="O890" s="684" t="s">
        <v>400</v>
      </c>
      <c r="P890" s="697" t="s">
        <v>412</v>
      </c>
    </row>
    <row r="891" spans="1:16" ht="14.25" customHeight="1" outlineLevel="1">
      <c r="A891" s="34">
        <v>888</v>
      </c>
      <c r="B891" s="922">
        <f t="shared" si="13"/>
        <v>44704.031250416752</v>
      </c>
      <c r="C891" s="595" t="s">
        <v>433</v>
      </c>
      <c r="D891" s="597">
        <v>35</v>
      </c>
      <c r="E891" s="589" t="s">
        <v>513</v>
      </c>
      <c r="F891" s="462" t="s">
        <v>541</v>
      </c>
      <c r="G891" s="436"/>
      <c r="H891" s="746">
        <v>1</v>
      </c>
      <c r="I891" s="560">
        <v>1</v>
      </c>
      <c r="J891" s="561"/>
      <c r="K891" s="561"/>
      <c r="L891" s="561"/>
      <c r="M891" s="561"/>
      <c r="N891" s="630"/>
      <c r="O891" s="684" t="s">
        <v>400</v>
      </c>
      <c r="P891" s="700" t="s">
        <v>518</v>
      </c>
    </row>
    <row r="892" spans="1:16" ht="14.25" customHeight="1" outlineLevel="1">
      <c r="A892" s="34">
        <v>889</v>
      </c>
      <c r="B892" s="922">
        <f t="shared" si="13"/>
        <v>44704.072917083417</v>
      </c>
      <c r="C892" s="595" t="s">
        <v>433</v>
      </c>
      <c r="D892" s="597">
        <v>35</v>
      </c>
      <c r="E892" s="589" t="s">
        <v>513</v>
      </c>
      <c r="F892" s="462" t="s">
        <v>542</v>
      </c>
      <c r="G892" s="436"/>
      <c r="H892" s="746">
        <v>2</v>
      </c>
      <c r="I892" s="560">
        <v>2</v>
      </c>
      <c r="J892" s="561"/>
      <c r="K892" s="561"/>
      <c r="L892" s="561"/>
      <c r="M892" s="561"/>
      <c r="N892" s="631"/>
      <c r="O892" s="684" t="s">
        <v>400</v>
      </c>
      <c r="P892" s="697" t="s">
        <v>412</v>
      </c>
    </row>
    <row r="893" spans="1:16" ht="14.25" customHeight="1" outlineLevel="1">
      <c r="A893" s="34">
        <v>890</v>
      </c>
      <c r="B893" s="922">
        <f t="shared" si="13"/>
        <v>44704.156250416752</v>
      </c>
      <c r="C893" s="595" t="s">
        <v>433</v>
      </c>
      <c r="D893" s="597">
        <v>40</v>
      </c>
      <c r="E893" s="571" t="s">
        <v>543</v>
      </c>
      <c r="F893" s="487" t="s">
        <v>545</v>
      </c>
      <c r="G893" s="436"/>
      <c r="H893" s="745">
        <v>1</v>
      </c>
      <c r="I893" s="441">
        <v>1</v>
      </c>
      <c r="J893" s="562"/>
      <c r="K893" s="562"/>
      <c r="L893" s="562"/>
      <c r="M893" s="562"/>
      <c r="N893" s="630"/>
      <c r="O893" s="685" t="s">
        <v>415</v>
      </c>
      <c r="P893" s="731" t="s">
        <v>377</v>
      </c>
    </row>
    <row r="894" spans="1:16" ht="14.25" customHeight="1" outlineLevel="1">
      <c r="A894" s="34">
        <v>891</v>
      </c>
      <c r="B894" s="922">
        <f t="shared" si="13"/>
        <v>44704.197917083417</v>
      </c>
      <c r="C894" s="595" t="s">
        <v>433</v>
      </c>
      <c r="D894" s="597">
        <v>40</v>
      </c>
      <c r="E894" s="571" t="s">
        <v>543</v>
      </c>
      <c r="F894" s="487" t="s">
        <v>546</v>
      </c>
      <c r="G894" s="436"/>
      <c r="H894" s="745">
        <v>0.5</v>
      </c>
      <c r="I894" s="441">
        <v>0.5</v>
      </c>
      <c r="J894" s="441"/>
      <c r="K894" s="441"/>
      <c r="L894" s="441"/>
      <c r="M894" s="441"/>
      <c r="N894" s="444" t="s">
        <v>1062</v>
      </c>
      <c r="O894" s="685" t="s">
        <v>415</v>
      </c>
      <c r="P894" s="695" t="s">
        <v>548</v>
      </c>
    </row>
    <row r="895" spans="1:16" outlineLevel="1">
      <c r="A895" s="34">
        <v>892</v>
      </c>
      <c r="B895" s="922">
        <f t="shared" si="13"/>
        <v>44704.218750416752</v>
      </c>
      <c r="C895" s="595" t="s">
        <v>433</v>
      </c>
      <c r="D895" s="597">
        <v>40</v>
      </c>
      <c r="E895" s="571" t="s">
        <v>543</v>
      </c>
      <c r="F895" s="462" t="s">
        <v>549</v>
      </c>
      <c r="G895" s="436"/>
      <c r="H895" s="742">
        <f>_xlfn.CEILING.MATH(IF(L894="",((L895-K895)/M895),((L895-L894)/M895)),0.25)</f>
        <v>6.5</v>
      </c>
      <c r="I895" s="561">
        <f>H895</f>
        <v>6.5</v>
      </c>
      <c r="J895" s="562"/>
      <c r="K895" s="562"/>
      <c r="L895" s="562">
        <v>4927</v>
      </c>
      <c r="M895" s="436">
        <f>6.1*125</f>
        <v>762.5</v>
      </c>
      <c r="N895" s="630" t="s">
        <v>1063</v>
      </c>
      <c r="O895" s="685" t="s">
        <v>415</v>
      </c>
      <c r="P895" s="697" t="s">
        <v>420</v>
      </c>
    </row>
    <row r="896" spans="1:16" ht="14.25" customHeight="1" outlineLevel="1">
      <c r="A896" s="34">
        <v>893</v>
      </c>
      <c r="B896" s="922">
        <f t="shared" si="13"/>
        <v>44704.489583750088</v>
      </c>
      <c r="C896" s="595" t="s">
        <v>433</v>
      </c>
      <c r="D896" s="597">
        <v>40</v>
      </c>
      <c r="E896" s="571" t="s">
        <v>543</v>
      </c>
      <c r="F896" s="487" t="s">
        <v>551</v>
      </c>
      <c r="G896" s="436"/>
      <c r="H896" s="745">
        <v>1</v>
      </c>
      <c r="I896" s="441">
        <v>1</v>
      </c>
      <c r="J896" s="441"/>
      <c r="K896" s="441"/>
      <c r="L896" s="441"/>
      <c r="M896" s="436"/>
      <c r="N896" s="611"/>
      <c r="O896" s="685" t="s">
        <v>415</v>
      </c>
      <c r="P896" s="695" t="s">
        <v>552</v>
      </c>
    </row>
    <row r="897" spans="1:16" ht="14.25" customHeight="1" outlineLevel="1">
      <c r="A897" s="34">
        <v>894</v>
      </c>
      <c r="B897" s="922">
        <f t="shared" si="13"/>
        <v>44704.531250416752</v>
      </c>
      <c r="C897" s="595" t="s">
        <v>433</v>
      </c>
      <c r="D897" s="597">
        <v>40</v>
      </c>
      <c r="E897" s="571" t="s">
        <v>543</v>
      </c>
      <c r="F897" s="462" t="s">
        <v>553</v>
      </c>
      <c r="G897" s="436"/>
      <c r="H897" s="745">
        <v>1.25</v>
      </c>
      <c r="I897" s="441">
        <v>1.25</v>
      </c>
      <c r="J897" s="441"/>
      <c r="K897" s="441"/>
      <c r="L897" s="441"/>
      <c r="M897" s="436"/>
      <c r="N897" s="611"/>
      <c r="O897" s="685" t="s">
        <v>415</v>
      </c>
      <c r="P897" s="697" t="s">
        <v>383</v>
      </c>
    </row>
    <row r="898" spans="1:16" ht="14.25" customHeight="1" outlineLevel="1">
      <c r="A898" s="34">
        <v>895</v>
      </c>
      <c r="B898" s="922">
        <f t="shared" si="13"/>
        <v>44704.583333750088</v>
      </c>
      <c r="C898" s="595" t="s">
        <v>433</v>
      </c>
      <c r="D898" s="597">
        <v>40</v>
      </c>
      <c r="E898" s="571" t="s">
        <v>543</v>
      </c>
      <c r="F898" s="462" t="s">
        <v>554</v>
      </c>
      <c r="G898" s="438"/>
      <c r="H898" s="742">
        <f>_xlfn.CEILING.MATH(IF(L897="",((L898-K898)/M898),((L898-L897)/M898)),0.25)</f>
        <v>3.5</v>
      </c>
      <c r="I898" s="561">
        <f>H898</f>
        <v>3.5</v>
      </c>
      <c r="J898" s="562"/>
      <c r="K898" s="562">
        <v>4927</v>
      </c>
      <c r="L898" s="562">
        <v>8953</v>
      </c>
      <c r="M898" s="436">
        <f>9.4*125</f>
        <v>1175</v>
      </c>
      <c r="N898" s="630" t="s">
        <v>1064</v>
      </c>
      <c r="O898" s="685" t="s">
        <v>415</v>
      </c>
      <c r="P898" s="697" t="s">
        <v>420</v>
      </c>
    </row>
    <row r="899" spans="1:16" ht="14.25" customHeight="1" outlineLevel="1">
      <c r="A899" s="34">
        <v>896</v>
      </c>
      <c r="B899" s="922">
        <f t="shared" si="13"/>
        <v>44704.729167083424</v>
      </c>
      <c r="C899" s="595" t="s">
        <v>433</v>
      </c>
      <c r="D899" s="597">
        <v>40</v>
      </c>
      <c r="E899" s="571" t="s">
        <v>543</v>
      </c>
      <c r="F899" s="462" t="s">
        <v>555</v>
      </c>
      <c r="G899" s="437"/>
      <c r="H899" s="746">
        <v>0.5</v>
      </c>
      <c r="I899" s="560">
        <v>0.5</v>
      </c>
      <c r="J899" s="562"/>
      <c r="K899" s="562"/>
      <c r="L899" s="562"/>
      <c r="M899" s="562"/>
      <c r="N899" s="631"/>
      <c r="O899" s="685" t="s">
        <v>415</v>
      </c>
      <c r="P899" s="697" t="s">
        <v>422</v>
      </c>
    </row>
    <row r="900" spans="1:16" ht="14.25" customHeight="1" outlineLevel="1">
      <c r="A900" s="34">
        <v>897</v>
      </c>
      <c r="B900" s="922">
        <f t="shared" si="13"/>
        <v>44704.75000041676</v>
      </c>
      <c r="C900" s="595" t="s">
        <v>433</v>
      </c>
      <c r="D900" s="597">
        <v>40</v>
      </c>
      <c r="E900" s="571" t="s">
        <v>543</v>
      </c>
      <c r="F900" s="462" t="s">
        <v>557</v>
      </c>
      <c r="G900" s="437"/>
      <c r="H900" s="745">
        <v>0.5</v>
      </c>
      <c r="I900" s="443">
        <v>0.5</v>
      </c>
      <c r="J900" s="457"/>
      <c r="K900" s="457"/>
      <c r="L900" s="457"/>
      <c r="M900" s="457"/>
      <c r="N900" s="611"/>
      <c r="O900" s="685" t="s">
        <v>415</v>
      </c>
      <c r="P900" s="697" t="s">
        <v>524</v>
      </c>
    </row>
    <row r="901" spans="1:16" ht="14.25" customHeight="1" outlineLevel="1">
      <c r="A901" s="34">
        <v>898</v>
      </c>
      <c r="B901" s="922">
        <f t="shared" si="13"/>
        <v>44704.770833750095</v>
      </c>
      <c r="C901" s="595" t="s">
        <v>433</v>
      </c>
      <c r="D901" s="597">
        <v>40</v>
      </c>
      <c r="E901" s="571" t="s">
        <v>543</v>
      </c>
      <c r="F901" s="462" t="s">
        <v>558</v>
      </c>
      <c r="G901" s="437"/>
      <c r="H901" s="746">
        <v>0.5</v>
      </c>
      <c r="I901" s="560">
        <v>0.5</v>
      </c>
      <c r="J901" s="562"/>
      <c r="K901" s="562"/>
      <c r="L901" s="562"/>
      <c r="M901" s="562"/>
      <c r="N901" s="630" t="s">
        <v>1065</v>
      </c>
      <c r="O901" s="685" t="s">
        <v>415</v>
      </c>
      <c r="P901" s="697" t="s">
        <v>407</v>
      </c>
    </row>
    <row r="902" spans="1:16" ht="14.25" customHeight="1" outlineLevel="1">
      <c r="A902" s="34">
        <v>899</v>
      </c>
      <c r="B902" s="922">
        <f t="shared" ref="B902:B965" si="14">IF(ISNUMBER(J901),B901+J901/24,B901+I901/24)</f>
        <v>44704.791667083431</v>
      </c>
      <c r="C902" s="595" t="s">
        <v>433</v>
      </c>
      <c r="D902" s="597">
        <v>45</v>
      </c>
      <c r="E902" s="571" t="s">
        <v>543</v>
      </c>
      <c r="F902" s="462" t="s">
        <v>1020</v>
      </c>
      <c r="G902" s="437"/>
      <c r="H902" s="746">
        <v>1</v>
      </c>
      <c r="I902" s="560">
        <v>1</v>
      </c>
      <c r="J902" s="562"/>
      <c r="K902" s="562"/>
      <c r="L902" s="562"/>
      <c r="M902" s="562"/>
      <c r="N902" s="601" t="s">
        <v>1066</v>
      </c>
      <c r="O902" s="685" t="s">
        <v>426</v>
      </c>
      <c r="P902" s="699" t="s">
        <v>427</v>
      </c>
    </row>
    <row r="903" spans="1:16" ht="14.25" customHeight="1" outlineLevel="1">
      <c r="A903" s="34">
        <v>900</v>
      </c>
      <c r="B903" s="922">
        <f t="shared" si="14"/>
        <v>44704.833333750095</v>
      </c>
      <c r="C903" s="595" t="s">
        <v>433</v>
      </c>
      <c r="D903" s="597">
        <v>45</v>
      </c>
      <c r="E903" s="571" t="s">
        <v>543</v>
      </c>
      <c r="F903" s="462" t="s">
        <v>1021</v>
      </c>
      <c r="G903" s="437"/>
      <c r="H903" s="746">
        <v>0.25</v>
      </c>
      <c r="I903" s="560">
        <v>0.25</v>
      </c>
      <c r="J903" s="562"/>
      <c r="K903" s="562"/>
      <c r="L903" s="562"/>
      <c r="M903" s="562"/>
      <c r="N903" s="630" t="s">
        <v>1067</v>
      </c>
      <c r="O903" s="685" t="s">
        <v>426</v>
      </c>
      <c r="P903" s="699" t="s">
        <v>427</v>
      </c>
    </row>
    <row r="904" spans="1:16" ht="14.25" customHeight="1" outlineLevel="1">
      <c r="A904" s="34">
        <v>901</v>
      </c>
      <c r="B904" s="922">
        <f t="shared" si="14"/>
        <v>44704.84375041676</v>
      </c>
      <c r="C904" s="595" t="s">
        <v>433</v>
      </c>
      <c r="D904" s="597">
        <v>45</v>
      </c>
      <c r="E904" s="571" t="s">
        <v>543</v>
      </c>
      <c r="F904" s="462" t="s">
        <v>1022</v>
      </c>
      <c r="G904" s="437"/>
      <c r="H904" s="746">
        <v>1.5</v>
      </c>
      <c r="I904" s="560">
        <v>1.5</v>
      </c>
      <c r="J904" s="562"/>
      <c r="K904" s="562"/>
      <c r="L904" s="562"/>
      <c r="M904" s="562"/>
      <c r="N904" s="630" t="s">
        <v>1068</v>
      </c>
      <c r="O904" s="685" t="s">
        <v>426</v>
      </c>
      <c r="P904" s="699" t="s">
        <v>427</v>
      </c>
    </row>
    <row r="905" spans="1:16" ht="14.25" customHeight="1" outlineLevel="1">
      <c r="A905" s="34">
        <v>902</v>
      </c>
      <c r="B905" s="922">
        <f t="shared" si="14"/>
        <v>44704.90625041676</v>
      </c>
      <c r="C905" s="595" t="s">
        <v>433</v>
      </c>
      <c r="D905" s="597">
        <v>45</v>
      </c>
      <c r="E905" s="571" t="s">
        <v>543</v>
      </c>
      <c r="F905" s="462" t="s">
        <v>1023</v>
      </c>
      <c r="G905" s="437"/>
      <c r="H905" s="746">
        <v>1.25</v>
      </c>
      <c r="I905" s="560">
        <v>1.25</v>
      </c>
      <c r="J905" s="562"/>
      <c r="K905" s="562"/>
      <c r="L905" s="562"/>
      <c r="M905" s="562"/>
      <c r="N905" s="630" t="s">
        <v>1069</v>
      </c>
      <c r="O905" s="685" t="s">
        <v>426</v>
      </c>
      <c r="P905" s="699" t="s">
        <v>427</v>
      </c>
    </row>
    <row r="906" spans="1:16" ht="14.25" customHeight="1" outlineLevel="1">
      <c r="A906" s="34">
        <v>903</v>
      </c>
      <c r="B906" s="922">
        <f t="shared" si="14"/>
        <v>44704.958333750095</v>
      </c>
      <c r="C906" s="595" t="s">
        <v>433</v>
      </c>
      <c r="D906" s="597">
        <v>45</v>
      </c>
      <c r="E906" s="571" t="s">
        <v>543</v>
      </c>
      <c r="F906" s="462" t="s">
        <v>560</v>
      </c>
      <c r="G906" s="428"/>
      <c r="H906" s="741">
        <v>0.25</v>
      </c>
      <c r="I906" s="424">
        <v>0.25</v>
      </c>
      <c r="J906" s="441"/>
      <c r="K906" s="441"/>
      <c r="L906" s="441"/>
      <c r="M906" s="441"/>
      <c r="N906" s="446"/>
      <c r="O906" s="685" t="s">
        <v>426</v>
      </c>
      <c r="P906" s="697" t="s">
        <v>479</v>
      </c>
    </row>
    <row r="907" spans="1:16" ht="14.25" customHeight="1" outlineLevel="1">
      <c r="A907" s="34">
        <v>904</v>
      </c>
      <c r="B907" s="922">
        <f t="shared" si="14"/>
        <v>44704.96875041676</v>
      </c>
      <c r="C907" s="595" t="s">
        <v>433</v>
      </c>
      <c r="D907" s="597">
        <v>45</v>
      </c>
      <c r="E907" s="571" t="s">
        <v>543</v>
      </c>
      <c r="F907" s="462" t="s">
        <v>561</v>
      </c>
      <c r="G907" s="437"/>
      <c r="H907" s="745">
        <v>1.25</v>
      </c>
      <c r="I907" s="443">
        <v>1.25</v>
      </c>
      <c r="J907" s="441"/>
      <c r="K907" s="441"/>
      <c r="L907" s="441"/>
      <c r="M907" s="441"/>
      <c r="N907" s="444"/>
      <c r="O907" s="685" t="s">
        <v>426</v>
      </c>
      <c r="P907" s="697" t="s">
        <v>562</v>
      </c>
    </row>
    <row r="908" spans="1:16" ht="14.25" customHeight="1" outlineLevel="1">
      <c r="A908" s="34">
        <v>905</v>
      </c>
      <c r="B908" s="922">
        <f t="shared" si="14"/>
        <v>44705.020833750095</v>
      </c>
      <c r="C908" s="595" t="s">
        <v>433</v>
      </c>
      <c r="D908" s="597">
        <v>45</v>
      </c>
      <c r="E908" s="571" t="s">
        <v>543</v>
      </c>
      <c r="F908" s="462" t="s">
        <v>563</v>
      </c>
      <c r="G908" s="437"/>
      <c r="H908" s="746">
        <v>0.5</v>
      </c>
      <c r="I908" s="560">
        <v>0.5</v>
      </c>
      <c r="J908" s="562"/>
      <c r="K908" s="562"/>
      <c r="L908" s="562"/>
      <c r="M908" s="562"/>
      <c r="N908" s="630"/>
      <c r="O908" s="685" t="s">
        <v>426</v>
      </c>
      <c r="P908" s="697" t="s">
        <v>430</v>
      </c>
    </row>
    <row r="909" spans="1:16" ht="14.25" customHeight="1" outlineLevel="1">
      <c r="A909" s="34">
        <v>906</v>
      </c>
      <c r="B909" s="922">
        <f t="shared" si="14"/>
        <v>44705.041667083431</v>
      </c>
      <c r="C909" s="595" t="s">
        <v>433</v>
      </c>
      <c r="D909" s="597">
        <v>45</v>
      </c>
      <c r="E909" s="571" t="s">
        <v>543</v>
      </c>
      <c r="F909" s="462" t="s">
        <v>565</v>
      </c>
      <c r="G909" s="437"/>
      <c r="H909" s="742">
        <f>_xlfn.CEILING.MATH(IF(L908="",((L909-K909)/M909),((L909-L908)/M909)),0.25)</f>
        <v>2</v>
      </c>
      <c r="I909" s="561">
        <f>H909</f>
        <v>2</v>
      </c>
      <c r="J909" s="562"/>
      <c r="K909" s="562"/>
      <c r="L909" s="562">
        <v>4026</v>
      </c>
      <c r="M909" s="436">
        <v>2160</v>
      </c>
      <c r="N909" s="630" t="s">
        <v>1070</v>
      </c>
      <c r="O909" s="685" t="s">
        <v>426</v>
      </c>
      <c r="P909" s="697" t="s">
        <v>412</v>
      </c>
    </row>
    <row r="910" spans="1:16" ht="14.25" customHeight="1">
      <c r="A910" s="34">
        <v>907</v>
      </c>
      <c r="B910" s="922">
        <f t="shared" si="14"/>
        <v>44705.125000416767</v>
      </c>
      <c r="C910" s="595" t="s">
        <v>433</v>
      </c>
      <c r="D910" s="597">
        <v>50</v>
      </c>
      <c r="E910" s="591" t="s">
        <v>566</v>
      </c>
      <c r="F910" s="462" t="s">
        <v>567</v>
      </c>
      <c r="G910" s="443"/>
      <c r="H910" s="745">
        <v>2.5</v>
      </c>
      <c r="I910" s="443">
        <v>2.5</v>
      </c>
      <c r="J910" s="562"/>
      <c r="K910" s="562"/>
      <c r="L910" s="562"/>
      <c r="M910" s="562"/>
      <c r="N910" s="630"/>
      <c r="O910" s="686" t="s">
        <v>400</v>
      </c>
      <c r="P910" s="659" t="s">
        <v>389</v>
      </c>
    </row>
    <row r="911" spans="1:16" ht="14.25" customHeight="1" outlineLevel="1">
      <c r="A911" s="34">
        <v>908</v>
      </c>
      <c r="B911" s="922">
        <f t="shared" si="14"/>
        <v>44705.229167083431</v>
      </c>
      <c r="C911" s="595" t="s">
        <v>433</v>
      </c>
      <c r="D911" s="597">
        <v>50</v>
      </c>
      <c r="E911" s="591" t="s">
        <v>566</v>
      </c>
      <c r="F911" s="462" t="s">
        <v>569</v>
      </c>
      <c r="G911" s="443"/>
      <c r="H911" s="745">
        <v>1</v>
      </c>
      <c r="I911" s="443">
        <v>1</v>
      </c>
      <c r="J911" s="562"/>
      <c r="K911" s="562"/>
      <c r="L911" s="562"/>
      <c r="M911" s="562"/>
      <c r="N911" s="630"/>
      <c r="O911" s="686" t="s">
        <v>400</v>
      </c>
      <c r="P911" s="691" t="s">
        <v>518</v>
      </c>
    </row>
    <row r="912" spans="1:16" ht="14.25" customHeight="1" outlineLevel="1">
      <c r="A912" s="34">
        <v>909</v>
      </c>
      <c r="B912" s="922">
        <f t="shared" si="14"/>
        <v>44705.270833750095</v>
      </c>
      <c r="C912" s="595" t="s">
        <v>433</v>
      </c>
      <c r="D912" s="597">
        <v>50</v>
      </c>
      <c r="E912" s="591" t="s">
        <v>566</v>
      </c>
      <c r="F912" s="462" t="s">
        <v>570</v>
      </c>
      <c r="G912" s="437"/>
      <c r="H912" s="742">
        <f>_xlfn.CEILING.MATH(IF(L911="",((L912-K912)/M912),((L912-L911)/M912)),0.25)</f>
        <v>3.75</v>
      </c>
      <c r="I912" s="561">
        <f>H912</f>
        <v>3.75</v>
      </c>
      <c r="J912" s="562"/>
      <c r="K912" s="562">
        <v>1000</v>
      </c>
      <c r="L912" s="562">
        <v>8953</v>
      </c>
      <c r="M912" s="562">
        <v>2160</v>
      </c>
      <c r="N912" s="630" t="s">
        <v>1071</v>
      </c>
      <c r="O912" s="686" t="s">
        <v>400</v>
      </c>
      <c r="P912" s="659" t="s">
        <v>389</v>
      </c>
    </row>
    <row r="913" spans="1:16" ht="14.25" customHeight="1" outlineLevel="1">
      <c r="A913" s="34">
        <v>910</v>
      </c>
      <c r="B913" s="922">
        <f t="shared" si="14"/>
        <v>44705.427083750095</v>
      </c>
      <c r="C913" s="595" t="s">
        <v>433</v>
      </c>
      <c r="D913" s="597">
        <v>50</v>
      </c>
      <c r="E913" s="591" t="s">
        <v>566</v>
      </c>
      <c r="F913" s="462" t="s">
        <v>577</v>
      </c>
      <c r="G913" s="437"/>
      <c r="H913" s="745">
        <v>1</v>
      </c>
      <c r="I913" s="443">
        <v>1</v>
      </c>
      <c r="J913" s="441"/>
      <c r="K913" s="441"/>
      <c r="L913" s="441"/>
      <c r="M913" s="441"/>
      <c r="N913" s="444" t="s">
        <v>1072</v>
      </c>
      <c r="O913" s="686" t="s">
        <v>400</v>
      </c>
      <c r="P913" s="659" t="s">
        <v>484</v>
      </c>
    </row>
    <row r="914" spans="1:16" ht="14.25" customHeight="1" outlineLevel="1">
      <c r="A914" s="34">
        <v>911</v>
      </c>
      <c r="B914" s="922">
        <f t="shared" si="14"/>
        <v>44705.46875041676</v>
      </c>
      <c r="C914" s="595" t="s">
        <v>433</v>
      </c>
      <c r="D914" s="597">
        <v>50</v>
      </c>
      <c r="E914" s="591" t="s">
        <v>566</v>
      </c>
      <c r="F914" s="462" t="s">
        <v>523</v>
      </c>
      <c r="G914" s="436"/>
      <c r="H914" s="745">
        <v>0.5</v>
      </c>
      <c r="I914" s="441">
        <v>0.5</v>
      </c>
      <c r="J914" s="454"/>
      <c r="K914" s="454"/>
      <c r="L914" s="454"/>
      <c r="M914" s="454"/>
      <c r="N914" s="632" t="s">
        <v>1073</v>
      </c>
      <c r="O914" s="686" t="s">
        <v>400</v>
      </c>
      <c r="P914" s="659" t="s">
        <v>524</v>
      </c>
    </row>
    <row r="915" spans="1:16" ht="14.25" customHeight="1" outlineLevel="1">
      <c r="A915" s="34">
        <v>912</v>
      </c>
      <c r="B915" s="922">
        <f t="shared" si="14"/>
        <v>44705.489583750095</v>
      </c>
      <c r="C915" s="595" t="s">
        <v>433</v>
      </c>
      <c r="D915" s="597">
        <v>50</v>
      </c>
      <c r="E915" s="591" t="s">
        <v>566</v>
      </c>
      <c r="F915" s="462" t="s">
        <v>578</v>
      </c>
      <c r="G915" s="423"/>
      <c r="H915" s="742">
        <v>2.75</v>
      </c>
      <c r="I915" s="561">
        <v>2.75</v>
      </c>
      <c r="J915" s="562"/>
      <c r="K915" s="562"/>
      <c r="L915" s="562"/>
      <c r="M915" s="562"/>
      <c r="N915" s="601"/>
      <c r="O915" s="686" t="s">
        <v>400</v>
      </c>
      <c r="P915" s="659" t="s">
        <v>526</v>
      </c>
    </row>
    <row r="916" spans="1:16" ht="14.25" customHeight="1" outlineLevel="1">
      <c r="A916" s="34">
        <v>913</v>
      </c>
      <c r="B916" s="922">
        <f t="shared" si="14"/>
        <v>44705.604167083431</v>
      </c>
      <c r="C916" s="595" t="s">
        <v>433</v>
      </c>
      <c r="D916" s="597">
        <v>50</v>
      </c>
      <c r="E916" s="591" t="s">
        <v>566</v>
      </c>
      <c r="F916" s="462" t="s">
        <v>579</v>
      </c>
      <c r="G916" s="423"/>
      <c r="H916" s="742">
        <v>1.5</v>
      </c>
      <c r="I916" s="561">
        <v>1.5</v>
      </c>
      <c r="J916" s="562"/>
      <c r="K916" s="562"/>
      <c r="L916" s="562"/>
      <c r="M916" s="562"/>
      <c r="N916" s="601"/>
      <c r="O916" s="686" t="s">
        <v>400</v>
      </c>
      <c r="P916" s="659" t="s">
        <v>526</v>
      </c>
    </row>
    <row r="917" spans="1:16" ht="14.25" customHeight="1" outlineLevel="1">
      <c r="A917" s="34">
        <v>914</v>
      </c>
      <c r="B917" s="922">
        <f t="shared" si="14"/>
        <v>44705.666667083431</v>
      </c>
      <c r="C917" s="595" t="s">
        <v>433</v>
      </c>
      <c r="D917" s="597">
        <v>50</v>
      </c>
      <c r="E917" s="591" t="s">
        <v>566</v>
      </c>
      <c r="F917" s="462" t="s">
        <v>581</v>
      </c>
      <c r="G917" s="423"/>
      <c r="H917" s="741">
        <v>1.5</v>
      </c>
      <c r="I917" s="424">
        <v>1.5</v>
      </c>
      <c r="J917" s="441"/>
      <c r="K917" s="441"/>
      <c r="L917" s="441"/>
      <c r="M917" s="441"/>
      <c r="N917" s="448"/>
      <c r="O917" s="686" t="s">
        <v>400</v>
      </c>
      <c r="P917" s="659" t="s">
        <v>407</v>
      </c>
    </row>
    <row r="918" spans="1:16" ht="14.25" customHeight="1" outlineLevel="1">
      <c r="A918" s="34">
        <v>915</v>
      </c>
      <c r="B918" s="922">
        <f t="shared" si="14"/>
        <v>44705.729167083431</v>
      </c>
      <c r="C918" s="595" t="s">
        <v>433</v>
      </c>
      <c r="D918" s="597">
        <v>50</v>
      </c>
      <c r="E918" s="591" t="s">
        <v>566</v>
      </c>
      <c r="F918" s="577" t="s">
        <v>582</v>
      </c>
      <c r="G918" s="426"/>
      <c r="H918" s="741">
        <v>0.75</v>
      </c>
      <c r="I918" s="424">
        <v>0.75</v>
      </c>
      <c r="J918" s="441"/>
      <c r="K918" s="441"/>
      <c r="L918" s="441"/>
      <c r="M918" s="441"/>
      <c r="N918" s="448" t="s">
        <v>1074</v>
      </c>
      <c r="O918" s="686" t="s">
        <v>400</v>
      </c>
      <c r="P918" s="690" t="s">
        <v>530</v>
      </c>
    </row>
    <row r="919" spans="1:16" ht="14.25" customHeight="1" outlineLevel="1">
      <c r="A919" s="34">
        <v>916</v>
      </c>
      <c r="B919" s="922">
        <f t="shared" si="14"/>
        <v>44705.760417083431</v>
      </c>
      <c r="C919" s="595" t="s">
        <v>433</v>
      </c>
      <c r="D919" s="597">
        <v>50</v>
      </c>
      <c r="E919" s="591" t="s">
        <v>566</v>
      </c>
      <c r="F919" s="462" t="s">
        <v>583</v>
      </c>
      <c r="G919" s="423"/>
      <c r="H919" s="742">
        <f>_xlfn.CEILING.MATH(IF(L918="",((L919-K919)/M919),((L919-L918)/M919)),0.25)</f>
        <v>37.25</v>
      </c>
      <c r="I919" s="561">
        <f>H919</f>
        <v>37.25</v>
      </c>
      <c r="J919" s="562"/>
      <c r="K919" s="562">
        <v>8983</v>
      </c>
      <c r="L919" s="562">
        <v>12703</v>
      </c>
      <c r="M919" s="562">
        <v>100</v>
      </c>
      <c r="N919" s="630" t="s">
        <v>1075</v>
      </c>
      <c r="O919" s="686" t="s">
        <v>400</v>
      </c>
      <c r="P919" s="659" t="s">
        <v>532</v>
      </c>
    </row>
    <row r="920" spans="1:16" ht="14.25" customHeight="1" outlineLevel="1">
      <c r="A920" s="34">
        <v>917</v>
      </c>
      <c r="B920" s="922">
        <f t="shared" si="14"/>
        <v>44707.312500416767</v>
      </c>
      <c r="C920" s="595" t="s">
        <v>433</v>
      </c>
      <c r="D920" s="597">
        <v>50</v>
      </c>
      <c r="E920" s="591" t="s">
        <v>566</v>
      </c>
      <c r="F920" s="462" t="s">
        <v>584</v>
      </c>
      <c r="G920" s="427"/>
      <c r="H920" s="741">
        <v>1.75</v>
      </c>
      <c r="I920" s="424">
        <v>1.75</v>
      </c>
      <c r="J920" s="441"/>
      <c r="K920" s="441"/>
      <c r="L920" s="441"/>
      <c r="M920" s="441"/>
      <c r="N920" s="447"/>
      <c r="O920" s="686" t="s">
        <v>400</v>
      </c>
      <c r="P920" s="659" t="s">
        <v>407</v>
      </c>
    </row>
    <row r="921" spans="1:16" ht="14.25" customHeight="1" outlineLevel="1">
      <c r="A921" s="34">
        <v>918</v>
      </c>
      <c r="B921" s="922">
        <f t="shared" si="14"/>
        <v>44707.385417083431</v>
      </c>
      <c r="C921" s="595" t="s">
        <v>433</v>
      </c>
      <c r="D921" s="597">
        <v>50</v>
      </c>
      <c r="E921" s="591" t="s">
        <v>566</v>
      </c>
      <c r="F921" s="462" t="s">
        <v>585</v>
      </c>
      <c r="G921" s="423"/>
      <c r="H921" s="741">
        <v>1.5</v>
      </c>
      <c r="I921" s="424">
        <v>1.5</v>
      </c>
      <c r="J921" s="424"/>
      <c r="K921" s="424"/>
      <c r="L921" s="424"/>
      <c r="M921" s="424"/>
      <c r="N921" s="448" t="s">
        <v>1076</v>
      </c>
      <c r="O921" s="686" t="s">
        <v>400</v>
      </c>
      <c r="P921" s="659" t="s">
        <v>586</v>
      </c>
    </row>
    <row r="922" spans="1:16" ht="14.25" customHeight="1" outlineLevel="1">
      <c r="A922" s="34">
        <v>919</v>
      </c>
      <c r="B922" s="922">
        <f t="shared" si="14"/>
        <v>44707.447917083431</v>
      </c>
      <c r="C922" s="595" t="s">
        <v>433</v>
      </c>
      <c r="D922" s="597">
        <v>50</v>
      </c>
      <c r="E922" s="591" t="s">
        <v>566</v>
      </c>
      <c r="F922" s="462" t="s">
        <v>587</v>
      </c>
      <c r="G922" s="427"/>
      <c r="H922" s="742">
        <v>3</v>
      </c>
      <c r="I922" s="561">
        <v>3</v>
      </c>
      <c r="J922" s="561"/>
      <c r="K922" s="561"/>
      <c r="L922" s="561"/>
      <c r="M922" s="561"/>
      <c r="N922" s="634"/>
      <c r="O922" s="686" t="s">
        <v>400</v>
      </c>
      <c r="P922" s="659" t="s">
        <v>407</v>
      </c>
    </row>
    <row r="923" spans="1:16" ht="14.25" customHeight="1" outlineLevel="1">
      <c r="A923" s="34">
        <v>920</v>
      </c>
      <c r="B923" s="922">
        <f t="shared" si="14"/>
        <v>44707.572917083431</v>
      </c>
      <c r="C923" s="595" t="s">
        <v>433</v>
      </c>
      <c r="D923" s="597">
        <v>50</v>
      </c>
      <c r="E923" s="591" t="s">
        <v>566</v>
      </c>
      <c r="F923" s="462" t="s">
        <v>588</v>
      </c>
      <c r="G923" s="427"/>
      <c r="H923" s="741">
        <v>0.5</v>
      </c>
      <c r="I923" s="424">
        <v>0.5</v>
      </c>
      <c r="J923" s="424"/>
      <c r="K923" s="424"/>
      <c r="L923" s="424"/>
      <c r="M923" s="424"/>
      <c r="N923" s="447"/>
      <c r="O923" s="686" t="s">
        <v>400</v>
      </c>
      <c r="P923" s="659" t="s">
        <v>535</v>
      </c>
    </row>
    <row r="924" spans="1:16" ht="14.25" customHeight="1" outlineLevel="1">
      <c r="A924" s="34">
        <v>921</v>
      </c>
      <c r="B924" s="922">
        <f t="shared" si="14"/>
        <v>44707.593750416767</v>
      </c>
      <c r="C924" s="595" t="s">
        <v>433</v>
      </c>
      <c r="D924" s="597">
        <v>50</v>
      </c>
      <c r="E924" s="591" t="s">
        <v>566</v>
      </c>
      <c r="F924" s="462" t="s">
        <v>589</v>
      </c>
      <c r="G924" s="427"/>
      <c r="H924" s="742">
        <f>_xlfn.CEILING.MATH(IF(L923="",((L924-K924)/M924),((L924-L923)/M924)),0.25)</f>
        <v>7</v>
      </c>
      <c r="I924" s="561">
        <f>H924</f>
        <v>7</v>
      </c>
      <c r="J924" s="424"/>
      <c r="K924" s="424">
        <v>8950</v>
      </c>
      <c r="L924" s="424">
        <v>12700</v>
      </c>
      <c r="M924" s="424">
        <v>540</v>
      </c>
      <c r="N924" s="446"/>
      <c r="O924" s="686" t="s">
        <v>400</v>
      </c>
      <c r="P924" s="659" t="s">
        <v>591</v>
      </c>
    </row>
    <row r="925" spans="1:16" ht="14.25" customHeight="1" outlineLevel="1">
      <c r="A925" s="34">
        <v>922</v>
      </c>
      <c r="B925" s="922">
        <f t="shared" si="14"/>
        <v>44707.885417083431</v>
      </c>
      <c r="C925" s="595" t="s">
        <v>433</v>
      </c>
      <c r="D925" s="597">
        <v>50</v>
      </c>
      <c r="E925" s="591" t="s">
        <v>566</v>
      </c>
      <c r="F925" s="462" t="s">
        <v>584</v>
      </c>
      <c r="G925" s="427"/>
      <c r="H925" s="741">
        <v>1</v>
      </c>
      <c r="I925" s="424">
        <v>1</v>
      </c>
      <c r="J925" s="424"/>
      <c r="K925" s="424"/>
      <c r="L925" s="424"/>
      <c r="M925" s="424"/>
      <c r="N925" s="446"/>
      <c r="O925" s="686" t="s">
        <v>400</v>
      </c>
      <c r="P925" s="659" t="s">
        <v>407</v>
      </c>
    </row>
    <row r="926" spans="1:16" ht="14.25" customHeight="1" outlineLevel="1">
      <c r="A926" s="34">
        <v>923</v>
      </c>
      <c r="B926" s="922">
        <f t="shared" si="14"/>
        <v>44707.927083750095</v>
      </c>
      <c r="C926" s="595" t="s">
        <v>433</v>
      </c>
      <c r="D926" s="597">
        <v>50</v>
      </c>
      <c r="E926" s="591" t="s">
        <v>566</v>
      </c>
      <c r="F926" s="462" t="s">
        <v>592</v>
      </c>
      <c r="G926" s="427"/>
      <c r="H926" s="741">
        <v>0.75</v>
      </c>
      <c r="I926" s="424">
        <v>0.75</v>
      </c>
      <c r="J926" s="424"/>
      <c r="K926" s="424"/>
      <c r="L926" s="424"/>
      <c r="M926" s="424"/>
      <c r="N926" s="447" t="s">
        <v>1077</v>
      </c>
      <c r="O926" s="686" t="s">
        <v>400</v>
      </c>
      <c r="P926" s="659" t="s">
        <v>535</v>
      </c>
    </row>
    <row r="927" spans="1:16" ht="14.25" customHeight="1" outlineLevel="1">
      <c r="A927" s="34">
        <v>924</v>
      </c>
      <c r="B927" s="922">
        <f t="shared" si="14"/>
        <v>44707.958333750095</v>
      </c>
      <c r="C927" s="595" t="s">
        <v>433</v>
      </c>
      <c r="D927" s="597">
        <v>50</v>
      </c>
      <c r="E927" s="591" t="s">
        <v>566</v>
      </c>
      <c r="F927" s="462" t="s">
        <v>593</v>
      </c>
      <c r="G927" s="427"/>
      <c r="H927" s="742">
        <f>_xlfn.CEILING.MATH(IF(L926="",((L927-K927)/M927),((L927-L926)/M927)),0.25)</f>
        <v>3.75</v>
      </c>
      <c r="I927" s="561">
        <f>H927</f>
        <v>3.75</v>
      </c>
      <c r="J927" s="561"/>
      <c r="K927" s="561">
        <v>1000</v>
      </c>
      <c r="L927" s="561">
        <v>8950</v>
      </c>
      <c r="M927" s="561">
        <v>2160</v>
      </c>
      <c r="N927" s="630" t="s">
        <v>1078</v>
      </c>
      <c r="O927" s="686" t="s">
        <v>400</v>
      </c>
      <c r="P927" s="659" t="s">
        <v>412</v>
      </c>
    </row>
    <row r="928" spans="1:16" ht="14.25" customHeight="1" outlineLevel="1">
      <c r="A928" s="34">
        <v>925</v>
      </c>
      <c r="B928" s="922">
        <f t="shared" si="14"/>
        <v>44708.114583750095</v>
      </c>
      <c r="C928" s="595" t="s">
        <v>433</v>
      </c>
      <c r="D928" s="597">
        <v>50</v>
      </c>
      <c r="E928" s="591" t="s">
        <v>566</v>
      </c>
      <c r="F928" s="462" t="s">
        <v>594</v>
      </c>
      <c r="G928" s="427"/>
      <c r="H928" s="741">
        <v>2.5</v>
      </c>
      <c r="I928" s="424">
        <v>2.5</v>
      </c>
      <c r="J928" s="561"/>
      <c r="K928" s="561"/>
      <c r="L928" s="561"/>
      <c r="M928" s="561"/>
      <c r="N928" s="602"/>
      <c r="O928" s="686" t="s">
        <v>400</v>
      </c>
      <c r="P928" s="659" t="s">
        <v>412</v>
      </c>
    </row>
    <row r="929" spans="1:16" ht="14.25" customHeight="1" outlineLevel="1">
      <c r="A929" s="34">
        <v>926</v>
      </c>
      <c r="B929" s="922">
        <f t="shared" si="14"/>
        <v>44708.21875041676</v>
      </c>
      <c r="C929" s="595" t="s">
        <v>433</v>
      </c>
      <c r="D929" s="597">
        <v>55</v>
      </c>
      <c r="E929" s="571" t="s">
        <v>595</v>
      </c>
      <c r="F929" s="462" t="s">
        <v>169</v>
      </c>
      <c r="G929" s="427"/>
      <c r="H929" s="742">
        <v>1</v>
      </c>
      <c r="I929" s="561">
        <v>1</v>
      </c>
      <c r="J929" s="561"/>
      <c r="K929" s="561"/>
      <c r="L929" s="561"/>
      <c r="M929" s="561"/>
      <c r="N929" s="601"/>
      <c r="O929" s="685" t="s">
        <v>596</v>
      </c>
      <c r="P929" s="699" t="s">
        <v>377</v>
      </c>
    </row>
    <row r="930" spans="1:16" ht="14.25" customHeight="1" outlineLevel="1">
      <c r="A930" s="34">
        <v>927</v>
      </c>
      <c r="B930" s="922">
        <f t="shared" si="14"/>
        <v>44708.260417083424</v>
      </c>
      <c r="C930" s="595" t="s">
        <v>433</v>
      </c>
      <c r="D930" s="597">
        <v>55</v>
      </c>
      <c r="E930" s="571" t="s">
        <v>595</v>
      </c>
      <c r="F930" s="462" t="s">
        <v>597</v>
      </c>
      <c r="G930" s="427"/>
      <c r="H930" s="741">
        <v>0.5</v>
      </c>
      <c r="I930" s="424">
        <v>0.5</v>
      </c>
      <c r="J930" s="424"/>
      <c r="K930" s="424"/>
      <c r="L930" s="424"/>
      <c r="M930" s="424"/>
      <c r="N930" s="447" t="s">
        <v>1079</v>
      </c>
      <c r="O930" s="685" t="s">
        <v>596</v>
      </c>
      <c r="P930" s="697" t="s">
        <v>548</v>
      </c>
    </row>
    <row r="931" spans="1:16" ht="14.25" customHeight="1" outlineLevel="1">
      <c r="A931" s="34">
        <v>928</v>
      </c>
      <c r="B931" s="922">
        <f t="shared" si="14"/>
        <v>44708.28125041676</v>
      </c>
      <c r="C931" s="595" t="s">
        <v>433</v>
      </c>
      <c r="D931" s="597">
        <v>55</v>
      </c>
      <c r="E931" s="571" t="s">
        <v>595</v>
      </c>
      <c r="F931" s="462" t="s">
        <v>599</v>
      </c>
      <c r="G931" s="427"/>
      <c r="H931" s="742">
        <f>_xlfn.CEILING.MATH(IF(L930="",((L931-K931)/M931),((L931-L930)/M931)),0.25)</f>
        <v>2.25</v>
      </c>
      <c r="I931" s="561">
        <f>H931</f>
        <v>2.25</v>
      </c>
      <c r="J931" s="561"/>
      <c r="K931" s="561"/>
      <c r="L931" s="561">
        <v>3945</v>
      </c>
      <c r="M931" s="561">
        <v>1890</v>
      </c>
      <c r="N931" s="630" t="s">
        <v>1080</v>
      </c>
      <c r="O931" s="685" t="s">
        <v>596</v>
      </c>
      <c r="P931" s="697" t="s">
        <v>601</v>
      </c>
    </row>
    <row r="932" spans="1:16" ht="14.25" customHeight="1" outlineLevel="1">
      <c r="A932" s="34">
        <v>929</v>
      </c>
      <c r="B932" s="922">
        <f t="shared" si="14"/>
        <v>44708.37500041676</v>
      </c>
      <c r="C932" s="595" t="s">
        <v>433</v>
      </c>
      <c r="D932" s="597">
        <v>55</v>
      </c>
      <c r="E932" s="571" t="s">
        <v>595</v>
      </c>
      <c r="F932" s="462" t="s">
        <v>602</v>
      </c>
      <c r="G932" s="427"/>
      <c r="H932" s="741">
        <v>0.5</v>
      </c>
      <c r="I932" s="424">
        <v>0.5</v>
      </c>
      <c r="J932" s="424"/>
      <c r="K932" s="424"/>
      <c r="L932" s="424"/>
      <c r="M932" s="424"/>
      <c r="N932" s="447"/>
      <c r="O932" s="685" t="s">
        <v>596</v>
      </c>
      <c r="P932" s="697" t="s">
        <v>552</v>
      </c>
    </row>
    <row r="933" spans="1:16" ht="14.25" customHeight="1" outlineLevel="1">
      <c r="A933" s="34">
        <v>930</v>
      </c>
      <c r="B933" s="922">
        <f t="shared" si="14"/>
        <v>44708.395833750095</v>
      </c>
      <c r="C933" s="595" t="s">
        <v>433</v>
      </c>
      <c r="D933" s="597">
        <v>55</v>
      </c>
      <c r="E933" s="571" t="s">
        <v>595</v>
      </c>
      <c r="F933" s="462" t="s">
        <v>603</v>
      </c>
      <c r="G933" s="427"/>
      <c r="H933" s="741">
        <v>0.75</v>
      </c>
      <c r="I933" s="424">
        <v>0.75</v>
      </c>
      <c r="J933" s="424"/>
      <c r="K933" s="424"/>
      <c r="L933" s="424"/>
      <c r="M933" s="424"/>
      <c r="N933" s="447"/>
      <c r="O933" s="685" t="s">
        <v>596</v>
      </c>
      <c r="P933" s="697" t="s">
        <v>383</v>
      </c>
    </row>
    <row r="934" spans="1:16" ht="14.25" customHeight="1" outlineLevel="1">
      <c r="A934" s="34">
        <v>931</v>
      </c>
      <c r="B934" s="922">
        <f t="shared" si="14"/>
        <v>44708.427083750095</v>
      </c>
      <c r="C934" s="595" t="s">
        <v>433</v>
      </c>
      <c r="D934" s="597">
        <v>55</v>
      </c>
      <c r="E934" s="571" t="s">
        <v>595</v>
      </c>
      <c r="F934" s="462" t="s">
        <v>604</v>
      </c>
      <c r="G934" s="427"/>
      <c r="H934" s="742">
        <f>_xlfn.CEILING.MATH(IF(L933="",((L934-K934)/M934),((L934-L933)/M934)),0.25)</f>
        <v>6</v>
      </c>
      <c r="I934" s="561">
        <f>H934</f>
        <v>6</v>
      </c>
      <c r="J934" s="561"/>
      <c r="K934" s="561">
        <v>3945</v>
      </c>
      <c r="L934" s="561">
        <f>12698-132</f>
        <v>12566</v>
      </c>
      <c r="M934" s="561">
        <v>1485</v>
      </c>
      <c r="N934" s="630" t="s">
        <v>1081</v>
      </c>
      <c r="O934" s="685" t="s">
        <v>596</v>
      </c>
      <c r="P934" s="698" t="s">
        <v>601</v>
      </c>
    </row>
    <row r="935" spans="1:16" ht="14.25" customHeight="1" outlineLevel="1">
      <c r="A935" s="34">
        <v>932</v>
      </c>
      <c r="B935" s="922">
        <f t="shared" si="14"/>
        <v>44708.677083750095</v>
      </c>
      <c r="C935" s="595" t="s">
        <v>433</v>
      </c>
      <c r="D935" s="597">
        <v>55</v>
      </c>
      <c r="E935" s="571" t="s">
        <v>595</v>
      </c>
      <c r="F935" s="462" t="s">
        <v>606</v>
      </c>
      <c r="G935" s="427"/>
      <c r="H935" s="742">
        <v>0.25</v>
      </c>
      <c r="I935" s="561">
        <v>0.25</v>
      </c>
      <c r="J935" s="561"/>
      <c r="K935" s="561"/>
      <c r="L935" s="561"/>
      <c r="M935" s="561"/>
      <c r="N935" s="602"/>
      <c r="O935" s="685" t="s">
        <v>596</v>
      </c>
      <c r="P935" s="699" t="s">
        <v>422</v>
      </c>
    </row>
    <row r="936" spans="1:16" ht="14.25" customHeight="1" outlineLevel="1">
      <c r="A936" s="34">
        <v>933</v>
      </c>
      <c r="B936" s="922">
        <f t="shared" si="14"/>
        <v>44708.68750041676</v>
      </c>
      <c r="C936" s="595" t="s">
        <v>433</v>
      </c>
      <c r="D936" s="597">
        <v>55</v>
      </c>
      <c r="E936" s="571" t="s">
        <v>595</v>
      </c>
      <c r="F936" s="462" t="s">
        <v>607</v>
      </c>
      <c r="G936" s="437"/>
      <c r="H936" s="745">
        <v>0.5</v>
      </c>
      <c r="I936" s="443">
        <v>0.5</v>
      </c>
      <c r="J936" s="561"/>
      <c r="K936" s="561"/>
      <c r="L936" s="561"/>
      <c r="M936" s="561"/>
      <c r="N936" s="602"/>
      <c r="O936" s="685" t="s">
        <v>596</v>
      </c>
      <c r="P936" s="697" t="s">
        <v>524</v>
      </c>
    </row>
    <row r="937" spans="1:16" ht="14.25" customHeight="1" outlineLevel="1">
      <c r="A937" s="34">
        <v>934</v>
      </c>
      <c r="B937" s="922">
        <f t="shared" si="14"/>
        <v>44708.708333750095</v>
      </c>
      <c r="C937" s="595" t="s">
        <v>433</v>
      </c>
      <c r="D937" s="597">
        <v>55</v>
      </c>
      <c r="E937" s="571" t="s">
        <v>595</v>
      </c>
      <c r="F937" s="462" t="s">
        <v>608</v>
      </c>
      <c r="G937" s="427"/>
      <c r="H937" s="742">
        <v>1</v>
      </c>
      <c r="I937" s="561">
        <v>1</v>
      </c>
      <c r="J937" s="561"/>
      <c r="K937" s="561"/>
      <c r="L937" s="561"/>
      <c r="M937" s="561"/>
      <c r="N937" s="601" t="s">
        <v>1082</v>
      </c>
      <c r="O937" s="685" t="s">
        <v>596</v>
      </c>
      <c r="P937" s="697" t="s">
        <v>609</v>
      </c>
    </row>
    <row r="938" spans="1:16" ht="14.25" customHeight="1" outlineLevel="1">
      <c r="A938" s="34">
        <v>935</v>
      </c>
      <c r="B938" s="922">
        <f t="shared" si="14"/>
        <v>44708.75000041676</v>
      </c>
      <c r="C938" s="595" t="s">
        <v>433</v>
      </c>
      <c r="D938" s="597">
        <v>60</v>
      </c>
      <c r="E938" s="571" t="s">
        <v>595</v>
      </c>
      <c r="F938" s="462" t="s">
        <v>1030</v>
      </c>
      <c r="G938" s="427"/>
      <c r="H938" s="742">
        <f>75/60</f>
        <v>1.25</v>
      </c>
      <c r="I938" s="561">
        <f>75/60</f>
        <v>1.25</v>
      </c>
      <c r="J938" s="561"/>
      <c r="K938" s="561"/>
      <c r="L938" s="561"/>
      <c r="M938" s="561"/>
      <c r="N938" s="601" t="s">
        <v>1083</v>
      </c>
      <c r="O938" s="685" t="s">
        <v>611</v>
      </c>
      <c r="P938" s="697" t="s">
        <v>427</v>
      </c>
    </row>
    <row r="939" spans="1:16" ht="14.25" customHeight="1" outlineLevel="1">
      <c r="A939" s="34">
        <v>936</v>
      </c>
      <c r="B939" s="922">
        <f t="shared" si="14"/>
        <v>44708.802083750095</v>
      </c>
      <c r="C939" s="595" t="s">
        <v>433</v>
      </c>
      <c r="D939" s="597">
        <v>60</v>
      </c>
      <c r="E939" s="571" t="s">
        <v>595</v>
      </c>
      <c r="F939" s="462" t="s">
        <v>1031</v>
      </c>
      <c r="G939" s="427"/>
      <c r="H939" s="742">
        <v>2</v>
      </c>
      <c r="I939" s="561">
        <v>2</v>
      </c>
      <c r="J939" s="561"/>
      <c r="K939" s="561"/>
      <c r="L939" s="561"/>
      <c r="M939" s="561"/>
      <c r="N939" s="601" t="s">
        <v>1084</v>
      </c>
      <c r="O939" s="685" t="s">
        <v>611</v>
      </c>
      <c r="P939" s="697" t="s">
        <v>427</v>
      </c>
    </row>
    <row r="940" spans="1:16" ht="14.25" customHeight="1" outlineLevel="1">
      <c r="A940" s="34">
        <v>937</v>
      </c>
      <c r="B940" s="922">
        <f t="shared" si="14"/>
        <v>44708.885417083431</v>
      </c>
      <c r="C940" s="595" t="s">
        <v>433</v>
      </c>
      <c r="D940" s="597">
        <v>60</v>
      </c>
      <c r="E940" s="571" t="s">
        <v>595</v>
      </c>
      <c r="F940" s="462" t="s">
        <v>1032</v>
      </c>
      <c r="G940" s="427"/>
      <c r="H940" s="742">
        <v>3</v>
      </c>
      <c r="I940" s="561">
        <v>3</v>
      </c>
      <c r="J940" s="561"/>
      <c r="K940" s="561"/>
      <c r="L940" s="561"/>
      <c r="M940" s="561"/>
      <c r="N940" s="601" t="s">
        <v>1085</v>
      </c>
      <c r="O940" s="685" t="s">
        <v>611</v>
      </c>
      <c r="P940" s="698" t="s">
        <v>410</v>
      </c>
    </row>
    <row r="941" spans="1:16" ht="14.25" customHeight="1" outlineLevel="1">
      <c r="A941" s="34">
        <v>938</v>
      </c>
      <c r="B941" s="922">
        <f t="shared" si="14"/>
        <v>44709.010417083431</v>
      </c>
      <c r="C941" s="595" t="s">
        <v>433</v>
      </c>
      <c r="D941" s="597">
        <v>60</v>
      </c>
      <c r="E941" s="571" t="s">
        <v>595</v>
      </c>
      <c r="F941" s="462" t="s">
        <v>560</v>
      </c>
      <c r="G941" s="428"/>
      <c r="H941" s="741">
        <v>0.5</v>
      </c>
      <c r="I941" s="424">
        <v>0.5</v>
      </c>
      <c r="J941" s="424"/>
      <c r="K941" s="424"/>
      <c r="L941" s="424"/>
      <c r="M941" s="424"/>
      <c r="N941" s="446"/>
      <c r="O941" s="685" t="s">
        <v>611</v>
      </c>
      <c r="P941" s="699" t="s">
        <v>479</v>
      </c>
    </row>
    <row r="942" spans="1:16" ht="14.25" customHeight="1" outlineLevel="1">
      <c r="A942" s="34">
        <v>939</v>
      </c>
      <c r="B942" s="922">
        <f t="shared" si="14"/>
        <v>44709.031250416767</v>
      </c>
      <c r="C942" s="595" t="s">
        <v>433</v>
      </c>
      <c r="D942" s="597">
        <v>60</v>
      </c>
      <c r="E942" s="571" t="s">
        <v>595</v>
      </c>
      <c r="F942" s="462" t="s">
        <v>612</v>
      </c>
      <c r="G942" s="428"/>
      <c r="H942" s="741">
        <v>0.75</v>
      </c>
      <c r="I942" s="424">
        <v>0.75</v>
      </c>
      <c r="J942" s="424"/>
      <c r="K942" s="424"/>
      <c r="L942" s="424"/>
      <c r="M942" s="424"/>
      <c r="N942" s="446"/>
      <c r="O942" s="685" t="s">
        <v>611</v>
      </c>
      <c r="P942" s="697" t="s">
        <v>609</v>
      </c>
    </row>
    <row r="943" spans="1:16" ht="14.25" customHeight="1" outlineLevel="1">
      <c r="A943" s="34">
        <v>940</v>
      </c>
      <c r="B943" s="922">
        <f t="shared" si="14"/>
        <v>44709.062500416767</v>
      </c>
      <c r="C943" s="595" t="s">
        <v>433</v>
      </c>
      <c r="D943" s="597">
        <v>60</v>
      </c>
      <c r="E943" s="571" t="s">
        <v>595</v>
      </c>
      <c r="F943" s="462" t="s">
        <v>613</v>
      </c>
      <c r="G943" s="428"/>
      <c r="H943" s="742">
        <v>0.5</v>
      </c>
      <c r="I943" s="561">
        <v>0.5</v>
      </c>
      <c r="J943" s="561"/>
      <c r="K943" s="561"/>
      <c r="L943" s="561"/>
      <c r="M943" s="561"/>
      <c r="N943" s="602"/>
      <c r="O943" s="685" t="s">
        <v>611</v>
      </c>
      <c r="P943" s="697" t="s">
        <v>430</v>
      </c>
    </row>
    <row r="944" spans="1:16" ht="14.25" customHeight="1" outlineLevel="1">
      <c r="A944" s="34">
        <v>941</v>
      </c>
      <c r="B944" s="922">
        <f t="shared" si="14"/>
        <v>44709.083333750103</v>
      </c>
      <c r="C944" s="595" t="s">
        <v>433</v>
      </c>
      <c r="D944" s="597">
        <v>60</v>
      </c>
      <c r="E944" s="571" t="s">
        <v>595</v>
      </c>
      <c r="F944" s="462" t="s">
        <v>614</v>
      </c>
      <c r="G944" s="428"/>
      <c r="H944" s="741">
        <v>2.5</v>
      </c>
      <c r="I944" s="424">
        <v>2.5</v>
      </c>
      <c r="J944" s="424"/>
      <c r="K944" s="424"/>
      <c r="L944" s="424"/>
      <c r="M944" s="424"/>
      <c r="N944" s="613"/>
      <c r="O944" s="685" t="s">
        <v>611</v>
      </c>
      <c r="P944" s="697" t="s">
        <v>407</v>
      </c>
    </row>
    <row r="945" spans="1:16" ht="14.25" customHeight="1" outlineLevel="1">
      <c r="A945" s="34">
        <v>942</v>
      </c>
      <c r="B945" s="922">
        <f t="shared" si="14"/>
        <v>44709.187500416767</v>
      </c>
      <c r="C945" s="595" t="s">
        <v>433</v>
      </c>
      <c r="D945" s="597">
        <v>60</v>
      </c>
      <c r="E945" s="571" t="s">
        <v>595</v>
      </c>
      <c r="F945" s="462" t="s">
        <v>928</v>
      </c>
      <c r="G945" s="428"/>
      <c r="H945" s="742">
        <f>_xlfn.CEILING.MATH(IF(L944="",((L945-K945)/M945),((L945-L944)/M945)),0.25)</f>
        <v>4.75</v>
      </c>
      <c r="I945" s="561">
        <f>H945</f>
        <v>4.75</v>
      </c>
      <c r="J945" s="561"/>
      <c r="K945" s="561"/>
      <c r="L945" s="561">
        <v>8753</v>
      </c>
      <c r="M945" s="561">
        <v>1890</v>
      </c>
      <c r="N945" s="630" t="s">
        <v>700</v>
      </c>
      <c r="O945" s="685" t="s">
        <v>611</v>
      </c>
      <c r="P945" s="697" t="s">
        <v>412</v>
      </c>
    </row>
    <row r="946" spans="1:16" ht="14.25" customHeight="1" outlineLevel="1">
      <c r="A946" s="34">
        <v>943</v>
      </c>
      <c r="B946" s="922">
        <f t="shared" si="14"/>
        <v>44709.385417083431</v>
      </c>
      <c r="C946" s="595" t="s">
        <v>433</v>
      </c>
      <c r="D946" s="597">
        <v>65</v>
      </c>
      <c r="E946" s="591" t="s">
        <v>618</v>
      </c>
      <c r="F946" s="462" t="s">
        <v>619</v>
      </c>
      <c r="G946" s="436"/>
      <c r="H946" s="745">
        <v>2.25</v>
      </c>
      <c r="I946" s="441">
        <v>2.25</v>
      </c>
      <c r="J946" s="424"/>
      <c r="K946" s="424"/>
      <c r="L946" s="424">
        <v>1000</v>
      </c>
      <c r="M946" s="424"/>
      <c r="N946" s="600"/>
      <c r="O946" s="686" t="s">
        <v>620</v>
      </c>
      <c r="P946" s="697" t="s">
        <v>621</v>
      </c>
    </row>
    <row r="947" spans="1:16" ht="14.25" customHeight="1" outlineLevel="1">
      <c r="A947" s="34">
        <v>944</v>
      </c>
      <c r="B947" s="922">
        <f t="shared" si="14"/>
        <v>44709.479167083431</v>
      </c>
      <c r="C947" s="595" t="s">
        <v>433</v>
      </c>
      <c r="D947" s="597">
        <v>65</v>
      </c>
      <c r="E947" s="591" t="s">
        <v>618</v>
      </c>
      <c r="F947" s="462" t="s">
        <v>1086</v>
      </c>
      <c r="G947" s="436"/>
      <c r="H947" s="742">
        <f>_xlfn.CEILING.MATH(IF(L946="",((L947-K947)/M947),((L947-L946)/M947)),0.25)</f>
        <v>5.25</v>
      </c>
      <c r="I947" s="561">
        <f>H947</f>
        <v>5.25</v>
      </c>
      <c r="J947" s="424"/>
      <c r="K947" s="424"/>
      <c r="L947" s="424">
        <v>12203</v>
      </c>
      <c r="M947" s="424">
        <v>2160</v>
      </c>
      <c r="N947" s="613" t="s">
        <v>521</v>
      </c>
      <c r="O947" s="686" t="s">
        <v>620</v>
      </c>
      <c r="P947" s="697" t="s">
        <v>389</v>
      </c>
    </row>
    <row r="948" spans="1:16" ht="14.25" customHeight="1" outlineLevel="1">
      <c r="A948" s="34">
        <v>945</v>
      </c>
      <c r="B948" s="922">
        <f t="shared" si="14"/>
        <v>44709.697917083431</v>
      </c>
      <c r="C948" s="595" t="s">
        <v>433</v>
      </c>
      <c r="D948" s="597">
        <v>65</v>
      </c>
      <c r="E948" s="591" t="s">
        <v>618</v>
      </c>
      <c r="F948" s="462" t="s">
        <v>623</v>
      </c>
      <c r="G948" s="436"/>
      <c r="H948" s="742">
        <v>0.5</v>
      </c>
      <c r="I948" s="561">
        <v>0.5</v>
      </c>
      <c r="J948" s="424"/>
      <c r="K948" s="424"/>
      <c r="L948" s="424"/>
      <c r="M948" s="424"/>
      <c r="N948" s="613" t="s">
        <v>624</v>
      </c>
      <c r="O948" s="686" t="s">
        <v>620</v>
      </c>
      <c r="P948" s="697"/>
    </row>
    <row r="949" spans="1:16" ht="14.25" customHeight="1" outlineLevel="1">
      <c r="A949" s="34">
        <v>946</v>
      </c>
      <c r="B949" s="922">
        <f t="shared" si="14"/>
        <v>44709.718750416767</v>
      </c>
      <c r="C949" s="595" t="s">
        <v>433</v>
      </c>
      <c r="D949" s="597">
        <v>65</v>
      </c>
      <c r="E949" s="591" t="s">
        <v>618</v>
      </c>
      <c r="F949" s="462" t="s">
        <v>1087</v>
      </c>
      <c r="G949" s="436"/>
      <c r="H949" s="742">
        <v>0.25</v>
      </c>
      <c r="I949" s="561">
        <f>H949</f>
        <v>0.25</v>
      </c>
      <c r="J949" s="424"/>
      <c r="K949" s="424"/>
      <c r="L949" s="424">
        <v>167</v>
      </c>
      <c r="M949" s="424"/>
      <c r="N949" s="613" t="s">
        <v>521</v>
      </c>
      <c r="O949" s="686" t="s">
        <v>620</v>
      </c>
      <c r="P949" s="697"/>
    </row>
    <row r="950" spans="1:16" ht="14.25" customHeight="1" outlineLevel="1">
      <c r="A950" s="34">
        <v>947</v>
      </c>
      <c r="B950" s="922">
        <f t="shared" si="14"/>
        <v>44709.729167083431</v>
      </c>
      <c r="C950" s="595" t="s">
        <v>433</v>
      </c>
      <c r="D950" s="597">
        <v>65</v>
      </c>
      <c r="E950" s="591" t="s">
        <v>618</v>
      </c>
      <c r="F950" s="462" t="s">
        <v>626</v>
      </c>
      <c r="G950" s="436"/>
      <c r="H950" s="742">
        <v>0.5</v>
      </c>
      <c r="I950" s="561">
        <v>0.5</v>
      </c>
      <c r="J950" s="424"/>
      <c r="K950" s="424"/>
      <c r="L950" s="424"/>
      <c r="M950" s="424"/>
      <c r="N950" s="613" t="s">
        <v>624</v>
      </c>
      <c r="O950" s="686" t="s">
        <v>620</v>
      </c>
      <c r="P950" s="697"/>
    </row>
    <row r="951" spans="1:16" ht="14.25" customHeight="1" outlineLevel="1">
      <c r="A951" s="34">
        <v>948</v>
      </c>
      <c r="B951" s="922">
        <f t="shared" si="14"/>
        <v>44709.750000416767</v>
      </c>
      <c r="C951" s="595" t="s">
        <v>433</v>
      </c>
      <c r="D951" s="597">
        <v>65</v>
      </c>
      <c r="E951" s="591" t="s">
        <v>618</v>
      </c>
      <c r="F951" s="462" t="s">
        <v>627</v>
      </c>
      <c r="G951" s="436"/>
      <c r="H951" s="742">
        <v>0.25</v>
      </c>
      <c r="I951" s="561">
        <f>H951</f>
        <v>0.25</v>
      </c>
      <c r="J951" s="424"/>
      <c r="K951" s="424"/>
      <c r="L951" s="424"/>
      <c r="M951" s="424"/>
      <c r="N951" s="613" t="s">
        <v>931</v>
      </c>
      <c r="O951" s="686" t="s">
        <v>620</v>
      </c>
      <c r="P951" s="697"/>
    </row>
    <row r="952" spans="1:16" ht="15" customHeight="1" outlineLevel="1">
      <c r="A952" s="34">
        <v>949</v>
      </c>
      <c r="B952" s="922">
        <f t="shared" si="14"/>
        <v>44709.760417083431</v>
      </c>
      <c r="C952" s="595" t="s">
        <v>433</v>
      </c>
      <c r="D952" s="597">
        <v>65</v>
      </c>
      <c r="E952" s="591" t="s">
        <v>618</v>
      </c>
      <c r="F952" s="462" t="s">
        <v>629</v>
      </c>
      <c r="G952" s="436"/>
      <c r="H952" s="745">
        <v>0.25</v>
      </c>
      <c r="I952" s="441">
        <v>0.25</v>
      </c>
      <c r="J952" s="463"/>
      <c r="K952" s="463"/>
      <c r="L952" s="463"/>
      <c r="M952" s="463"/>
      <c r="N952" s="444" t="s">
        <v>1088</v>
      </c>
      <c r="O952" s="686" t="s">
        <v>620</v>
      </c>
      <c r="P952" s="697" t="s">
        <v>524</v>
      </c>
    </row>
    <row r="953" spans="1:16" ht="15" customHeight="1" outlineLevel="1">
      <c r="A953" s="34">
        <v>950</v>
      </c>
      <c r="B953" s="922">
        <f t="shared" si="14"/>
        <v>44709.770833750095</v>
      </c>
      <c r="C953" s="595" t="s">
        <v>433</v>
      </c>
      <c r="D953" s="597">
        <v>65</v>
      </c>
      <c r="E953" s="591" t="s">
        <v>618</v>
      </c>
      <c r="F953" s="462" t="s">
        <v>631</v>
      </c>
      <c r="G953" s="436"/>
      <c r="H953" s="745">
        <v>1</v>
      </c>
      <c r="I953" s="441">
        <v>1</v>
      </c>
      <c r="J953" s="424"/>
      <c r="K953" s="424"/>
      <c r="L953" s="424"/>
      <c r="M953" s="424"/>
      <c r="N953" s="444" t="s">
        <v>632</v>
      </c>
      <c r="O953" s="686" t="s">
        <v>620</v>
      </c>
      <c r="P953" s="700" t="s">
        <v>526</v>
      </c>
    </row>
    <row r="954" spans="1:16" ht="15" customHeight="1" outlineLevel="1">
      <c r="A954" s="34">
        <v>951</v>
      </c>
      <c r="B954" s="922">
        <f t="shared" si="14"/>
        <v>44709.81250041676</v>
      </c>
      <c r="C954" s="595" t="s">
        <v>433</v>
      </c>
      <c r="D954" s="597">
        <v>65</v>
      </c>
      <c r="E954" s="591" t="s">
        <v>618</v>
      </c>
      <c r="F954" s="462" t="s">
        <v>633</v>
      </c>
      <c r="G954" s="436"/>
      <c r="H954" s="741">
        <v>2.5</v>
      </c>
      <c r="I954" s="424">
        <v>2.5</v>
      </c>
      <c r="J954" s="424"/>
      <c r="K954" s="424"/>
      <c r="L954" s="424"/>
      <c r="M954" s="424"/>
      <c r="N954" s="444"/>
      <c r="O954" s="686" t="s">
        <v>620</v>
      </c>
      <c r="P954" s="697" t="s">
        <v>407</v>
      </c>
    </row>
    <row r="955" spans="1:16" ht="15" customHeight="1" outlineLevel="1">
      <c r="A955" s="34">
        <v>952</v>
      </c>
      <c r="B955" s="922">
        <f t="shared" si="14"/>
        <v>44709.916667083424</v>
      </c>
      <c r="C955" s="595" t="s">
        <v>433</v>
      </c>
      <c r="D955" s="597">
        <v>65</v>
      </c>
      <c r="E955" s="591" t="s">
        <v>618</v>
      </c>
      <c r="F955" s="462" t="s">
        <v>635</v>
      </c>
      <c r="G955" s="436"/>
      <c r="H955" s="745">
        <v>0.5</v>
      </c>
      <c r="I955" s="441">
        <v>0.5</v>
      </c>
      <c r="J955" s="424"/>
      <c r="K955" s="424"/>
      <c r="L955" s="424"/>
      <c r="M955" s="424"/>
      <c r="N955" s="444"/>
      <c r="O955" s="686" t="s">
        <v>620</v>
      </c>
      <c r="P955" s="697" t="s">
        <v>410</v>
      </c>
    </row>
    <row r="956" spans="1:16" ht="15" customHeight="1" outlineLevel="1">
      <c r="A956" s="34">
        <v>953</v>
      </c>
      <c r="B956" s="922">
        <f t="shared" si="14"/>
        <v>44709.93750041676</v>
      </c>
      <c r="C956" s="595" t="s">
        <v>433</v>
      </c>
      <c r="D956" s="597">
        <v>65</v>
      </c>
      <c r="E956" s="591" t="s">
        <v>618</v>
      </c>
      <c r="F956" s="462" t="s">
        <v>636</v>
      </c>
      <c r="G956" s="436"/>
      <c r="H956" s="745">
        <v>3</v>
      </c>
      <c r="I956" s="441">
        <v>3</v>
      </c>
      <c r="J956" s="424"/>
      <c r="K956" s="424"/>
      <c r="L956" s="424"/>
      <c r="M956" s="424"/>
      <c r="N956" s="444"/>
      <c r="O956" s="686" t="s">
        <v>620</v>
      </c>
      <c r="P956" s="697" t="s">
        <v>637</v>
      </c>
    </row>
    <row r="957" spans="1:16" ht="15" customHeight="1" outlineLevel="1">
      <c r="A957" s="34">
        <v>954</v>
      </c>
      <c r="B957" s="922">
        <f t="shared" si="14"/>
        <v>44710.06250041676</v>
      </c>
      <c r="C957" s="595" t="s">
        <v>433</v>
      </c>
      <c r="D957" s="597">
        <v>65</v>
      </c>
      <c r="E957" s="591" t="s">
        <v>618</v>
      </c>
      <c r="F957" s="462" t="s">
        <v>638</v>
      </c>
      <c r="G957" s="436"/>
      <c r="H957" s="745">
        <v>4</v>
      </c>
      <c r="I957" s="441">
        <v>4</v>
      </c>
      <c r="J957" s="424"/>
      <c r="K957" s="424"/>
      <c r="L957" s="424"/>
      <c r="M957" s="424"/>
      <c r="N957" s="613" t="s">
        <v>639</v>
      </c>
      <c r="O957" s="686" t="s">
        <v>620</v>
      </c>
      <c r="P957" s="697" t="s">
        <v>640</v>
      </c>
    </row>
    <row r="958" spans="1:16" ht="15" customHeight="1" outlineLevel="1">
      <c r="A958" s="34">
        <v>955</v>
      </c>
      <c r="B958" s="922">
        <f t="shared" si="14"/>
        <v>44710.229167083424</v>
      </c>
      <c r="C958" s="595" t="s">
        <v>433</v>
      </c>
      <c r="D958" s="597">
        <v>65</v>
      </c>
      <c r="E958" s="591" t="s">
        <v>618</v>
      </c>
      <c r="F958" s="462" t="s">
        <v>641</v>
      </c>
      <c r="G958" s="436"/>
      <c r="H958" s="745">
        <v>0.75</v>
      </c>
      <c r="I958" s="441">
        <v>0.75</v>
      </c>
      <c r="J958" s="424"/>
      <c r="K958" s="424"/>
      <c r="L958" s="424"/>
      <c r="M958" s="424"/>
      <c r="N958" s="444"/>
      <c r="O958" s="686" t="s">
        <v>620</v>
      </c>
      <c r="P958" s="697" t="s">
        <v>410</v>
      </c>
    </row>
    <row r="959" spans="1:16" ht="14.25" customHeight="1" outlineLevel="1">
      <c r="A959" s="34">
        <v>956</v>
      </c>
      <c r="B959" s="922">
        <f t="shared" si="14"/>
        <v>44710.260417083424</v>
      </c>
      <c r="C959" s="595" t="s">
        <v>433</v>
      </c>
      <c r="D959" s="597">
        <v>65</v>
      </c>
      <c r="E959" s="591" t="s">
        <v>618</v>
      </c>
      <c r="F959" s="462" t="s">
        <v>642</v>
      </c>
      <c r="G959" s="436"/>
      <c r="H959" s="742">
        <f>_xlfn.CEILING.MATH(IF(L958="",((L959-K959)/M959),((L959-L958)/M959)),0.25)</f>
        <v>5.75</v>
      </c>
      <c r="I959" s="561">
        <f>H959</f>
        <v>5.75</v>
      </c>
      <c r="J959" s="424"/>
      <c r="K959" s="424">
        <v>2000</v>
      </c>
      <c r="L959" s="424">
        <v>12698</v>
      </c>
      <c r="M959" s="424">
        <f>14*135</f>
        <v>1890</v>
      </c>
      <c r="N959" s="444" t="s">
        <v>643</v>
      </c>
      <c r="O959" s="686" t="s">
        <v>620</v>
      </c>
      <c r="P959" s="697" t="s">
        <v>412</v>
      </c>
    </row>
    <row r="960" spans="1:16" ht="14.25" customHeight="1" outlineLevel="1">
      <c r="A960" s="34">
        <v>957</v>
      </c>
      <c r="B960" s="922">
        <f t="shared" si="14"/>
        <v>44710.50000041676</v>
      </c>
      <c r="C960" s="595" t="s">
        <v>433</v>
      </c>
      <c r="D960" s="597">
        <v>65</v>
      </c>
      <c r="E960" s="591" t="s">
        <v>618</v>
      </c>
      <c r="F960" s="462" t="s">
        <v>644</v>
      </c>
      <c r="G960" s="436"/>
      <c r="H960" s="745">
        <v>1</v>
      </c>
      <c r="I960" s="441">
        <v>1</v>
      </c>
      <c r="J960" s="424"/>
      <c r="K960" s="424"/>
      <c r="L960" s="424"/>
      <c r="M960" s="424"/>
      <c r="N960" s="444"/>
      <c r="O960" s="686" t="s">
        <v>620</v>
      </c>
      <c r="P960" s="700" t="s">
        <v>518</v>
      </c>
    </row>
    <row r="961" spans="1:16" ht="14.25" customHeight="1" outlineLevel="1">
      <c r="A961" s="34">
        <v>958</v>
      </c>
      <c r="B961" s="922">
        <f t="shared" si="14"/>
        <v>44710.541667083424</v>
      </c>
      <c r="C961" s="595" t="s">
        <v>433</v>
      </c>
      <c r="D961" s="597">
        <v>65</v>
      </c>
      <c r="E961" s="591" t="s">
        <v>618</v>
      </c>
      <c r="F961" s="462" t="s">
        <v>645</v>
      </c>
      <c r="G961" s="436"/>
      <c r="H961" s="745">
        <v>2.25</v>
      </c>
      <c r="I961" s="441">
        <v>2.25</v>
      </c>
      <c r="J961" s="424"/>
      <c r="K961" s="424"/>
      <c r="L961" s="424"/>
      <c r="M961" s="424"/>
      <c r="N961" s="444"/>
      <c r="O961" s="686" t="s">
        <v>620</v>
      </c>
      <c r="P961" s="697" t="s">
        <v>412</v>
      </c>
    </row>
    <row r="962" spans="1:16" s="47" customFormat="1" ht="14.25" customHeight="1" outlineLevel="1">
      <c r="A962" s="34">
        <v>959</v>
      </c>
      <c r="B962" s="922">
        <f t="shared" si="14"/>
        <v>44710.635417083424</v>
      </c>
      <c r="C962" s="595" t="s">
        <v>433</v>
      </c>
      <c r="D962" s="597">
        <v>70</v>
      </c>
      <c r="E962" s="590" t="s">
        <v>1038</v>
      </c>
      <c r="F962" s="587" t="s">
        <v>1039</v>
      </c>
      <c r="G962" s="464"/>
      <c r="H962" s="745">
        <v>0.25</v>
      </c>
      <c r="I962" s="441">
        <v>0.25</v>
      </c>
      <c r="J962" s="441"/>
      <c r="K962" s="441"/>
      <c r="L962" s="441"/>
      <c r="M962" s="441"/>
      <c r="N962" s="444"/>
      <c r="O962" s="687" t="s">
        <v>1040</v>
      </c>
      <c r="P962" s="699" t="s">
        <v>1041</v>
      </c>
    </row>
    <row r="963" spans="1:16" s="47" customFormat="1" ht="14.25" customHeight="1" outlineLevel="1">
      <c r="A963" s="34">
        <v>960</v>
      </c>
      <c r="B963" s="922">
        <f t="shared" si="14"/>
        <v>44710.645833750088</v>
      </c>
      <c r="C963" s="595" t="s">
        <v>433</v>
      </c>
      <c r="D963" s="597">
        <v>70</v>
      </c>
      <c r="E963" s="590" t="s">
        <v>1038</v>
      </c>
      <c r="F963" s="587" t="s">
        <v>1042</v>
      </c>
      <c r="G963" s="464"/>
      <c r="H963" s="745">
        <v>2</v>
      </c>
      <c r="I963" s="441">
        <v>2</v>
      </c>
      <c r="J963" s="441"/>
      <c r="K963" s="441"/>
      <c r="L963" s="441"/>
      <c r="M963" s="441"/>
      <c r="N963" s="444"/>
      <c r="O963" s="687" t="s">
        <v>1040</v>
      </c>
      <c r="P963" s="697" t="s">
        <v>1041</v>
      </c>
    </row>
    <row r="964" spans="1:16" s="47" customFormat="1" ht="14.25" customHeight="1" outlineLevel="1">
      <c r="A964" s="34">
        <v>961</v>
      </c>
      <c r="B964" s="922">
        <f t="shared" si="14"/>
        <v>44710.729167083424</v>
      </c>
      <c r="C964" s="595" t="s">
        <v>433</v>
      </c>
      <c r="D964" s="597">
        <v>70</v>
      </c>
      <c r="E964" s="590" t="s">
        <v>1038</v>
      </c>
      <c r="F964" s="587" t="s">
        <v>1043</v>
      </c>
      <c r="G964" s="464"/>
      <c r="H964" s="745">
        <v>2</v>
      </c>
      <c r="I964" s="441">
        <v>2</v>
      </c>
      <c r="J964" s="441"/>
      <c r="K964" s="441"/>
      <c r="L964" s="441"/>
      <c r="M964" s="441"/>
      <c r="N964" s="444"/>
      <c r="O964" s="687" t="s">
        <v>1040</v>
      </c>
      <c r="P964" s="697" t="s">
        <v>389</v>
      </c>
    </row>
    <row r="965" spans="1:16" s="47" customFormat="1" ht="14.25" customHeight="1" outlineLevel="1">
      <c r="A965" s="34">
        <v>962</v>
      </c>
      <c r="B965" s="922">
        <f t="shared" si="14"/>
        <v>44710.81250041676</v>
      </c>
      <c r="C965" s="595" t="s">
        <v>433</v>
      </c>
      <c r="D965" s="597">
        <v>70</v>
      </c>
      <c r="E965" s="590" t="s">
        <v>1038</v>
      </c>
      <c r="F965" s="587" t="s">
        <v>1044</v>
      </c>
      <c r="G965" s="464"/>
      <c r="H965" s="745">
        <v>4.5</v>
      </c>
      <c r="I965" s="441">
        <v>4.5</v>
      </c>
      <c r="J965" s="441"/>
      <c r="K965" s="441"/>
      <c r="L965" s="441"/>
      <c r="M965" s="441"/>
      <c r="N965" s="444"/>
      <c r="O965" s="687" t="s">
        <v>1040</v>
      </c>
      <c r="P965" s="697" t="s">
        <v>1045</v>
      </c>
    </row>
    <row r="966" spans="1:16" s="47" customFormat="1" ht="14.25" customHeight="1" outlineLevel="1">
      <c r="A966" s="34">
        <v>963</v>
      </c>
      <c r="B966" s="922">
        <f t="shared" ref="B966:B1029" si="15">IF(ISNUMBER(J965),B965+J965/24,B965+I965/24)</f>
        <v>44711.00000041676</v>
      </c>
      <c r="C966" s="595" t="s">
        <v>433</v>
      </c>
      <c r="D966" s="597">
        <v>70</v>
      </c>
      <c r="E966" s="590" t="s">
        <v>1038</v>
      </c>
      <c r="F966" s="587" t="s">
        <v>1089</v>
      </c>
      <c r="G966" s="464"/>
      <c r="H966" s="745">
        <v>4.5</v>
      </c>
      <c r="I966" s="441">
        <v>4.5</v>
      </c>
      <c r="J966" s="441"/>
      <c r="K966" s="441"/>
      <c r="L966" s="441"/>
      <c r="M966" s="441"/>
      <c r="N966" s="444"/>
      <c r="O966" s="687" t="s">
        <v>1040</v>
      </c>
      <c r="P966" s="697" t="s">
        <v>1047</v>
      </c>
    </row>
    <row r="967" spans="1:16" s="47" customFormat="1" ht="14.25" customHeight="1" outlineLevel="1">
      <c r="A967" s="34">
        <v>964</v>
      </c>
      <c r="B967" s="922">
        <f t="shared" si="15"/>
        <v>44711.18750041676</v>
      </c>
      <c r="C967" s="595" t="s">
        <v>433</v>
      </c>
      <c r="D967" s="597">
        <v>70</v>
      </c>
      <c r="E967" s="590" t="s">
        <v>1038</v>
      </c>
      <c r="F967" s="587" t="s">
        <v>1048</v>
      </c>
      <c r="G967" s="464"/>
      <c r="H967" s="745">
        <v>1.75</v>
      </c>
      <c r="I967" s="441">
        <v>1.75</v>
      </c>
      <c r="J967" s="441"/>
      <c r="K967" s="441"/>
      <c r="L967" s="441"/>
      <c r="M967" s="441"/>
      <c r="N967" s="444"/>
      <c r="O967" s="687" t="s">
        <v>1040</v>
      </c>
      <c r="P967" s="697" t="s">
        <v>412</v>
      </c>
    </row>
    <row r="968" spans="1:16" s="47" customFormat="1" ht="14.25" customHeight="1" outlineLevel="1">
      <c r="A968" s="34">
        <v>965</v>
      </c>
      <c r="B968" s="922">
        <f t="shared" si="15"/>
        <v>44711.260417083424</v>
      </c>
      <c r="C968" s="595" t="s">
        <v>433</v>
      </c>
      <c r="D968" s="597">
        <v>70</v>
      </c>
      <c r="E968" s="590" t="s">
        <v>1038</v>
      </c>
      <c r="F968" s="587" t="s">
        <v>1049</v>
      </c>
      <c r="G968" s="464"/>
      <c r="H968" s="745">
        <v>1.25</v>
      </c>
      <c r="I968" s="441">
        <v>1.25</v>
      </c>
      <c r="J968" s="441"/>
      <c r="K968" s="441"/>
      <c r="L968" s="441"/>
      <c r="M968" s="441"/>
      <c r="N968" s="444"/>
      <c r="O968" s="687" t="s">
        <v>1040</v>
      </c>
      <c r="P968" s="700" t="s">
        <v>383</v>
      </c>
    </row>
    <row r="969" spans="1:16" ht="14.25" customHeight="1" outlineLevel="1">
      <c r="A969" s="34">
        <v>966</v>
      </c>
      <c r="B969" s="922">
        <f t="shared" si="15"/>
        <v>44711.31250041676</v>
      </c>
      <c r="C969" s="595" t="s">
        <v>433</v>
      </c>
      <c r="D969" s="597">
        <v>75</v>
      </c>
      <c r="E969" s="571" t="s">
        <v>646</v>
      </c>
      <c r="F969" s="440" t="s">
        <v>647</v>
      </c>
      <c r="G969" s="437"/>
      <c r="H969" s="741">
        <v>0.5</v>
      </c>
      <c r="I969" s="424">
        <v>0.5</v>
      </c>
      <c r="J969" s="424"/>
      <c r="K969" s="424"/>
      <c r="L969" s="424"/>
      <c r="M969" s="424"/>
      <c r="N969" s="444"/>
      <c r="O969" s="685" t="s">
        <v>649</v>
      </c>
      <c r="P969" s="699" t="s">
        <v>621</v>
      </c>
    </row>
    <row r="970" spans="1:16" ht="14.25" customHeight="1" outlineLevel="1">
      <c r="A970" s="34">
        <v>967</v>
      </c>
      <c r="B970" s="922">
        <f t="shared" si="15"/>
        <v>44711.333333750095</v>
      </c>
      <c r="C970" s="595" t="s">
        <v>433</v>
      </c>
      <c r="D970" s="597">
        <v>75</v>
      </c>
      <c r="E970" s="571" t="s">
        <v>646</v>
      </c>
      <c r="F970" s="462" t="s">
        <v>650</v>
      </c>
      <c r="G970" s="437"/>
      <c r="H970" s="742">
        <f>_xlfn.CEILING.MATH(IF(L969="",((L970-K970)/M970),((L970-L969)/M970)),0.25)</f>
        <v>4</v>
      </c>
      <c r="I970" s="561">
        <f>H970</f>
        <v>4</v>
      </c>
      <c r="J970" s="424"/>
      <c r="K970" s="424"/>
      <c r="L970" s="424">
        <v>4200</v>
      </c>
      <c r="M970" s="424">
        <v>1080</v>
      </c>
      <c r="N970" s="444"/>
      <c r="O970" s="685" t="s">
        <v>649</v>
      </c>
      <c r="P970" s="697" t="s">
        <v>389</v>
      </c>
    </row>
    <row r="971" spans="1:16" ht="14.25" customHeight="1" outlineLevel="1">
      <c r="A971" s="34">
        <v>968</v>
      </c>
      <c r="B971" s="922">
        <f t="shared" si="15"/>
        <v>44711.50000041676</v>
      </c>
      <c r="C971" s="595" t="s">
        <v>433</v>
      </c>
      <c r="D971" s="597">
        <v>75</v>
      </c>
      <c r="E971" s="571" t="s">
        <v>646</v>
      </c>
      <c r="F971" s="440" t="s">
        <v>652</v>
      </c>
      <c r="G971" s="437"/>
      <c r="H971" s="741">
        <v>2.25</v>
      </c>
      <c r="I971" s="424">
        <v>2.25</v>
      </c>
      <c r="J971" s="424"/>
      <c r="K971" s="424"/>
      <c r="L971" s="424"/>
      <c r="M971" s="424"/>
      <c r="N971" s="444"/>
      <c r="O971" s="685" t="s">
        <v>649</v>
      </c>
      <c r="P971" s="697" t="s">
        <v>653</v>
      </c>
    </row>
    <row r="972" spans="1:16" ht="14.25" customHeight="1" outlineLevel="1">
      <c r="A972" s="34">
        <v>969</v>
      </c>
      <c r="B972" s="922">
        <f t="shared" si="15"/>
        <v>44711.59375041676</v>
      </c>
      <c r="C972" s="595" t="s">
        <v>433</v>
      </c>
      <c r="D972" s="597">
        <v>75</v>
      </c>
      <c r="E972" s="571" t="s">
        <v>646</v>
      </c>
      <c r="F972" s="440" t="s">
        <v>1050</v>
      </c>
      <c r="G972" s="437"/>
      <c r="H972" s="741">
        <v>0.5</v>
      </c>
      <c r="I972" s="424">
        <v>0.5</v>
      </c>
      <c r="J972" s="424"/>
      <c r="K972" s="424"/>
      <c r="L972" s="424"/>
      <c r="M972" s="424"/>
      <c r="N972" s="444"/>
      <c r="O972" s="685" t="s">
        <v>649</v>
      </c>
      <c r="P972" s="698" t="s">
        <v>479</v>
      </c>
    </row>
    <row r="973" spans="1:16" ht="14.25" customHeight="1" outlineLevel="1">
      <c r="A973" s="34">
        <v>970</v>
      </c>
      <c r="B973" s="922">
        <f t="shared" si="15"/>
        <v>44711.614583750095</v>
      </c>
      <c r="C973" s="595" t="s">
        <v>433</v>
      </c>
      <c r="D973" s="597">
        <v>75</v>
      </c>
      <c r="E973" s="571" t="s">
        <v>646</v>
      </c>
      <c r="F973" s="440" t="s">
        <v>1090</v>
      </c>
      <c r="G973" s="437"/>
      <c r="H973" s="741">
        <v>1.5</v>
      </c>
      <c r="I973" s="424">
        <v>1.5</v>
      </c>
      <c r="J973" s="424"/>
      <c r="K973" s="424"/>
      <c r="L973" s="424"/>
      <c r="M973" s="424"/>
      <c r="N973" s="614" t="s">
        <v>655</v>
      </c>
      <c r="O973" s="685" t="s">
        <v>649</v>
      </c>
      <c r="P973" s="699" t="s">
        <v>410</v>
      </c>
    </row>
    <row r="974" spans="1:16" ht="14.25" customHeight="1" outlineLevel="1">
      <c r="A974" s="34">
        <v>971</v>
      </c>
      <c r="B974" s="922">
        <f t="shared" si="15"/>
        <v>44711.677083750095</v>
      </c>
      <c r="C974" s="595" t="s">
        <v>433</v>
      </c>
      <c r="D974" s="597">
        <v>75</v>
      </c>
      <c r="E974" s="571" t="s">
        <v>646</v>
      </c>
      <c r="F974" s="440" t="s">
        <v>656</v>
      </c>
      <c r="G974" s="437"/>
      <c r="H974" s="742">
        <f>_xlfn.CEILING.MATH(IF(L973="",((L974-K974)/M974),((L974-L973)/M974)),0.25)</f>
        <v>2.25</v>
      </c>
      <c r="I974" s="561">
        <f>H974</f>
        <v>2.25</v>
      </c>
      <c r="J974" s="424"/>
      <c r="K974" s="424"/>
      <c r="L974" s="424">
        <v>4200</v>
      </c>
      <c r="M974" s="424">
        <v>1890</v>
      </c>
      <c r="N974" s="444"/>
      <c r="O974" s="685" t="s">
        <v>649</v>
      </c>
      <c r="P974" s="697" t="s">
        <v>412</v>
      </c>
    </row>
    <row r="975" spans="1:16" ht="14.25" customHeight="1" outlineLevel="1">
      <c r="A975" s="34">
        <v>972</v>
      </c>
      <c r="B975" s="922">
        <f t="shared" si="15"/>
        <v>44711.770833750095</v>
      </c>
      <c r="C975" s="595" t="s">
        <v>433</v>
      </c>
      <c r="D975" s="597">
        <v>75</v>
      </c>
      <c r="E975" s="571" t="s">
        <v>646</v>
      </c>
      <c r="F975" s="462" t="s">
        <v>1052</v>
      </c>
      <c r="G975" s="436"/>
      <c r="H975" s="741">
        <v>3.25</v>
      </c>
      <c r="I975" s="424">
        <v>3.25</v>
      </c>
      <c r="J975" s="424"/>
      <c r="K975" s="424"/>
      <c r="L975" s="424"/>
      <c r="M975" s="424"/>
      <c r="N975" s="444"/>
      <c r="O975" s="685" t="s">
        <v>649</v>
      </c>
      <c r="P975" s="697" t="s">
        <v>802</v>
      </c>
    </row>
    <row r="976" spans="1:16" ht="14.25" customHeight="1" outlineLevel="1">
      <c r="A976" s="34">
        <v>973</v>
      </c>
      <c r="B976" s="922">
        <f t="shared" si="15"/>
        <v>44711.90625041676</v>
      </c>
      <c r="C976" s="595" t="s">
        <v>433</v>
      </c>
      <c r="D976" s="597">
        <v>75</v>
      </c>
      <c r="E976" s="571" t="s">
        <v>646</v>
      </c>
      <c r="F976" s="439" t="s">
        <v>716</v>
      </c>
      <c r="G976" s="436"/>
      <c r="H976" s="741">
        <v>3</v>
      </c>
      <c r="I976" s="463">
        <v>3</v>
      </c>
      <c r="J976" s="463"/>
      <c r="K976" s="463"/>
      <c r="L976" s="463"/>
      <c r="M976" s="463"/>
      <c r="N976" s="444"/>
      <c r="O976" s="685" t="s">
        <v>649</v>
      </c>
      <c r="P976" s="730" t="s">
        <v>718</v>
      </c>
    </row>
    <row r="977" spans="1:16" ht="14.25" customHeight="1" outlineLevel="1">
      <c r="A977" s="34">
        <v>974</v>
      </c>
      <c r="B977" s="922">
        <f t="shared" si="15"/>
        <v>44712.03125041676</v>
      </c>
      <c r="C977" s="595" t="s">
        <v>433</v>
      </c>
      <c r="D977" s="597">
        <v>75</v>
      </c>
      <c r="E977" s="571" t="s">
        <v>646</v>
      </c>
      <c r="F977" s="439" t="s">
        <v>1053</v>
      </c>
      <c r="G977" s="436"/>
      <c r="H977" s="741">
        <v>0.5</v>
      </c>
      <c r="I977" s="463">
        <v>0.5</v>
      </c>
      <c r="J977" s="463"/>
      <c r="K977" s="463"/>
      <c r="L977" s="463"/>
      <c r="M977" s="463"/>
      <c r="N977" s="444"/>
      <c r="O977" s="685" t="s">
        <v>649</v>
      </c>
      <c r="P977" s="700" t="s">
        <v>1054</v>
      </c>
    </row>
    <row r="978" spans="1:16" ht="14.25" customHeight="1">
      <c r="A978" s="34">
        <v>975</v>
      </c>
      <c r="B978" s="922">
        <f t="shared" si="15"/>
        <v>44712.052083750095</v>
      </c>
      <c r="C978" s="595" t="s">
        <v>433</v>
      </c>
      <c r="D978" s="597">
        <v>80</v>
      </c>
      <c r="E978" s="591" t="s">
        <v>659</v>
      </c>
      <c r="F978" s="488" t="s">
        <v>660</v>
      </c>
      <c r="G978" s="437"/>
      <c r="H978" s="745">
        <v>1</v>
      </c>
      <c r="I978" s="443">
        <v>1</v>
      </c>
      <c r="J978" s="424"/>
      <c r="K978" s="424"/>
      <c r="L978" s="424"/>
      <c r="M978" s="424"/>
      <c r="N978" s="444"/>
      <c r="O978" s="686" t="s">
        <v>661</v>
      </c>
      <c r="P978" s="727" t="s">
        <v>377</v>
      </c>
    </row>
    <row r="979" spans="1:16" ht="14.25" customHeight="1" outlineLevel="1">
      <c r="A979" s="34">
        <v>976</v>
      </c>
      <c r="B979" s="922">
        <f t="shared" si="15"/>
        <v>44712.09375041676</v>
      </c>
      <c r="C979" s="595" t="s">
        <v>433</v>
      </c>
      <c r="D979" s="597">
        <v>80</v>
      </c>
      <c r="E979" s="591" t="s">
        <v>659</v>
      </c>
      <c r="F979" s="487" t="s">
        <v>662</v>
      </c>
      <c r="G979" s="437"/>
      <c r="H979" s="745">
        <v>1</v>
      </c>
      <c r="I979" s="443">
        <v>1</v>
      </c>
      <c r="J979" s="424"/>
      <c r="K979" s="424"/>
      <c r="L979" s="424"/>
      <c r="M979" s="424"/>
      <c r="N979" s="444"/>
      <c r="O979" s="686" t="s">
        <v>661</v>
      </c>
      <c r="P979" s="700" t="s">
        <v>470</v>
      </c>
    </row>
    <row r="980" spans="1:16" ht="14.25" customHeight="1" outlineLevel="1">
      <c r="A980" s="34">
        <v>977</v>
      </c>
      <c r="B980" s="922">
        <f t="shared" si="15"/>
        <v>44712.135417083424</v>
      </c>
      <c r="C980" s="595" t="s">
        <v>433</v>
      </c>
      <c r="D980" s="597">
        <v>80</v>
      </c>
      <c r="E980" s="591" t="s">
        <v>659</v>
      </c>
      <c r="F980" s="487" t="s">
        <v>663</v>
      </c>
      <c r="G980" s="437"/>
      <c r="H980" s="745">
        <v>0.5</v>
      </c>
      <c r="I980" s="443">
        <v>0.5</v>
      </c>
      <c r="J980" s="424"/>
      <c r="K980" s="424"/>
      <c r="L980" s="424"/>
      <c r="M980" s="424"/>
      <c r="N980" s="444"/>
      <c r="O980" s="686" t="s">
        <v>661</v>
      </c>
      <c r="P980" s="700" t="s">
        <v>470</v>
      </c>
    </row>
    <row r="981" spans="1:16" ht="14.25" customHeight="1" outlineLevel="1">
      <c r="A981" s="34">
        <v>978</v>
      </c>
      <c r="B981" s="922">
        <f t="shared" si="15"/>
        <v>44712.15625041676</v>
      </c>
      <c r="C981" s="595" t="s">
        <v>433</v>
      </c>
      <c r="D981" s="597">
        <v>80</v>
      </c>
      <c r="E981" s="591" t="s">
        <v>659</v>
      </c>
      <c r="F981" s="487" t="s">
        <v>664</v>
      </c>
      <c r="G981" s="437"/>
      <c r="H981" s="745">
        <v>0.5</v>
      </c>
      <c r="I981" s="443">
        <v>0.5</v>
      </c>
      <c r="J981" s="424"/>
      <c r="K981" s="424"/>
      <c r="L981" s="424"/>
      <c r="M981" s="424"/>
      <c r="N981" s="444"/>
      <c r="O981" s="686" t="s">
        <v>661</v>
      </c>
      <c r="P981" s="700" t="s">
        <v>665</v>
      </c>
    </row>
    <row r="982" spans="1:16" ht="14.25" customHeight="1" outlineLevel="1">
      <c r="A982" s="34">
        <v>979</v>
      </c>
      <c r="B982" s="922">
        <f t="shared" si="15"/>
        <v>44712.177083750095</v>
      </c>
      <c r="C982" s="595" t="s">
        <v>433</v>
      </c>
      <c r="D982" s="597">
        <v>80</v>
      </c>
      <c r="E982" s="591" t="s">
        <v>659</v>
      </c>
      <c r="F982" s="487" t="s">
        <v>666</v>
      </c>
      <c r="G982" s="437"/>
      <c r="H982" s="745">
        <v>0.25</v>
      </c>
      <c r="I982" s="443">
        <v>0.25</v>
      </c>
      <c r="J982" s="424"/>
      <c r="K982" s="424"/>
      <c r="L982" s="424"/>
      <c r="M982" s="424"/>
      <c r="N982" s="444"/>
      <c r="O982" s="686" t="s">
        <v>661</v>
      </c>
      <c r="P982" s="700" t="s">
        <v>668</v>
      </c>
    </row>
    <row r="983" spans="1:16" ht="14.25" customHeight="1" outlineLevel="1">
      <c r="A983" s="34">
        <v>980</v>
      </c>
      <c r="B983" s="922">
        <f t="shared" si="15"/>
        <v>44712.18750041676</v>
      </c>
      <c r="C983" s="595" t="s">
        <v>433</v>
      </c>
      <c r="D983" s="597">
        <v>80</v>
      </c>
      <c r="E983" s="591" t="s">
        <v>659</v>
      </c>
      <c r="F983" s="487" t="s">
        <v>669</v>
      </c>
      <c r="G983" s="437"/>
      <c r="H983" s="745">
        <v>0.5</v>
      </c>
      <c r="I983" s="443">
        <v>0.5</v>
      </c>
      <c r="J983" s="424"/>
      <c r="K983" s="424"/>
      <c r="L983" s="424"/>
      <c r="M983" s="424"/>
      <c r="N983" s="444"/>
      <c r="O983" s="686" t="s">
        <v>661</v>
      </c>
      <c r="P983" s="700" t="s">
        <v>416</v>
      </c>
    </row>
    <row r="984" spans="1:16" ht="14.25" customHeight="1" outlineLevel="1">
      <c r="A984" s="34">
        <v>981</v>
      </c>
      <c r="B984" s="922">
        <f t="shared" si="15"/>
        <v>44712.208333750095</v>
      </c>
      <c r="C984" s="595" t="s">
        <v>433</v>
      </c>
      <c r="D984" s="597">
        <v>80</v>
      </c>
      <c r="E984" s="591" t="s">
        <v>659</v>
      </c>
      <c r="F984" s="487" t="s">
        <v>671</v>
      </c>
      <c r="G984" s="437"/>
      <c r="H984" s="745">
        <v>0.5</v>
      </c>
      <c r="I984" s="443">
        <v>0.5</v>
      </c>
      <c r="J984" s="424"/>
      <c r="K984" s="424"/>
      <c r="L984" s="424"/>
      <c r="M984" s="424"/>
      <c r="N984" s="444"/>
      <c r="O984" s="686" t="s">
        <v>661</v>
      </c>
      <c r="P984" s="700" t="s">
        <v>394</v>
      </c>
    </row>
    <row r="985" spans="1:16" ht="14.25" customHeight="1" outlineLevel="1">
      <c r="A985" s="34">
        <v>982</v>
      </c>
      <c r="B985" s="922">
        <f t="shared" si="15"/>
        <v>44712.229167083431</v>
      </c>
      <c r="C985" s="595" t="s">
        <v>433</v>
      </c>
      <c r="D985" s="597">
        <v>80</v>
      </c>
      <c r="E985" s="591" t="s">
        <v>659</v>
      </c>
      <c r="F985" s="487" t="s">
        <v>672</v>
      </c>
      <c r="G985" s="437"/>
      <c r="H985" s="745">
        <v>1</v>
      </c>
      <c r="I985" s="443">
        <v>1</v>
      </c>
      <c r="J985" s="424"/>
      <c r="K985" s="424"/>
      <c r="L985" s="424"/>
      <c r="M985" s="424"/>
      <c r="N985" s="444" t="s">
        <v>673</v>
      </c>
      <c r="O985" s="686" t="s">
        <v>661</v>
      </c>
      <c r="P985" s="700" t="s">
        <v>394</v>
      </c>
    </row>
    <row r="986" spans="1:16" ht="14.25" customHeight="1" outlineLevel="1">
      <c r="A986" s="34">
        <v>983</v>
      </c>
      <c r="B986" s="922">
        <f t="shared" si="15"/>
        <v>44712.270833750095</v>
      </c>
      <c r="C986" s="595" t="s">
        <v>433</v>
      </c>
      <c r="D986" s="597">
        <v>80</v>
      </c>
      <c r="E986" s="591" t="s">
        <v>659</v>
      </c>
      <c r="F986" s="488" t="s">
        <v>674</v>
      </c>
      <c r="G986" s="437"/>
      <c r="H986" s="745">
        <v>0.5</v>
      </c>
      <c r="I986" s="443">
        <v>0.5</v>
      </c>
      <c r="J986" s="424"/>
      <c r="K986" s="424"/>
      <c r="L986" s="424"/>
      <c r="M986" s="424"/>
      <c r="N986" s="444" t="s">
        <v>675</v>
      </c>
      <c r="O986" s="686" t="s">
        <v>661</v>
      </c>
      <c r="P986" s="700" t="s">
        <v>676</v>
      </c>
    </row>
    <row r="987" spans="1:16" s="47" customFormat="1" ht="14.25" customHeight="1" outlineLevel="1">
      <c r="A987" s="34">
        <v>984</v>
      </c>
      <c r="B987" s="922">
        <f t="shared" si="15"/>
        <v>44712.291667083431</v>
      </c>
      <c r="C987" s="595" t="s">
        <v>433</v>
      </c>
      <c r="D987" s="597">
        <v>80</v>
      </c>
      <c r="E987" s="591" t="s">
        <v>659</v>
      </c>
      <c r="F987" s="487" t="s">
        <v>677</v>
      </c>
      <c r="G987" s="437"/>
      <c r="H987" s="745">
        <v>0.5</v>
      </c>
      <c r="I987" s="443">
        <v>0.5</v>
      </c>
      <c r="J987" s="424"/>
      <c r="K987" s="424"/>
      <c r="L987" s="424"/>
      <c r="M987" s="424"/>
      <c r="N987" s="444" t="s">
        <v>678</v>
      </c>
      <c r="O987" s="686" t="s">
        <v>661</v>
      </c>
      <c r="P987" s="700" t="s">
        <v>676</v>
      </c>
    </row>
    <row r="988" spans="1:16" s="47" customFormat="1" ht="14.25" customHeight="1" outlineLevel="1">
      <c r="A988" s="34">
        <v>985</v>
      </c>
      <c r="B988" s="922">
        <f t="shared" si="15"/>
        <v>44712.312500416767</v>
      </c>
      <c r="C988" s="595" t="s">
        <v>433</v>
      </c>
      <c r="D988" s="597">
        <v>80</v>
      </c>
      <c r="E988" s="591" t="s">
        <v>659</v>
      </c>
      <c r="F988" s="488" t="s">
        <v>679</v>
      </c>
      <c r="G988" s="437"/>
      <c r="H988" s="745">
        <v>1</v>
      </c>
      <c r="I988" s="443">
        <v>1</v>
      </c>
      <c r="J988" s="424"/>
      <c r="K988" s="424"/>
      <c r="L988" s="424"/>
      <c r="M988" s="424"/>
      <c r="N988" s="444"/>
      <c r="O988" s="686" t="s">
        <v>661</v>
      </c>
      <c r="P988" s="700" t="s">
        <v>676</v>
      </c>
    </row>
    <row r="989" spans="1:16" s="47" customFormat="1" ht="14.25" customHeight="1" outlineLevel="1">
      <c r="A989" s="34">
        <v>986</v>
      </c>
      <c r="B989" s="922">
        <f t="shared" si="15"/>
        <v>44712.354167083431</v>
      </c>
      <c r="C989" s="595" t="s">
        <v>433</v>
      </c>
      <c r="D989" s="597">
        <v>80</v>
      </c>
      <c r="E989" s="591" t="s">
        <v>659</v>
      </c>
      <c r="F989" s="487" t="s">
        <v>680</v>
      </c>
      <c r="G989" s="437"/>
      <c r="H989" s="745">
        <v>0.25</v>
      </c>
      <c r="I989" s="443">
        <v>0.25</v>
      </c>
      <c r="J989" s="424"/>
      <c r="K989" s="424"/>
      <c r="L989" s="424"/>
      <c r="M989" s="424"/>
      <c r="N989" s="444" t="s">
        <v>681</v>
      </c>
      <c r="O989" s="686" t="s">
        <v>661</v>
      </c>
      <c r="P989" s="697" t="s">
        <v>394</v>
      </c>
    </row>
    <row r="990" spans="1:16" s="47" customFormat="1" ht="14.25" customHeight="1" outlineLevel="1">
      <c r="A990" s="34">
        <v>987</v>
      </c>
      <c r="B990" s="922">
        <f t="shared" si="15"/>
        <v>44712.364583750095</v>
      </c>
      <c r="C990" s="595" t="s">
        <v>433</v>
      </c>
      <c r="D990" s="597">
        <v>80</v>
      </c>
      <c r="E990" s="591" t="s">
        <v>659</v>
      </c>
      <c r="F990" s="487" t="s">
        <v>682</v>
      </c>
      <c r="G990" s="437"/>
      <c r="H990" s="745">
        <v>0.75</v>
      </c>
      <c r="I990" s="443">
        <v>0.75</v>
      </c>
      <c r="J990" s="424"/>
      <c r="K990" s="424"/>
      <c r="L990" s="424"/>
      <c r="M990" s="424"/>
      <c r="N990" s="444"/>
      <c r="O990" s="686" t="s">
        <v>661</v>
      </c>
      <c r="P990" s="697" t="s">
        <v>394</v>
      </c>
    </row>
    <row r="991" spans="1:16" s="47" customFormat="1" ht="14.25" customHeight="1" outlineLevel="1">
      <c r="A991" s="34">
        <v>988</v>
      </c>
      <c r="B991" s="922">
        <f t="shared" si="15"/>
        <v>44712.395833750095</v>
      </c>
      <c r="C991" s="595" t="s">
        <v>433</v>
      </c>
      <c r="D991" s="597">
        <v>80</v>
      </c>
      <c r="E991" s="591" t="s">
        <v>659</v>
      </c>
      <c r="F991" s="487" t="s">
        <v>684</v>
      </c>
      <c r="G991" s="437"/>
      <c r="H991" s="745">
        <v>0.5</v>
      </c>
      <c r="I991" s="443">
        <v>0.5</v>
      </c>
      <c r="J991" s="424"/>
      <c r="K991" s="424"/>
      <c r="L991" s="424"/>
      <c r="M991" s="424"/>
      <c r="N991" s="444"/>
      <c r="O991" s="686" t="s">
        <v>661</v>
      </c>
      <c r="P991" s="697" t="s">
        <v>394</v>
      </c>
    </row>
    <row r="992" spans="1:16" s="47" customFormat="1" ht="14.25" customHeight="1" outlineLevel="1">
      <c r="A992" s="34">
        <v>989</v>
      </c>
      <c r="B992" s="922">
        <f t="shared" si="15"/>
        <v>44712.416667083431</v>
      </c>
      <c r="C992" s="595" t="s">
        <v>433</v>
      </c>
      <c r="D992" s="597">
        <v>80</v>
      </c>
      <c r="E992" s="591" t="s">
        <v>659</v>
      </c>
      <c r="F992" s="488" t="s">
        <v>685</v>
      </c>
      <c r="G992" s="437"/>
      <c r="H992" s="745">
        <v>0.25</v>
      </c>
      <c r="I992" s="443">
        <v>0.25</v>
      </c>
      <c r="J992" s="424"/>
      <c r="K992" s="424"/>
      <c r="L992" s="424"/>
      <c r="M992" s="424"/>
      <c r="N992" s="444"/>
      <c r="O992" s="686" t="s">
        <v>661</v>
      </c>
      <c r="P992" s="659" t="s">
        <v>416</v>
      </c>
    </row>
    <row r="993" spans="1:16" s="47" customFormat="1" ht="14.25" customHeight="1" outlineLevel="1">
      <c r="A993" s="34">
        <v>990</v>
      </c>
      <c r="B993" s="922">
        <f t="shared" si="15"/>
        <v>44712.427083750095</v>
      </c>
      <c r="C993" s="595" t="s">
        <v>433</v>
      </c>
      <c r="D993" s="597">
        <v>80</v>
      </c>
      <c r="E993" s="591" t="s">
        <v>659</v>
      </c>
      <c r="F993" s="488" t="s">
        <v>686</v>
      </c>
      <c r="G993" s="437"/>
      <c r="H993" s="745">
        <v>0.5</v>
      </c>
      <c r="I993" s="443">
        <v>0.5</v>
      </c>
      <c r="J993" s="424"/>
      <c r="K993" s="424"/>
      <c r="L993" s="424"/>
      <c r="M993" s="424"/>
      <c r="N993" s="444"/>
      <c r="O993" s="686" t="s">
        <v>661</v>
      </c>
      <c r="P993" s="659" t="s">
        <v>482</v>
      </c>
    </row>
    <row r="994" spans="1:16" s="47" customFormat="1" ht="14.25" customHeight="1" outlineLevel="1">
      <c r="A994" s="34">
        <v>991</v>
      </c>
      <c r="B994" s="922">
        <f t="shared" si="15"/>
        <v>44712.447917083431</v>
      </c>
      <c r="C994" s="595" t="s">
        <v>433</v>
      </c>
      <c r="D994" s="597">
        <v>80</v>
      </c>
      <c r="E994" s="591" t="s">
        <v>659</v>
      </c>
      <c r="F994" s="488" t="s">
        <v>687</v>
      </c>
      <c r="G994" s="437"/>
      <c r="H994" s="745">
        <v>0.25</v>
      </c>
      <c r="I994" s="443">
        <v>0.25</v>
      </c>
      <c r="J994" s="424"/>
      <c r="K994" s="424"/>
      <c r="L994" s="424"/>
      <c r="M994" s="424"/>
      <c r="N994" s="444"/>
      <c r="O994" s="686" t="s">
        <v>661</v>
      </c>
      <c r="P994" s="659" t="s">
        <v>482</v>
      </c>
    </row>
    <row r="995" spans="1:16" s="47" customFormat="1" ht="14.25" customHeight="1" outlineLevel="1">
      <c r="A995" s="34">
        <v>992</v>
      </c>
      <c r="B995" s="922">
        <f t="shared" si="15"/>
        <v>44712.458333750095</v>
      </c>
      <c r="C995" s="595" t="s">
        <v>433</v>
      </c>
      <c r="D995" s="597">
        <v>80</v>
      </c>
      <c r="E995" s="591" t="s">
        <v>659</v>
      </c>
      <c r="F995" s="488" t="s">
        <v>945</v>
      </c>
      <c r="G995" s="437"/>
      <c r="H995" s="745">
        <v>0.5</v>
      </c>
      <c r="I995" s="443">
        <v>0.5</v>
      </c>
      <c r="J995" s="424"/>
      <c r="K995" s="424"/>
      <c r="L995" s="424"/>
      <c r="M995" s="424"/>
      <c r="N995" s="444"/>
      <c r="O995" s="686" t="s">
        <v>661</v>
      </c>
      <c r="P995" s="659" t="s">
        <v>479</v>
      </c>
    </row>
    <row r="996" spans="1:16" s="47" customFormat="1" ht="14.25" customHeight="1" outlineLevel="1">
      <c r="A996" s="34">
        <v>993</v>
      </c>
      <c r="B996" s="922">
        <f t="shared" si="15"/>
        <v>44712.479167083431</v>
      </c>
      <c r="C996" s="595" t="s">
        <v>433</v>
      </c>
      <c r="D996" s="597">
        <v>80</v>
      </c>
      <c r="E996" s="591" t="s">
        <v>659</v>
      </c>
      <c r="F996" s="488" t="s">
        <v>690</v>
      </c>
      <c r="G996" s="437"/>
      <c r="H996" s="745">
        <v>0.5</v>
      </c>
      <c r="I996" s="443">
        <v>0.5</v>
      </c>
      <c r="J996" s="424"/>
      <c r="K996" s="424"/>
      <c r="L996" s="424"/>
      <c r="M996" s="424"/>
      <c r="N996" s="444"/>
      <c r="O996" s="686" t="s">
        <v>661</v>
      </c>
      <c r="P996" s="659" t="s">
        <v>482</v>
      </c>
    </row>
    <row r="997" spans="1:16" s="47" customFormat="1" ht="14.25" customHeight="1" outlineLevel="1">
      <c r="A997" s="34">
        <v>994</v>
      </c>
      <c r="B997" s="922">
        <f t="shared" si="15"/>
        <v>44712.500000416767</v>
      </c>
      <c r="C997" s="595" t="s">
        <v>433</v>
      </c>
      <c r="D997" s="597">
        <v>80</v>
      </c>
      <c r="E997" s="591" t="s">
        <v>659</v>
      </c>
      <c r="F997" s="488" t="s">
        <v>691</v>
      </c>
      <c r="G997" s="437"/>
      <c r="H997" s="745">
        <v>0.5</v>
      </c>
      <c r="I997" s="443">
        <v>0.5</v>
      </c>
      <c r="J997" s="424"/>
      <c r="K997" s="424"/>
      <c r="L997" s="424"/>
      <c r="M997" s="424"/>
      <c r="N997" s="444"/>
      <c r="O997" s="686" t="s">
        <v>661</v>
      </c>
      <c r="P997" s="691" t="s">
        <v>692</v>
      </c>
    </row>
    <row r="998" spans="1:16" s="47" customFormat="1" ht="14.25" customHeight="1" outlineLevel="1">
      <c r="A998" s="34">
        <v>995</v>
      </c>
      <c r="B998" s="922">
        <f t="shared" si="15"/>
        <v>44712.520833750103</v>
      </c>
      <c r="C998" s="595" t="s">
        <v>433</v>
      </c>
      <c r="D998" s="597">
        <v>85</v>
      </c>
      <c r="E998" s="638" t="s">
        <v>693</v>
      </c>
      <c r="F998" s="585" t="s">
        <v>694</v>
      </c>
      <c r="G998" s="464"/>
      <c r="H998" s="745">
        <v>0.5</v>
      </c>
      <c r="I998" s="441">
        <v>0.5</v>
      </c>
      <c r="J998" s="441"/>
      <c r="K998" s="441"/>
      <c r="L998" s="441"/>
      <c r="M998" s="441"/>
      <c r="N998" s="444"/>
      <c r="O998" s="688" t="s">
        <v>649</v>
      </c>
      <c r="P998" s="699" t="s">
        <v>621</v>
      </c>
    </row>
    <row r="999" spans="1:16" s="47" customFormat="1" ht="14.25" customHeight="1" outlineLevel="1">
      <c r="A999" s="34">
        <v>996</v>
      </c>
      <c r="B999" s="922">
        <f t="shared" si="15"/>
        <v>44712.541667083438</v>
      </c>
      <c r="C999" s="595" t="s">
        <v>433</v>
      </c>
      <c r="D999" s="597">
        <v>85</v>
      </c>
      <c r="E999" s="638" t="s">
        <v>693</v>
      </c>
      <c r="F999" s="585" t="s">
        <v>1090</v>
      </c>
      <c r="G999" s="464"/>
      <c r="H999" s="745">
        <v>1.0000000000000001E-5</v>
      </c>
      <c r="I999" s="443">
        <v>1.0000000000000001E-5</v>
      </c>
      <c r="J999" s="443"/>
      <c r="K999" s="443"/>
      <c r="L999" s="443"/>
      <c r="M999" s="443"/>
      <c r="N999" s="444" t="s">
        <v>946</v>
      </c>
      <c r="O999" s="688" t="s">
        <v>649</v>
      </c>
      <c r="P999" s="697" t="s">
        <v>410</v>
      </c>
    </row>
    <row r="1000" spans="1:16" s="47" customFormat="1" ht="14.25" customHeight="1" outlineLevel="1">
      <c r="A1000" s="34">
        <v>997</v>
      </c>
      <c r="B1000" s="922">
        <f t="shared" si="15"/>
        <v>44712.541667500103</v>
      </c>
      <c r="C1000" s="595" t="s">
        <v>433</v>
      </c>
      <c r="D1000" s="597">
        <v>85</v>
      </c>
      <c r="E1000" s="638" t="s">
        <v>693</v>
      </c>
      <c r="F1000" s="585" t="s">
        <v>699</v>
      </c>
      <c r="G1000" s="464"/>
      <c r="H1000" s="742">
        <f>_xlfn.CEILING.MATH(IF(L999="",((L1000-K1000)/M1000),((L1000-L999)/M1000)),0.25)</f>
        <v>2.25</v>
      </c>
      <c r="I1000" s="561">
        <f>H1000</f>
        <v>2.25</v>
      </c>
      <c r="J1000" s="441"/>
      <c r="K1000" s="441"/>
      <c r="L1000" s="441">
        <v>4200</v>
      </c>
      <c r="M1000" s="441">
        <v>1890</v>
      </c>
      <c r="N1000" s="611" t="s">
        <v>1091</v>
      </c>
      <c r="O1000" s="688" t="s">
        <v>649</v>
      </c>
      <c r="P1000" s="697" t="s">
        <v>389</v>
      </c>
    </row>
    <row r="1001" spans="1:16" s="47" customFormat="1" ht="14.25" customHeight="1" outlineLevel="1">
      <c r="A1001" s="34">
        <v>998</v>
      </c>
      <c r="B1001" s="922">
        <f t="shared" si="15"/>
        <v>44712.635417500103</v>
      </c>
      <c r="C1001" s="595" t="s">
        <v>433</v>
      </c>
      <c r="D1001" s="597">
        <v>85</v>
      </c>
      <c r="E1001" s="638" t="s">
        <v>693</v>
      </c>
      <c r="F1001" s="585" t="s">
        <v>702</v>
      </c>
      <c r="G1001" s="464"/>
      <c r="H1001" s="745">
        <v>0.75</v>
      </c>
      <c r="I1001" s="441">
        <v>0.75</v>
      </c>
      <c r="J1001" s="441"/>
      <c r="K1001" s="441"/>
      <c r="L1001" s="441"/>
      <c r="M1001" s="441"/>
      <c r="N1001" s="444"/>
      <c r="O1001" s="688" t="s">
        <v>649</v>
      </c>
      <c r="P1001" s="697" t="s">
        <v>703</v>
      </c>
    </row>
    <row r="1002" spans="1:16" s="47" customFormat="1" ht="14.25" customHeight="1" outlineLevel="1">
      <c r="A1002" s="34">
        <v>999</v>
      </c>
      <c r="B1002" s="922">
        <f t="shared" si="15"/>
        <v>44712.666667500103</v>
      </c>
      <c r="C1002" s="595" t="s">
        <v>433</v>
      </c>
      <c r="D1002" s="597">
        <v>85</v>
      </c>
      <c r="E1002" s="638" t="s">
        <v>693</v>
      </c>
      <c r="F1002" s="585" t="s">
        <v>705</v>
      </c>
      <c r="G1002" s="464"/>
      <c r="H1002" s="745">
        <v>0.25</v>
      </c>
      <c r="I1002" s="441">
        <v>0.25</v>
      </c>
      <c r="J1002" s="441"/>
      <c r="K1002" s="441"/>
      <c r="L1002" s="441"/>
      <c r="M1002" s="441"/>
      <c r="N1002" s="444"/>
      <c r="O1002" s="688" t="s">
        <v>649</v>
      </c>
      <c r="P1002" s="697" t="s">
        <v>703</v>
      </c>
    </row>
    <row r="1003" spans="1:16" s="47" customFormat="1" ht="14.25" customHeight="1" outlineLevel="1">
      <c r="A1003" s="34">
        <v>1000</v>
      </c>
      <c r="B1003" s="922">
        <f t="shared" si="15"/>
        <v>44712.677084166768</v>
      </c>
      <c r="C1003" s="595" t="s">
        <v>433</v>
      </c>
      <c r="D1003" s="597">
        <v>85</v>
      </c>
      <c r="E1003" s="638" t="s">
        <v>693</v>
      </c>
      <c r="F1003" s="585" t="s">
        <v>708</v>
      </c>
      <c r="G1003" s="464"/>
      <c r="H1003" s="745">
        <v>0.5</v>
      </c>
      <c r="I1003" s="441">
        <v>0.5</v>
      </c>
      <c r="J1003" s="441"/>
      <c r="K1003" s="441"/>
      <c r="L1003" s="441"/>
      <c r="M1003" s="441"/>
      <c r="N1003" s="444"/>
      <c r="O1003" s="688" t="s">
        <v>649</v>
      </c>
      <c r="P1003" s="697" t="s">
        <v>377</v>
      </c>
    </row>
    <row r="1004" spans="1:16" s="47" customFormat="1" ht="14.25" customHeight="1" outlineLevel="1">
      <c r="A1004" s="34">
        <v>1001</v>
      </c>
      <c r="B1004" s="922">
        <f t="shared" si="15"/>
        <v>44712.697917500103</v>
      </c>
      <c r="C1004" s="595" t="s">
        <v>433</v>
      </c>
      <c r="D1004" s="597">
        <v>85</v>
      </c>
      <c r="E1004" s="638" t="s">
        <v>693</v>
      </c>
      <c r="F1004" s="581" t="s">
        <v>412</v>
      </c>
      <c r="G1004" s="464"/>
      <c r="H1004" s="742">
        <f>_xlfn.CEILING.MATH(IF(L1003="",((L1004-K1004)/M1004),((L1004-L1003)/M1004)),0.25)</f>
        <v>4</v>
      </c>
      <c r="I1004" s="561">
        <f>H1004</f>
        <v>4</v>
      </c>
      <c r="J1004" s="441"/>
      <c r="K1004" s="441"/>
      <c r="L1004" s="441">
        <v>4200</v>
      </c>
      <c r="M1004" s="441">
        <v>1080</v>
      </c>
      <c r="N1004" s="444"/>
      <c r="O1004" s="688" t="s">
        <v>649</v>
      </c>
      <c r="P1004" s="697" t="s">
        <v>412</v>
      </c>
    </row>
    <row r="1005" spans="1:16" s="47" customFormat="1" ht="14.25" customHeight="1" outlineLevel="1">
      <c r="A1005" s="34">
        <v>1002</v>
      </c>
      <c r="B1005" s="922">
        <f t="shared" si="15"/>
        <v>44712.864584166768</v>
      </c>
      <c r="C1005" s="595" t="s">
        <v>433</v>
      </c>
      <c r="D1005" s="597">
        <v>85</v>
      </c>
      <c r="E1005" s="638" t="s">
        <v>693</v>
      </c>
      <c r="F1005" s="585" t="s">
        <v>710</v>
      </c>
      <c r="G1005" s="464"/>
      <c r="H1005" s="745">
        <v>0.5</v>
      </c>
      <c r="I1005" s="441">
        <v>0.5</v>
      </c>
      <c r="J1005" s="441"/>
      <c r="K1005" s="441"/>
      <c r="L1005" s="441"/>
      <c r="M1005" s="441"/>
      <c r="N1005" s="444"/>
      <c r="O1005" s="688" t="s">
        <v>649</v>
      </c>
      <c r="P1005" s="697" t="s">
        <v>711</v>
      </c>
    </row>
    <row r="1006" spans="1:16" s="47" customFormat="1" ht="14.25" customHeight="1" outlineLevel="1">
      <c r="A1006" s="34">
        <v>1003</v>
      </c>
      <c r="B1006" s="922">
        <f t="shared" si="15"/>
        <v>44712.885417500103</v>
      </c>
      <c r="C1006" s="595" t="s">
        <v>433</v>
      </c>
      <c r="D1006" s="597">
        <v>85</v>
      </c>
      <c r="E1006" s="638" t="s">
        <v>693</v>
      </c>
      <c r="F1006" s="581" t="s">
        <v>713</v>
      </c>
      <c r="G1006" s="464"/>
      <c r="H1006" s="745">
        <v>2.5</v>
      </c>
      <c r="I1006" s="441">
        <v>2.5</v>
      </c>
      <c r="J1006" s="441"/>
      <c r="K1006" s="441"/>
      <c r="L1006" s="441"/>
      <c r="M1006" s="441"/>
      <c r="N1006" s="444"/>
      <c r="O1006" s="688" t="s">
        <v>649</v>
      </c>
      <c r="P1006" s="697" t="s">
        <v>412</v>
      </c>
    </row>
    <row r="1007" spans="1:16" s="47" customFormat="1" ht="14.25" customHeight="1">
      <c r="A1007" s="34">
        <v>1004</v>
      </c>
      <c r="B1007" s="922">
        <f t="shared" si="15"/>
        <v>44712.989584166768</v>
      </c>
      <c r="C1007" s="595" t="s">
        <v>433</v>
      </c>
      <c r="D1007" s="597">
        <v>90</v>
      </c>
      <c r="E1007" s="571" t="s">
        <v>715</v>
      </c>
      <c r="F1007" s="582" t="s">
        <v>716</v>
      </c>
      <c r="G1007" s="619"/>
      <c r="H1007" s="743">
        <v>3</v>
      </c>
      <c r="I1007" s="426">
        <v>3</v>
      </c>
      <c r="J1007" s="426"/>
      <c r="K1007" s="426"/>
      <c r="L1007" s="426"/>
      <c r="M1007" s="426"/>
      <c r="N1007" s="614" t="s">
        <v>1092</v>
      </c>
      <c r="O1007" s="685" t="s">
        <v>400</v>
      </c>
      <c r="P1007" s="723" t="s">
        <v>718</v>
      </c>
    </row>
    <row r="1008" spans="1:16" s="47" customFormat="1" ht="14.25" customHeight="1" outlineLevel="1">
      <c r="A1008" s="34">
        <v>1005</v>
      </c>
      <c r="B1008" s="922">
        <f t="shared" si="15"/>
        <v>44713.114584166768</v>
      </c>
      <c r="C1008" s="595" t="s">
        <v>433</v>
      </c>
      <c r="D1008" s="597">
        <v>90</v>
      </c>
      <c r="E1008" s="571" t="s">
        <v>715</v>
      </c>
      <c r="F1008" s="640" t="s">
        <v>1093</v>
      </c>
      <c r="G1008" s="619"/>
      <c r="H1008" s="743">
        <v>1.75</v>
      </c>
      <c r="I1008" s="426">
        <v>1.75</v>
      </c>
      <c r="J1008" s="426"/>
      <c r="K1008" s="426"/>
      <c r="L1008" s="426"/>
      <c r="M1008" s="426"/>
      <c r="N1008" s="614" t="s">
        <v>1094</v>
      </c>
      <c r="O1008" s="685" t="s">
        <v>400</v>
      </c>
      <c r="P1008" s="728" t="s">
        <v>905</v>
      </c>
    </row>
    <row r="1009" spans="1:16" s="47" customFormat="1" ht="14.25" customHeight="1" outlineLevel="1">
      <c r="A1009" s="34">
        <v>1006</v>
      </c>
      <c r="B1009" s="922">
        <f t="shared" si="15"/>
        <v>44713.187500833432</v>
      </c>
      <c r="C1009" s="595" t="s">
        <v>433</v>
      </c>
      <c r="D1009" s="597">
        <v>90</v>
      </c>
      <c r="E1009" s="571" t="s">
        <v>715</v>
      </c>
      <c r="F1009" s="586" t="s">
        <v>719</v>
      </c>
      <c r="G1009" s="619"/>
      <c r="H1009" s="743">
        <v>1</v>
      </c>
      <c r="I1009" s="426">
        <v>1</v>
      </c>
      <c r="J1009" s="426"/>
      <c r="K1009" s="426"/>
      <c r="L1009" s="426"/>
      <c r="M1009" s="426"/>
      <c r="N1009" s="614"/>
      <c r="O1009" s="685" t="s">
        <v>400</v>
      </c>
      <c r="P1009" s="722" t="s">
        <v>484</v>
      </c>
    </row>
    <row r="1010" spans="1:16" s="47" customFormat="1" ht="14.25" customHeight="1" outlineLevel="1">
      <c r="A1010" s="34">
        <v>1007</v>
      </c>
      <c r="B1010" s="922">
        <f t="shared" si="15"/>
        <v>44713.229167500096</v>
      </c>
      <c r="C1010" s="595" t="s">
        <v>433</v>
      </c>
      <c r="D1010" s="597">
        <v>90</v>
      </c>
      <c r="E1010" s="571" t="s">
        <v>715</v>
      </c>
      <c r="F1010" s="586" t="s">
        <v>720</v>
      </c>
      <c r="G1010" s="619"/>
      <c r="H1010" s="742">
        <v>3</v>
      </c>
      <c r="I1010" s="561">
        <v>3</v>
      </c>
      <c r="J1010" s="561"/>
      <c r="K1010" s="561"/>
      <c r="L1010" s="561">
        <v>1000</v>
      </c>
      <c r="M1010" s="561"/>
      <c r="N1010" s="630" t="s">
        <v>1095</v>
      </c>
      <c r="O1010" s="685" t="s">
        <v>400</v>
      </c>
      <c r="P1010" s="722" t="s">
        <v>385</v>
      </c>
    </row>
    <row r="1011" spans="1:16" s="47" customFormat="1" ht="14.25" customHeight="1" outlineLevel="1">
      <c r="A1011" s="34">
        <v>1008</v>
      </c>
      <c r="B1011" s="922">
        <f t="shared" si="15"/>
        <v>44713.354167500096</v>
      </c>
      <c r="C1011" s="595" t="s">
        <v>433</v>
      </c>
      <c r="D1011" s="597">
        <v>90</v>
      </c>
      <c r="E1011" s="571" t="s">
        <v>715</v>
      </c>
      <c r="F1011" s="462" t="s">
        <v>948</v>
      </c>
      <c r="G1011" s="619"/>
      <c r="H1011" s="742">
        <v>1</v>
      </c>
      <c r="I1011" s="561">
        <v>1</v>
      </c>
      <c r="J1011" s="561"/>
      <c r="K1011" s="561"/>
      <c r="L1011" s="561"/>
      <c r="M1011" s="561"/>
      <c r="N1011" s="630"/>
      <c r="O1011" s="685" t="s">
        <v>400</v>
      </c>
      <c r="P1011" s="700" t="s">
        <v>518</v>
      </c>
    </row>
    <row r="1012" spans="1:16" s="47" customFormat="1" ht="15" outlineLevel="1">
      <c r="A1012" s="34">
        <v>1009</v>
      </c>
      <c r="B1012" s="922">
        <f t="shared" si="15"/>
        <v>44713.39583416676</v>
      </c>
      <c r="C1012" s="595" t="s">
        <v>433</v>
      </c>
      <c r="D1012" s="597">
        <v>90</v>
      </c>
      <c r="E1012" s="571" t="s">
        <v>715</v>
      </c>
      <c r="F1012" s="581" t="s">
        <v>721</v>
      </c>
      <c r="G1012" s="619"/>
      <c r="H1012" s="742">
        <f>_xlfn.CEILING.MATH(IF(L1011="",((L1012-K1012)/M1012),((L1012-L1011)/M1012)),0.25)</f>
        <v>2.75</v>
      </c>
      <c r="I1012" s="561">
        <f>H1012</f>
        <v>2.75</v>
      </c>
      <c r="J1012" s="561"/>
      <c r="K1012" s="561">
        <v>1000</v>
      </c>
      <c r="L1012" s="561">
        <v>6400</v>
      </c>
      <c r="M1012" s="561">
        <v>2025</v>
      </c>
      <c r="N1012" s="630" t="s">
        <v>1096</v>
      </c>
      <c r="O1012" s="685" t="s">
        <v>400</v>
      </c>
      <c r="P1012" s="725" t="s">
        <v>389</v>
      </c>
    </row>
    <row r="1013" spans="1:16" s="47" customFormat="1" outlineLevel="1">
      <c r="A1013" s="34">
        <v>1010</v>
      </c>
      <c r="B1013" s="922">
        <f t="shared" si="15"/>
        <v>44713.510417500096</v>
      </c>
      <c r="C1013" s="595" t="s">
        <v>433</v>
      </c>
      <c r="D1013" s="597">
        <v>90</v>
      </c>
      <c r="E1013" s="571" t="s">
        <v>715</v>
      </c>
      <c r="F1013" s="585" t="s">
        <v>950</v>
      </c>
      <c r="G1013" s="619"/>
      <c r="H1013" s="743">
        <v>3.75</v>
      </c>
      <c r="I1013" s="426">
        <v>3.75</v>
      </c>
      <c r="J1013" s="426"/>
      <c r="K1013" s="426"/>
      <c r="L1013" s="426"/>
      <c r="M1013" s="426"/>
      <c r="N1013" s="614"/>
      <c r="O1013" s="685" t="s">
        <v>400</v>
      </c>
      <c r="P1013" s="724" t="s">
        <v>951</v>
      </c>
    </row>
    <row r="1014" spans="1:16" s="47" customFormat="1" ht="14.25" customHeight="1" outlineLevel="1">
      <c r="A1014" s="34">
        <v>1011</v>
      </c>
      <c r="B1014" s="922">
        <f t="shared" si="15"/>
        <v>44713.666667500096</v>
      </c>
      <c r="C1014" s="595" t="s">
        <v>433</v>
      </c>
      <c r="D1014" s="597">
        <v>90</v>
      </c>
      <c r="E1014" s="571" t="s">
        <v>715</v>
      </c>
      <c r="F1014" s="581" t="s">
        <v>723</v>
      </c>
      <c r="G1014" s="619"/>
      <c r="H1014" s="742">
        <f>_xlfn.CEILING.MATH(IF(L1013="",((L1014-K1014)/M1014),((L1014-L1013)/M1014)),0.25)</f>
        <v>3.25</v>
      </c>
      <c r="I1014" s="561">
        <f>H1014</f>
        <v>3.25</v>
      </c>
      <c r="J1014" s="561"/>
      <c r="K1014" s="561">
        <v>6400</v>
      </c>
      <c r="L1014" s="561">
        <v>12698</v>
      </c>
      <c r="M1014" s="561">
        <v>2025</v>
      </c>
      <c r="N1014" s="630" t="s">
        <v>1097</v>
      </c>
      <c r="O1014" s="685" t="s">
        <v>400</v>
      </c>
      <c r="P1014" s="725" t="s">
        <v>389</v>
      </c>
    </row>
    <row r="1015" spans="1:16" s="47" customFormat="1" ht="14.25" customHeight="1" outlineLevel="1">
      <c r="A1015" s="34">
        <v>1012</v>
      </c>
      <c r="B1015" s="922">
        <f t="shared" si="15"/>
        <v>44713.80208416676</v>
      </c>
      <c r="C1015" s="595" t="s">
        <v>433</v>
      </c>
      <c r="D1015" s="597">
        <v>90</v>
      </c>
      <c r="E1015" s="571" t="s">
        <v>715</v>
      </c>
      <c r="F1015" s="580" t="s">
        <v>725</v>
      </c>
      <c r="G1015" s="619"/>
      <c r="H1015" s="743">
        <v>0.5</v>
      </c>
      <c r="I1015" s="426">
        <v>0.5</v>
      </c>
      <c r="J1015" s="426"/>
      <c r="K1015" s="426"/>
      <c r="L1015" s="426"/>
      <c r="M1015" s="426"/>
      <c r="N1015" s="614"/>
      <c r="O1015" s="685" t="s">
        <v>400</v>
      </c>
      <c r="P1015" s="723" t="s">
        <v>524</v>
      </c>
    </row>
    <row r="1016" spans="1:16" s="47" customFormat="1" ht="14.25" customHeight="1" outlineLevel="1">
      <c r="A1016" s="34">
        <v>1013</v>
      </c>
      <c r="B1016" s="922">
        <f t="shared" si="15"/>
        <v>44713.822917500096</v>
      </c>
      <c r="C1016" s="595" t="s">
        <v>433</v>
      </c>
      <c r="D1016" s="597">
        <v>90</v>
      </c>
      <c r="E1016" s="571" t="s">
        <v>715</v>
      </c>
      <c r="F1016" s="575" t="s">
        <v>726</v>
      </c>
      <c r="G1016" s="619"/>
      <c r="H1016" s="743">
        <v>0.75</v>
      </c>
      <c r="I1016" s="426">
        <v>0.75</v>
      </c>
      <c r="J1016" s="426"/>
      <c r="K1016" s="426"/>
      <c r="L1016" s="426"/>
      <c r="M1016" s="426"/>
      <c r="N1016" s="614"/>
      <c r="O1016" s="685" t="s">
        <v>400</v>
      </c>
      <c r="P1016" s="659" t="s">
        <v>410</v>
      </c>
    </row>
    <row r="1017" spans="1:16" s="47" customFormat="1" ht="14.25" customHeight="1" outlineLevel="1">
      <c r="A1017" s="34">
        <v>1014</v>
      </c>
      <c r="B1017" s="922">
        <f t="shared" si="15"/>
        <v>44713.854167500096</v>
      </c>
      <c r="C1017" s="595" t="s">
        <v>433</v>
      </c>
      <c r="D1017" s="597">
        <v>90</v>
      </c>
      <c r="E1017" s="571" t="s">
        <v>715</v>
      </c>
      <c r="F1017" s="575" t="s">
        <v>728</v>
      </c>
      <c r="G1017" s="466"/>
      <c r="H1017" s="742">
        <v>5</v>
      </c>
      <c r="I1017" s="561">
        <v>5</v>
      </c>
      <c r="J1017" s="561"/>
      <c r="K1017" s="561"/>
      <c r="L1017" s="561"/>
      <c r="M1017" s="561"/>
      <c r="N1017" s="630"/>
      <c r="O1017" s="685" t="s">
        <v>400</v>
      </c>
      <c r="P1017" s="659" t="s">
        <v>410</v>
      </c>
    </row>
    <row r="1018" spans="1:16" s="47" customFormat="1" ht="14.25" customHeight="1" outlineLevel="1">
      <c r="A1018" s="34">
        <v>1015</v>
      </c>
      <c r="B1018" s="922">
        <f t="shared" si="15"/>
        <v>44714.062500833432</v>
      </c>
      <c r="C1018" s="595" t="s">
        <v>433</v>
      </c>
      <c r="D1018" s="597">
        <v>90</v>
      </c>
      <c r="E1018" s="571" t="s">
        <v>715</v>
      </c>
      <c r="F1018" s="575" t="s">
        <v>731</v>
      </c>
      <c r="G1018" s="466"/>
      <c r="H1018" s="742">
        <v>0.25</v>
      </c>
      <c r="I1018" s="561">
        <v>0.25</v>
      </c>
      <c r="J1018" s="561"/>
      <c r="K1018" s="561"/>
      <c r="L1018" s="561"/>
      <c r="M1018" s="561"/>
      <c r="N1018" s="630"/>
      <c r="O1018" s="685" t="s">
        <v>400</v>
      </c>
      <c r="P1018" s="659" t="s">
        <v>407</v>
      </c>
    </row>
    <row r="1019" spans="1:16" s="47" customFormat="1" ht="14.25" customHeight="1" outlineLevel="1">
      <c r="A1019" s="34">
        <v>1016</v>
      </c>
      <c r="B1019" s="922">
        <f t="shared" si="15"/>
        <v>44714.072917500096</v>
      </c>
      <c r="C1019" s="595" t="s">
        <v>433</v>
      </c>
      <c r="D1019" s="597">
        <v>90</v>
      </c>
      <c r="E1019" s="571" t="s">
        <v>715</v>
      </c>
      <c r="F1019" s="583" t="s">
        <v>730</v>
      </c>
      <c r="G1019" s="467"/>
      <c r="H1019" s="742">
        <f>_xlfn.CEILING.MATH(IF(L1018="",((L1019-K1019)/M1019),((L1019-L1018)/M1019)),0.25)</f>
        <v>15.25</v>
      </c>
      <c r="I1019" s="561">
        <f>H1019</f>
        <v>15.25</v>
      </c>
      <c r="J1019" s="561"/>
      <c r="K1019" s="561">
        <v>12698</v>
      </c>
      <c r="L1019" s="561">
        <v>13900</v>
      </c>
      <c r="M1019" s="561">
        <v>80</v>
      </c>
      <c r="N1019" s="630" t="s">
        <v>1098</v>
      </c>
      <c r="O1019" s="685" t="s">
        <v>400</v>
      </c>
      <c r="P1019" s="726" t="s">
        <v>532</v>
      </c>
    </row>
    <row r="1020" spans="1:16" s="47" customFormat="1" ht="14.25" customHeight="1" outlineLevel="1">
      <c r="A1020" s="34">
        <v>1017</v>
      </c>
      <c r="B1020" s="922">
        <f t="shared" si="15"/>
        <v>44714.70833416676</v>
      </c>
      <c r="C1020" s="595" t="s">
        <v>433</v>
      </c>
      <c r="D1020" s="597">
        <v>90</v>
      </c>
      <c r="E1020" s="571" t="s">
        <v>715</v>
      </c>
      <c r="F1020" s="581" t="s">
        <v>732</v>
      </c>
      <c r="G1020" s="467"/>
      <c r="H1020" s="747">
        <v>4</v>
      </c>
      <c r="I1020" s="468">
        <v>4</v>
      </c>
      <c r="J1020" s="561"/>
      <c r="K1020" s="561"/>
      <c r="L1020" s="561"/>
      <c r="M1020" s="561"/>
      <c r="N1020" s="630"/>
      <c r="O1020" s="685" t="s">
        <v>400</v>
      </c>
      <c r="P1020" s="725" t="s">
        <v>591</v>
      </c>
    </row>
    <row r="1021" spans="1:16" s="47" customFormat="1" ht="14.25" customHeight="1" outlineLevel="1">
      <c r="A1021" s="34">
        <v>1018</v>
      </c>
      <c r="B1021" s="922">
        <f t="shared" si="15"/>
        <v>44714.875000833425</v>
      </c>
      <c r="C1021" s="595" t="s">
        <v>433</v>
      </c>
      <c r="D1021" s="597">
        <v>90</v>
      </c>
      <c r="E1021" s="571" t="s">
        <v>715</v>
      </c>
      <c r="F1021" s="580" t="s">
        <v>734</v>
      </c>
      <c r="G1021" s="467"/>
      <c r="H1021" s="743">
        <v>1.5</v>
      </c>
      <c r="I1021" s="426">
        <v>1.5</v>
      </c>
      <c r="J1021" s="561"/>
      <c r="K1021" s="561"/>
      <c r="L1021" s="561"/>
      <c r="M1021" s="561"/>
      <c r="N1021" s="630"/>
      <c r="O1021" s="685" t="s">
        <v>400</v>
      </c>
      <c r="P1021" s="723" t="s">
        <v>530</v>
      </c>
    </row>
    <row r="1022" spans="1:16" s="47" customFormat="1" ht="14.25" customHeight="1" outlineLevel="1">
      <c r="A1022" s="34">
        <v>1019</v>
      </c>
      <c r="B1022" s="922">
        <f t="shared" si="15"/>
        <v>44714.937500833425</v>
      </c>
      <c r="C1022" s="595" t="s">
        <v>433</v>
      </c>
      <c r="D1022" s="597">
        <v>90</v>
      </c>
      <c r="E1022" s="571" t="s">
        <v>715</v>
      </c>
      <c r="F1022" s="581" t="s">
        <v>736</v>
      </c>
      <c r="G1022" s="467"/>
      <c r="H1022" s="747">
        <v>1.5</v>
      </c>
      <c r="I1022" s="468">
        <v>1.5</v>
      </c>
      <c r="J1022" s="561"/>
      <c r="K1022" s="561"/>
      <c r="L1022" s="561"/>
      <c r="M1022" s="561"/>
      <c r="N1022" s="630"/>
      <c r="O1022" s="685" t="s">
        <v>400</v>
      </c>
      <c r="P1022" s="725" t="s">
        <v>738</v>
      </c>
    </row>
    <row r="1023" spans="1:16" s="47" customFormat="1" ht="14.25" customHeight="1" outlineLevel="1">
      <c r="A1023" s="34">
        <v>1020</v>
      </c>
      <c r="B1023" s="922">
        <f t="shared" si="15"/>
        <v>44715.000000833425</v>
      </c>
      <c r="C1023" s="595" t="s">
        <v>433</v>
      </c>
      <c r="D1023" s="597">
        <v>90</v>
      </c>
      <c r="E1023" s="591" t="s">
        <v>739</v>
      </c>
      <c r="F1023" s="581" t="s">
        <v>740</v>
      </c>
      <c r="G1023" s="467"/>
      <c r="H1023" s="747">
        <v>1.5</v>
      </c>
      <c r="I1023" s="468">
        <v>1.5</v>
      </c>
      <c r="J1023" s="426"/>
      <c r="K1023" s="426"/>
      <c r="L1023" s="426"/>
      <c r="M1023" s="426"/>
      <c r="N1023" s="614"/>
      <c r="O1023" s="686" t="s">
        <v>400</v>
      </c>
      <c r="P1023" s="692" t="s">
        <v>410</v>
      </c>
    </row>
    <row r="1024" spans="1:16" s="47" customFormat="1" ht="14.25" customHeight="1" outlineLevel="1">
      <c r="A1024" s="34">
        <v>1021</v>
      </c>
      <c r="B1024" s="922">
        <f t="shared" si="15"/>
        <v>44715.062500833425</v>
      </c>
      <c r="C1024" s="595" t="s">
        <v>433</v>
      </c>
      <c r="D1024" s="597">
        <v>90</v>
      </c>
      <c r="E1024" s="591" t="s">
        <v>739</v>
      </c>
      <c r="F1024" s="581" t="s">
        <v>741</v>
      </c>
      <c r="G1024" s="467"/>
      <c r="H1024" s="742">
        <f>_xlfn.CEILING.MATH(IF(L1023="",((L1024-K1024)/M1024),((L1024-L1023)/M1024)),0.25)</f>
        <v>2.5</v>
      </c>
      <c r="I1024" s="561">
        <f>H1024</f>
        <v>2.5</v>
      </c>
      <c r="J1024" s="426"/>
      <c r="K1024" s="426">
        <v>12400</v>
      </c>
      <c r="L1024" s="426">
        <v>13900</v>
      </c>
      <c r="M1024" s="426">
        <v>600</v>
      </c>
      <c r="N1024" s="614"/>
      <c r="O1024" s="686" t="s">
        <v>400</v>
      </c>
      <c r="P1024" s="693" t="s">
        <v>743</v>
      </c>
    </row>
    <row r="1025" spans="1:16" ht="15" outlineLevel="1">
      <c r="A1025" s="34">
        <v>1022</v>
      </c>
      <c r="B1025" s="922">
        <f t="shared" si="15"/>
        <v>44715.166667500089</v>
      </c>
      <c r="C1025" s="595" t="s">
        <v>433</v>
      </c>
      <c r="D1025" s="597">
        <v>90</v>
      </c>
      <c r="E1025" s="591" t="s">
        <v>739</v>
      </c>
      <c r="F1025" s="581" t="s">
        <v>744</v>
      </c>
      <c r="G1025" s="467"/>
      <c r="H1025" s="743">
        <v>1</v>
      </c>
      <c r="I1025" s="426">
        <v>1</v>
      </c>
      <c r="J1025" s="426"/>
      <c r="K1025" s="426"/>
      <c r="L1025" s="426"/>
      <c r="M1025" s="426"/>
      <c r="N1025" s="614" t="s">
        <v>746</v>
      </c>
      <c r="O1025" s="686" t="s">
        <v>400</v>
      </c>
      <c r="P1025" s="693" t="s">
        <v>407</v>
      </c>
    </row>
    <row r="1026" spans="1:16" ht="14.25" customHeight="1" outlineLevel="1">
      <c r="A1026" s="34">
        <v>1023</v>
      </c>
      <c r="B1026" s="922">
        <f t="shared" si="15"/>
        <v>44715.208334166753</v>
      </c>
      <c r="C1026" s="595" t="s">
        <v>433</v>
      </c>
      <c r="D1026" s="597">
        <v>90</v>
      </c>
      <c r="E1026" s="591" t="s">
        <v>739</v>
      </c>
      <c r="F1026" s="581" t="s">
        <v>745</v>
      </c>
      <c r="G1026" s="467"/>
      <c r="H1026" s="747">
        <v>3.5</v>
      </c>
      <c r="I1026" s="468">
        <v>3.5</v>
      </c>
      <c r="J1026" s="426"/>
      <c r="K1026" s="426"/>
      <c r="L1026" s="426"/>
      <c r="M1026" s="426"/>
      <c r="N1026" s="614"/>
      <c r="O1026" s="686" t="s">
        <v>400</v>
      </c>
      <c r="P1026" s="693" t="s">
        <v>407</v>
      </c>
    </row>
    <row r="1027" spans="1:16" ht="15" outlineLevel="1">
      <c r="A1027" s="34">
        <v>1024</v>
      </c>
      <c r="B1027" s="922">
        <f t="shared" si="15"/>
        <v>44715.354167500089</v>
      </c>
      <c r="C1027" s="595" t="s">
        <v>433</v>
      </c>
      <c r="D1027" s="597">
        <v>90</v>
      </c>
      <c r="E1027" s="591" t="s">
        <v>739</v>
      </c>
      <c r="F1027" s="581" t="s">
        <v>747</v>
      </c>
      <c r="G1027" s="467"/>
      <c r="H1027" s="747">
        <v>1</v>
      </c>
      <c r="I1027" s="468">
        <v>1</v>
      </c>
      <c r="J1027" s="426"/>
      <c r="K1027" s="426"/>
      <c r="L1027" s="426"/>
      <c r="M1027" s="426"/>
      <c r="N1027" s="620"/>
      <c r="O1027" s="686" t="s">
        <v>400</v>
      </c>
      <c r="P1027" s="693" t="s">
        <v>407</v>
      </c>
    </row>
    <row r="1028" spans="1:16" ht="15" outlineLevel="1">
      <c r="A1028" s="34">
        <v>1025</v>
      </c>
      <c r="B1028" s="922">
        <f t="shared" si="15"/>
        <v>44715.395834166753</v>
      </c>
      <c r="C1028" s="595" t="s">
        <v>433</v>
      </c>
      <c r="D1028" s="597">
        <v>90</v>
      </c>
      <c r="E1028" s="591" t="s">
        <v>739</v>
      </c>
      <c r="F1028" s="639" t="s">
        <v>748</v>
      </c>
      <c r="G1028" s="467"/>
      <c r="H1028" s="743">
        <v>0.75</v>
      </c>
      <c r="I1028" s="426">
        <v>0.75</v>
      </c>
      <c r="J1028" s="426"/>
      <c r="K1028" s="426"/>
      <c r="L1028" s="426"/>
      <c r="M1028" s="426"/>
      <c r="N1028" s="614" t="s">
        <v>749</v>
      </c>
      <c r="O1028" s="686" t="s">
        <v>400</v>
      </c>
      <c r="P1028" s="695" t="s">
        <v>410</v>
      </c>
    </row>
    <row r="1029" spans="1:16" ht="15" outlineLevel="1">
      <c r="A1029" s="34">
        <v>1026</v>
      </c>
      <c r="B1029" s="922">
        <f t="shared" si="15"/>
        <v>44715.427084166753</v>
      </c>
      <c r="C1029" s="595" t="s">
        <v>433</v>
      </c>
      <c r="D1029" s="597">
        <v>90</v>
      </c>
      <c r="E1029" s="591" t="s">
        <v>739</v>
      </c>
      <c r="F1029" s="581" t="s">
        <v>750</v>
      </c>
      <c r="G1029" s="428"/>
      <c r="H1029" s="743">
        <v>3.75</v>
      </c>
      <c r="I1029" s="426">
        <v>3.75</v>
      </c>
      <c r="J1029" s="426"/>
      <c r="K1029" s="426"/>
      <c r="L1029" s="426"/>
      <c r="M1029" s="426"/>
      <c r="N1029" s="623" t="s">
        <v>751</v>
      </c>
      <c r="O1029" s="686" t="s">
        <v>400</v>
      </c>
      <c r="P1029" s="693" t="s">
        <v>407</v>
      </c>
    </row>
    <row r="1030" spans="1:16" ht="15" outlineLevel="1">
      <c r="A1030" s="34">
        <v>1027</v>
      </c>
      <c r="B1030" s="922">
        <f t="shared" ref="B1030:B1093" si="16">IF(ISNUMBER(J1029),B1029+J1029/24,B1029+I1029/24)</f>
        <v>44715.583334166753</v>
      </c>
      <c r="C1030" s="595" t="s">
        <v>433</v>
      </c>
      <c r="D1030" s="597">
        <v>90</v>
      </c>
      <c r="E1030" s="591" t="s">
        <v>739</v>
      </c>
      <c r="F1030" s="581" t="s">
        <v>752</v>
      </c>
      <c r="G1030" s="428"/>
      <c r="H1030" s="743">
        <v>0.75</v>
      </c>
      <c r="I1030" s="426">
        <v>0.75</v>
      </c>
      <c r="J1030" s="426"/>
      <c r="K1030" s="426"/>
      <c r="L1030" s="426"/>
      <c r="M1030" s="426"/>
      <c r="N1030" s="469"/>
      <c r="O1030" s="686" t="s">
        <v>400</v>
      </c>
      <c r="P1030" s="693" t="s">
        <v>535</v>
      </c>
    </row>
    <row r="1031" spans="1:16" ht="15" outlineLevel="1">
      <c r="A1031" s="34">
        <v>1028</v>
      </c>
      <c r="B1031" s="922">
        <f t="shared" si="16"/>
        <v>44715.614584166753</v>
      </c>
      <c r="C1031" s="595" t="s">
        <v>433</v>
      </c>
      <c r="D1031" s="597">
        <v>90</v>
      </c>
      <c r="E1031" s="591" t="s">
        <v>739</v>
      </c>
      <c r="F1031" s="581" t="s">
        <v>753</v>
      </c>
      <c r="G1031" s="470"/>
      <c r="H1031" s="742">
        <f>_xlfn.CEILING.MATH(IF(L1030="",((L1031-K1031)/M1031),((L1031-L1030)/M1031)),0.25)</f>
        <v>3.25</v>
      </c>
      <c r="I1031" s="561">
        <f>H1031</f>
        <v>3.25</v>
      </c>
      <c r="J1031" s="561"/>
      <c r="K1031" s="561">
        <v>6400</v>
      </c>
      <c r="L1031" s="561">
        <v>12400</v>
      </c>
      <c r="M1031" s="561">
        <v>1890</v>
      </c>
      <c r="N1031" s="601" t="s">
        <v>1099</v>
      </c>
      <c r="O1031" s="686" t="s">
        <v>400</v>
      </c>
      <c r="P1031" s="693" t="s">
        <v>412</v>
      </c>
    </row>
    <row r="1032" spans="1:16" ht="14.25" customHeight="1" outlineLevel="1">
      <c r="A1032" s="34">
        <v>1029</v>
      </c>
      <c r="B1032" s="922">
        <f t="shared" si="16"/>
        <v>44715.750000833417</v>
      </c>
      <c r="C1032" s="595" t="s">
        <v>433</v>
      </c>
      <c r="D1032" s="597">
        <v>90</v>
      </c>
      <c r="E1032" s="591" t="s">
        <v>739</v>
      </c>
      <c r="F1032" s="585" t="s">
        <v>754</v>
      </c>
      <c r="G1032" s="470"/>
      <c r="H1032" s="743">
        <v>0.75</v>
      </c>
      <c r="I1032" s="426">
        <v>0.75</v>
      </c>
      <c r="J1032" s="426"/>
      <c r="K1032" s="426"/>
      <c r="L1032" s="426"/>
      <c r="M1032" s="426"/>
      <c r="N1032" s="471"/>
      <c r="O1032" s="686" t="s">
        <v>400</v>
      </c>
      <c r="P1032" s="694" t="s">
        <v>383</v>
      </c>
    </row>
    <row r="1033" spans="1:16" ht="14.25" customHeight="1" outlineLevel="1">
      <c r="A1033" s="34">
        <v>1030</v>
      </c>
      <c r="B1033" s="922">
        <f t="shared" si="16"/>
        <v>44715.781250833417</v>
      </c>
      <c r="C1033" s="595" t="s">
        <v>433</v>
      </c>
      <c r="D1033" s="597">
        <v>90</v>
      </c>
      <c r="E1033" s="591" t="s">
        <v>739</v>
      </c>
      <c r="F1033" s="585" t="s">
        <v>755</v>
      </c>
      <c r="G1033" s="470"/>
      <c r="H1033" s="742">
        <f>_xlfn.CEILING.MATH(IF(L1032="",((L1033-K1033)/M1033),((L1033-L1032)/M1033)),0.25)</f>
        <v>3</v>
      </c>
      <c r="I1033" s="561">
        <f>H1033</f>
        <v>3</v>
      </c>
      <c r="J1033" s="561"/>
      <c r="K1033" s="561">
        <v>1000</v>
      </c>
      <c r="L1033" s="561">
        <v>6400</v>
      </c>
      <c r="M1033" s="561">
        <v>1890</v>
      </c>
      <c r="N1033" s="601" t="s">
        <v>1100</v>
      </c>
      <c r="O1033" s="686" t="s">
        <v>400</v>
      </c>
      <c r="P1033" s="694" t="s">
        <v>412</v>
      </c>
    </row>
    <row r="1034" spans="1:16" ht="14.25" customHeight="1" outlineLevel="1">
      <c r="A1034" s="34">
        <v>1031</v>
      </c>
      <c r="B1034" s="922">
        <f t="shared" si="16"/>
        <v>44715.906250833417</v>
      </c>
      <c r="C1034" s="595" t="s">
        <v>433</v>
      </c>
      <c r="D1034" s="597">
        <v>90</v>
      </c>
      <c r="E1034" s="591" t="s">
        <v>739</v>
      </c>
      <c r="F1034" s="580" t="s">
        <v>756</v>
      </c>
      <c r="G1034" s="428"/>
      <c r="H1034" s="742">
        <v>2</v>
      </c>
      <c r="I1034" s="561">
        <v>2</v>
      </c>
      <c r="J1034" s="561"/>
      <c r="K1034" s="561"/>
      <c r="L1034" s="561"/>
      <c r="M1034" s="561"/>
      <c r="N1034" s="633" t="s">
        <v>956</v>
      </c>
      <c r="O1034" s="686" t="s">
        <v>400</v>
      </c>
      <c r="P1034" s="693" t="s">
        <v>412</v>
      </c>
    </row>
    <row r="1035" spans="1:16" ht="15.75" customHeight="1">
      <c r="A1035" s="34">
        <v>1032</v>
      </c>
      <c r="B1035" s="922">
        <f t="shared" si="16"/>
        <v>44715.989584166753</v>
      </c>
      <c r="C1035" s="595" t="s">
        <v>433</v>
      </c>
      <c r="D1035" s="597">
        <v>95</v>
      </c>
      <c r="E1035" s="571" t="s">
        <v>757</v>
      </c>
      <c r="F1035" s="587" t="s">
        <v>758</v>
      </c>
      <c r="G1035" s="464"/>
      <c r="H1035" s="743">
        <v>1.25</v>
      </c>
      <c r="I1035" s="426">
        <v>1.25</v>
      </c>
      <c r="J1035" s="426"/>
      <c r="K1035" s="426"/>
      <c r="L1035" s="426"/>
      <c r="M1035" s="426"/>
      <c r="N1035" s="444"/>
      <c r="O1035" s="685" t="s">
        <v>759</v>
      </c>
      <c r="P1035" s="699" t="s">
        <v>377</v>
      </c>
    </row>
    <row r="1036" spans="1:16" ht="14.25" customHeight="1" outlineLevel="1">
      <c r="A1036" s="34">
        <v>1033</v>
      </c>
      <c r="B1036" s="922">
        <f t="shared" si="16"/>
        <v>44716.041667500089</v>
      </c>
      <c r="C1036" s="595" t="s">
        <v>433</v>
      </c>
      <c r="D1036" s="597">
        <v>95</v>
      </c>
      <c r="E1036" s="571" t="s">
        <v>757</v>
      </c>
      <c r="F1036" s="587" t="s">
        <v>760</v>
      </c>
      <c r="G1036" s="464"/>
      <c r="H1036" s="742">
        <f>_xlfn.CEILING.MATH(IF(L1035="",((L1036-K1036)/M1036),((L1036-L1035)/M1036)),0.25)</f>
        <v>5.75</v>
      </c>
      <c r="I1036" s="561">
        <f>H1036</f>
        <v>5.75</v>
      </c>
      <c r="J1036" s="426"/>
      <c r="K1036" s="426"/>
      <c r="L1036" s="426">
        <v>1528</v>
      </c>
      <c r="M1036" s="426">
        <v>276</v>
      </c>
      <c r="N1036" s="444" t="s">
        <v>761</v>
      </c>
      <c r="O1036" s="685" t="s">
        <v>759</v>
      </c>
      <c r="P1036" s="697" t="s">
        <v>762</v>
      </c>
    </row>
    <row r="1037" spans="1:16" ht="14.25" customHeight="1" outlineLevel="1">
      <c r="A1037" s="34">
        <v>1034</v>
      </c>
      <c r="B1037" s="922">
        <f t="shared" si="16"/>
        <v>44716.281250833425</v>
      </c>
      <c r="C1037" s="595" t="s">
        <v>433</v>
      </c>
      <c r="D1037" s="597">
        <v>95</v>
      </c>
      <c r="E1037" s="571" t="s">
        <v>757</v>
      </c>
      <c r="F1037" s="587" t="s">
        <v>763</v>
      </c>
      <c r="G1037" s="464"/>
      <c r="H1037" s="743">
        <v>0.25</v>
      </c>
      <c r="I1037" s="426">
        <v>0.25</v>
      </c>
      <c r="J1037" s="426"/>
      <c r="K1037" s="426"/>
      <c r="L1037" s="426"/>
      <c r="M1037" s="426"/>
      <c r="N1037" s="444"/>
      <c r="O1037" s="685" t="s">
        <v>759</v>
      </c>
      <c r="P1037" s="697" t="s">
        <v>762</v>
      </c>
    </row>
    <row r="1038" spans="1:16" ht="14.25" customHeight="1" outlineLevel="1">
      <c r="A1038" s="34">
        <v>1035</v>
      </c>
      <c r="B1038" s="922">
        <f t="shared" si="16"/>
        <v>44716.291667500089</v>
      </c>
      <c r="C1038" s="595" t="s">
        <v>433</v>
      </c>
      <c r="D1038" s="597">
        <v>95</v>
      </c>
      <c r="E1038" s="571" t="s">
        <v>757</v>
      </c>
      <c r="F1038" s="587" t="s">
        <v>764</v>
      </c>
      <c r="G1038" s="464"/>
      <c r="H1038" s="743">
        <v>0.5</v>
      </c>
      <c r="I1038" s="426">
        <v>0.5</v>
      </c>
      <c r="J1038" s="426"/>
      <c r="K1038" s="426"/>
      <c r="L1038" s="426"/>
      <c r="M1038" s="426"/>
      <c r="N1038" s="444"/>
      <c r="O1038" s="685" t="s">
        <v>759</v>
      </c>
      <c r="P1038" s="697" t="s">
        <v>377</v>
      </c>
    </row>
    <row r="1039" spans="1:16" ht="14.25" customHeight="1" outlineLevel="1">
      <c r="A1039" s="34">
        <v>1036</v>
      </c>
      <c r="B1039" s="922">
        <f t="shared" si="16"/>
        <v>44716.312500833425</v>
      </c>
      <c r="C1039" s="595" t="s">
        <v>433</v>
      </c>
      <c r="D1039" s="597">
        <v>95</v>
      </c>
      <c r="E1039" s="571" t="s">
        <v>757</v>
      </c>
      <c r="F1039" s="587" t="s">
        <v>765</v>
      </c>
      <c r="G1039" s="464"/>
      <c r="H1039" s="742">
        <f>_xlfn.CEILING.MATH(IF(L1038="",((L1039-K1039)/M1039),((L1039-L1038)/M1039)),0.25)</f>
        <v>3.75</v>
      </c>
      <c r="I1039" s="561">
        <f>H1039</f>
        <v>3.75</v>
      </c>
      <c r="J1039" s="426"/>
      <c r="K1039" s="426"/>
      <c r="L1039" s="426">
        <v>1528</v>
      </c>
      <c r="M1039" s="426">
        <v>432</v>
      </c>
      <c r="N1039" s="444" t="s">
        <v>766</v>
      </c>
      <c r="O1039" s="685" t="s">
        <v>759</v>
      </c>
      <c r="P1039" s="697" t="s">
        <v>767</v>
      </c>
    </row>
    <row r="1040" spans="1:16" ht="14.25" customHeight="1" outlineLevel="1">
      <c r="A1040" s="34">
        <v>1037</v>
      </c>
      <c r="B1040" s="922">
        <f t="shared" si="16"/>
        <v>44716.468750833425</v>
      </c>
      <c r="C1040" s="595" t="s">
        <v>433</v>
      </c>
      <c r="D1040" s="597">
        <v>95</v>
      </c>
      <c r="E1040" s="571" t="s">
        <v>757</v>
      </c>
      <c r="F1040" s="587" t="s">
        <v>768</v>
      </c>
      <c r="G1040" s="464"/>
      <c r="H1040" s="743">
        <v>1</v>
      </c>
      <c r="I1040" s="426">
        <v>1</v>
      </c>
      <c r="J1040" s="426"/>
      <c r="K1040" s="426"/>
      <c r="L1040" s="426"/>
      <c r="M1040" s="426"/>
      <c r="N1040" s="444"/>
      <c r="O1040" s="685" t="s">
        <v>759</v>
      </c>
      <c r="P1040" s="697" t="s">
        <v>767</v>
      </c>
    </row>
    <row r="1041" spans="1:16" ht="14.25" customHeight="1" outlineLevel="1">
      <c r="A1041" s="34">
        <v>1038</v>
      </c>
      <c r="B1041" s="922">
        <f t="shared" si="16"/>
        <v>44716.510417500089</v>
      </c>
      <c r="C1041" s="595" t="s">
        <v>433</v>
      </c>
      <c r="D1041" s="597">
        <v>95</v>
      </c>
      <c r="E1041" s="571" t="s">
        <v>757</v>
      </c>
      <c r="F1041" s="587" t="s">
        <v>769</v>
      </c>
      <c r="G1041" s="464"/>
      <c r="H1041" s="743">
        <v>1.75</v>
      </c>
      <c r="I1041" s="426">
        <v>1.75</v>
      </c>
      <c r="J1041" s="426"/>
      <c r="K1041" s="426"/>
      <c r="L1041" s="426"/>
      <c r="M1041" s="426"/>
      <c r="N1041" s="444"/>
      <c r="O1041" s="685" t="s">
        <v>759</v>
      </c>
      <c r="P1041" s="697" t="s">
        <v>770</v>
      </c>
    </row>
    <row r="1042" spans="1:16" ht="14.25" customHeight="1" outlineLevel="1">
      <c r="A1042" s="34">
        <v>1039</v>
      </c>
      <c r="B1042" s="922">
        <f t="shared" si="16"/>
        <v>44716.583334166753</v>
      </c>
      <c r="C1042" s="595" t="s">
        <v>433</v>
      </c>
      <c r="D1042" s="597">
        <v>95</v>
      </c>
      <c r="E1042" s="571" t="s">
        <v>757</v>
      </c>
      <c r="F1042" s="587" t="s">
        <v>771</v>
      </c>
      <c r="G1042" s="464"/>
      <c r="H1042" s="742">
        <f>_xlfn.CEILING.MATH(IF(L1041="",((L1042-K1042)/M1042),((L1042-L1041)/M1042)),0.25)</f>
        <v>8</v>
      </c>
      <c r="I1042" s="561">
        <f>H1042</f>
        <v>8</v>
      </c>
      <c r="J1042" s="426"/>
      <c r="K1042" s="426"/>
      <c r="L1042" s="426">
        <v>2172</v>
      </c>
      <c r="M1042" s="426">
        <v>276</v>
      </c>
      <c r="N1042" s="444" t="s">
        <v>772</v>
      </c>
      <c r="O1042" s="685" t="s">
        <v>759</v>
      </c>
      <c r="P1042" s="697" t="s">
        <v>389</v>
      </c>
    </row>
    <row r="1043" spans="1:16" ht="14.25" customHeight="1" outlineLevel="1">
      <c r="A1043" s="34">
        <v>1040</v>
      </c>
      <c r="B1043" s="922">
        <f t="shared" si="16"/>
        <v>44716.916667500089</v>
      </c>
      <c r="C1043" s="595" t="s">
        <v>433</v>
      </c>
      <c r="D1043" s="597">
        <v>95</v>
      </c>
      <c r="E1043" s="571" t="s">
        <v>757</v>
      </c>
      <c r="F1043" s="587" t="s">
        <v>773</v>
      </c>
      <c r="G1043" s="464"/>
      <c r="H1043" s="742">
        <f>_xlfn.CEILING.MATH(IF(L1042="",((L1043-K1043)/M1043),((L1043-L1042)/M1043)),0.25)</f>
        <v>23.25</v>
      </c>
      <c r="I1043" s="561">
        <f>H1043</f>
        <v>23.25</v>
      </c>
      <c r="J1043" s="426"/>
      <c r="K1043" s="426"/>
      <c r="L1043" s="426">
        <v>8585</v>
      </c>
      <c r="M1043" s="426">
        <v>276</v>
      </c>
      <c r="N1043" s="444" t="s">
        <v>772</v>
      </c>
      <c r="O1043" s="685" t="s">
        <v>759</v>
      </c>
      <c r="P1043" s="697" t="s">
        <v>389</v>
      </c>
    </row>
    <row r="1044" spans="1:16" ht="14.25" customHeight="1" outlineLevel="1">
      <c r="A1044" s="34">
        <v>1041</v>
      </c>
      <c r="B1044" s="922">
        <f t="shared" si="16"/>
        <v>44717.885417500089</v>
      </c>
      <c r="C1044" s="595" t="s">
        <v>433</v>
      </c>
      <c r="D1044" s="597">
        <v>95</v>
      </c>
      <c r="E1044" s="571" t="s">
        <v>757</v>
      </c>
      <c r="F1044" s="587" t="s">
        <v>774</v>
      </c>
      <c r="G1044" s="464"/>
      <c r="H1044" s="743">
        <v>0.25</v>
      </c>
      <c r="I1044" s="426">
        <v>0.25</v>
      </c>
      <c r="J1044" s="426"/>
      <c r="K1044" s="426"/>
      <c r="L1044" s="426"/>
      <c r="M1044" s="426"/>
      <c r="N1044" s="444"/>
      <c r="O1044" s="685" t="s">
        <v>759</v>
      </c>
      <c r="P1044" s="697" t="s">
        <v>407</v>
      </c>
    </row>
    <row r="1045" spans="1:16" ht="14.25" customHeight="1" outlineLevel="1">
      <c r="A1045" s="34">
        <v>1042</v>
      </c>
      <c r="B1045" s="922">
        <f t="shared" si="16"/>
        <v>44717.895834166753</v>
      </c>
      <c r="C1045" s="595" t="s">
        <v>433</v>
      </c>
      <c r="D1045" s="597">
        <v>95</v>
      </c>
      <c r="E1045" s="571" t="s">
        <v>757</v>
      </c>
      <c r="F1045" s="587" t="s">
        <v>1101</v>
      </c>
      <c r="G1045" s="464"/>
      <c r="H1045" s="742">
        <f>_xlfn.CEILING.MATH(IF(L1044="",((L1045-K1045)/M1045),((L1045-L1044)/M1045)),0.25)</f>
        <v>5.75</v>
      </c>
      <c r="I1045" s="561">
        <f>H1045</f>
        <v>5.75</v>
      </c>
      <c r="J1045" s="426"/>
      <c r="K1045" s="426"/>
      <c r="L1045" s="426">
        <v>1528</v>
      </c>
      <c r="M1045" s="426">
        <v>276</v>
      </c>
      <c r="N1045" s="444" t="s">
        <v>772</v>
      </c>
      <c r="O1045" s="685" t="s">
        <v>759</v>
      </c>
      <c r="P1045" s="697" t="s">
        <v>389</v>
      </c>
    </row>
    <row r="1046" spans="1:16" ht="14.25" customHeight="1" outlineLevel="1">
      <c r="A1046" s="34">
        <v>1043</v>
      </c>
      <c r="B1046" s="922">
        <f t="shared" si="16"/>
        <v>44718.135417500089</v>
      </c>
      <c r="C1046" s="595" t="s">
        <v>433</v>
      </c>
      <c r="D1046" s="597">
        <v>95</v>
      </c>
      <c r="E1046" s="571" t="s">
        <v>757</v>
      </c>
      <c r="F1046" s="587" t="s">
        <v>1102</v>
      </c>
      <c r="G1046" s="464"/>
      <c r="H1046" s="741">
        <v>1</v>
      </c>
      <c r="I1046" s="424">
        <v>1</v>
      </c>
      <c r="J1046" s="424"/>
      <c r="K1046" s="424"/>
      <c r="L1046" s="424"/>
      <c r="M1046" s="424"/>
      <c r="N1046" s="444" t="s">
        <v>778</v>
      </c>
      <c r="O1046" s="685" t="s">
        <v>759</v>
      </c>
      <c r="P1046" s="700" t="s">
        <v>779</v>
      </c>
    </row>
    <row r="1047" spans="1:16" ht="14.25" customHeight="1" outlineLevel="1">
      <c r="A1047" s="34">
        <v>1044</v>
      </c>
      <c r="B1047" s="922">
        <f t="shared" si="16"/>
        <v>44718.177084166753</v>
      </c>
      <c r="C1047" s="595" t="s">
        <v>433</v>
      </c>
      <c r="D1047" s="597">
        <v>95</v>
      </c>
      <c r="E1047" s="571" t="s">
        <v>757</v>
      </c>
      <c r="F1047" s="587" t="s">
        <v>780</v>
      </c>
      <c r="G1047" s="464"/>
      <c r="H1047" s="741">
        <v>0.75</v>
      </c>
      <c r="I1047" s="424">
        <v>0.75</v>
      </c>
      <c r="J1047" s="424"/>
      <c r="K1047" s="424"/>
      <c r="L1047" s="424"/>
      <c r="M1047" s="424"/>
      <c r="N1047" s="444"/>
      <c r="O1047" s="685" t="s">
        <v>759</v>
      </c>
      <c r="P1047" s="697" t="s">
        <v>479</v>
      </c>
    </row>
    <row r="1048" spans="1:16" ht="14.25" customHeight="1" outlineLevel="1">
      <c r="A1048" s="34">
        <v>1045</v>
      </c>
      <c r="B1048" s="922">
        <f t="shared" si="16"/>
        <v>44718.208334166753</v>
      </c>
      <c r="C1048" s="595" t="s">
        <v>433</v>
      </c>
      <c r="D1048" s="597">
        <v>95</v>
      </c>
      <c r="E1048" s="571" t="s">
        <v>757</v>
      </c>
      <c r="F1048" s="587" t="s">
        <v>781</v>
      </c>
      <c r="G1048" s="464"/>
      <c r="H1048" s="741">
        <v>1</v>
      </c>
      <c r="I1048" s="424">
        <v>1</v>
      </c>
      <c r="J1048" s="424"/>
      <c r="K1048" s="424"/>
      <c r="L1048" s="424"/>
      <c r="M1048" s="424"/>
      <c r="N1048" s="444"/>
      <c r="O1048" s="685" t="s">
        <v>759</v>
      </c>
      <c r="P1048" s="697" t="s">
        <v>410</v>
      </c>
    </row>
    <row r="1049" spans="1:16" ht="14.25" customHeight="1" outlineLevel="1">
      <c r="A1049" s="34">
        <v>1046</v>
      </c>
      <c r="B1049" s="922">
        <f t="shared" si="16"/>
        <v>44718.250000833417</v>
      </c>
      <c r="C1049" s="595" t="s">
        <v>433</v>
      </c>
      <c r="D1049" s="597">
        <v>95</v>
      </c>
      <c r="E1049" s="571" t="s">
        <v>757</v>
      </c>
      <c r="F1049" s="587" t="s">
        <v>782</v>
      </c>
      <c r="G1049" s="464"/>
      <c r="H1049" s="741">
        <v>0.5</v>
      </c>
      <c r="I1049" s="424">
        <v>0.5</v>
      </c>
      <c r="J1049" s="424"/>
      <c r="K1049" s="424"/>
      <c r="L1049" s="424"/>
      <c r="M1049" s="424"/>
      <c r="N1049" s="444"/>
      <c r="O1049" s="685" t="s">
        <v>759</v>
      </c>
      <c r="P1049" s="697" t="s">
        <v>407</v>
      </c>
    </row>
    <row r="1050" spans="1:16" ht="14.25" customHeight="1" outlineLevel="1">
      <c r="A1050" s="34">
        <v>1047</v>
      </c>
      <c r="B1050" s="922">
        <f t="shared" si="16"/>
        <v>44718.270834166753</v>
      </c>
      <c r="C1050" s="595" t="s">
        <v>433</v>
      </c>
      <c r="D1050" s="597">
        <v>95</v>
      </c>
      <c r="E1050" s="571" t="s">
        <v>757</v>
      </c>
      <c r="F1050" s="587" t="s">
        <v>1103</v>
      </c>
      <c r="G1050" s="464"/>
      <c r="H1050" s="741">
        <v>2.25</v>
      </c>
      <c r="I1050" s="424">
        <v>2.25</v>
      </c>
      <c r="J1050" s="424"/>
      <c r="K1050" s="424"/>
      <c r="L1050" s="424"/>
      <c r="M1050" s="424"/>
      <c r="N1050" s="444"/>
      <c r="O1050" s="685" t="s">
        <v>759</v>
      </c>
      <c r="P1050" s="697" t="s">
        <v>653</v>
      </c>
    </row>
    <row r="1051" spans="1:16" ht="14.25" customHeight="1" outlineLevel="1">
      <c r="A1051" s="34">
        <v>1048</v>
      </c>
      <c r="B1051" s="922">
        <f t="shared" si="16"/>
        <v>44718.364584166753</v>
      </c>
      <c r="C1051" s="595" t="s">
        <v>433</v>
      </c>
      <c r="D1051" s="597">
        <v>95</v>
      </c>
      <c r="E1051" s="571" t="s">
        <v>757</v>
      </c>
      <c r="F1051" s="587" t="s">
        <v>784</v>
      </c>
      <c r="G1051" s="715"/>
      <c r="H1051" s="743">
        <v>2.75</v>
      </c>
      <c r="I1051" s="426">
        <v>2.75</v>
      </c>
      <c r="J1051" s="426"/>
      <c r="K1051" s="426"/>
      <c r="L1051" s="426"/>
      <c r="M1051" s="426"/>
      <c r="N1051" s="716"/>
      <c r="O1051" s="685" t="s">
        <v>759</v>
      </c>
      <c r="P1051" s="700" t="s">
        <v>785</v>
      </c>
    </row>
    <row r="1052" spans="1:16" ht="14.25" customHeight="1" outlineLevel="1">
      <c r="A1052" s="34">
        <v>1049</v>
      </c>
      <c r="B1052" s="922">
        <f t="shared" si="16"/>
        <v>44718.479167500089</v>
      </c>
      <c r="C1052" s="595" t="s">
        <v>433</v>
      </c>
      <c r="D1052" s="597">
        <v>95</v>
      </c>
      <c r="E1052" s="571" t="s">
        <v>757</v>
      </c>
      <c r="F1052" s="587" t="s">
        <v>786</v>
      </c>
      <c r="G1052" s="464"/>
      <c r="H1052" s="743">
        <v>3.5</v>
      </c>
      <c r="I1052" s="426">
        <v>3.5</v>
      </c>
      <c r="J1052" s="426"/>
      <c r="K1052" s="426"/>
      <c r="L1052" s="426"/>
      <c r="M1052" s="426"/>
      <c r="N1052" s="444" t="s">
        <v>1104</v>
      </c>
      <c r="O1052" s="685" t="s">
        <v>759</v>
      </c>
      <c r="P1052" s="700" t="s">
        <v>785</v>
      </c>
    </row>
    <row r="1053" spans="1:16" ht="14.25" customHeight="1" outlineLevel="1">
      <c r="A1053" s="34">
        <v>1050</v>
      </c>
      <c r="B1053" s="922">
        <f t="shared" si="16"/>
        <v>44718.625000833425</v>
      </c>
      <c r="C1053" s="595" t="s">
        <v>433</v>
      </c>
      <c r="D1053" s="597">
        <v>95</v>
      </c>
      <c r="E1053" s="571" t="s">
        <v>757</v>
      </c>
      <c r="F1053" s="587" t="s">
        <v>1105</v>
      </c>
      <c r="G1053" s="464"/>
      <c r="H1053" s="742">
        <f>_xlfn.CEILING.MATH(IF(L1052="",((L1053-K1053)/M1053),((L1053-L1052)/M1053)),0.25)</f>
        <v>5.75</v>
      </c>
      <c r="I1053" s="561">
        <f>H1053</f>
        <v>5.75</v>
      </c>
      <c r="J1053" s="426"/>
      <c r="K1053" s="426"/>
      <c r="L1053" s="426">
        <v>1528</v>
      </c>
      <c r="M1053" s="426">
        <v>276</v>
      </c>
      <c r="N1053" s="444" t="s">
        <v>772</v>
      </c>
      <c r="O1053" s="685" t="s">
        <v>759</v>
      </c>
      <c r="P1053" s="697" t="s">
        <v>412</v>
      </c>
    </row>
    <row r="1054" spans="1:16" ht="14.25" customHeight="1" outlineLevel="1">
      <c r="A1054" s="34">
        <v>1051</v>
      </c>
      <c r="B1054" s="922">
        <f t="shared" si="16"/>
        <v>44718.86458416676</v>
      </c>
      <c r="C1054" s="595" t="s">
        <v>433</v>
      </c>
      <c r="D1054" s="597">
        <v>95</v>
      </c>
      <c r="E1054" s="571" t="s">
        <v>757</v>
      </c>
      <c r="F1054" s="587" t="s">
        <v>995</v>
      </c>
      <c r="G1054" s="464"/>
      <c r="H1054" s="743">
        <v>1.25</v>
      </c>
      <c r="I1054" s="426">
        <v>1.25</v>
      </c>
      <c r="J1054" s="426"/>
      <c r="K1054" s="426"/>
      <c r="L1054" s="426"/>
      <c r="M1054" s="426"/>
      <c r="N1054" s="444"/>
      <c r="O1054" s="685" t="s">
        <v>759</v>
      </c>
      <c r="P1054" s="697" t="s">
        <v>790</v>
      </c>
    </row>
    <row r="1055" spans="1:16" ht="14.25" customHeight="1" outlineLevel="1">
      <c r="A1055" s="34">
        <v>1052</v>
      </c>
      <c r="B1055" s="922">
        <f t="shared" si="16"/>
        <v>44718.916667500096</v>
      </c>
      <c r="C1055" s="595" t="s">
        <v>433</v>
      </c>
      <c r="D1055" s="597">
        <v>95</v>
      </c>
      <c r="E1055" s="571" t="s">
        <v>757</v>
      </c>
      <c r="F1055" s="587" t="s">
        <v>1106</v>
      </c>
      <c r="G1055" s="464"/>
      <c r="H1055" s="743">
        <v>2</v>
      </c>
      <c r="I1055" s="426">
        <v>2</v>
      </c>
      <c r="J1055" s="426"/>
      <c r="K1055" s="426"/>
      <c r="L1055" s="426"/>
      <c r="M1055" s="426"/>
      <c r="N1055" s="444"/>
      <c r="O1055" s="685" t="s">
        <v>759</v>
      </c>
      <c r="P1055" s="697" t="s">
        <v>479</v>
      </c>
    </row>
    <row r="1056" spans="1:16" outlineLevel="1">
      <c r="A1056" s="34">
        <v>1053</v>
      </c>
      <c r="B1056" s="922">
        <f t="shared" si="16"/>
        <v>44719.000000833432</v>
      </c>
      <c r="C1056" s="595" t="s">
        <v>433</v>
      </c>
      <c r="D1056" s="597">
        <v>95</v>
      </c>
      <c r="E1056" s="571" t="s">
        <v>757</v>
      </c>
      <c r="F1056" s="587" t="s">
        <v>791</v>
      </c>
      <c r="G1056" s="464"/>
      <c r="H1056" s="743">
        <v>2</v>
      </c>
      <c r="I1056" s="426">
        <v>2</v>
      </c>
      <c r="J1056" s="426"/>
      <c r="K1056" s="426"/>
      <c r="L1056" s="426"/>
      <c r="M1056" s="426"/>
      <c r="N1056" s="444"/>
      <c r="O1056" s="685" t="s">
        <v>759</v>
      </c>
      <c r="P1056" s="698" t="s">
        <v>407</v>
      </c>
    </row>
    <row r="1057" spans="1:16" outlineLevel="1">
      <c r="A1057" s="34">
        <v>1054</v>
      </c>
      <c r="B1057" s="922">
        <f t="shared" si="16"/>
        <v>44719.083334166768</v>
      </c>
      <c r="C1057" s="595" t="s">
        <v>433</v>
      </c>
      <c r="D1057" s="597">
        <v>95</v>
      </c>
      <c r="E1057" s="571" t="s">
        <v>757</v>
      </c>
      <c r="F1057" s="587" t="s">
        <v>792</v>
      </c>
      <c r="G1057" s="464"/>
      <c r="H1057" s="743">
        <v>3</v>
      </c>
      <c r="I1057" s="426">
        <v>3</v>
      </c>
      <c r="J1057" s="426"/>
      <c r="K1057" s="426"/>
      <c r="L1057" s="426"/>
      <c r="M1057" s="426"/>
      <c r="N1057" s="444"/>
      <c r="O1057" s="685" t="s">
        <v>759</v>
      </c>
      <c r="P1057" s="699" t="s">
        <v>410</v>
      </c>
    </row>
    <row r="1058" spans="1:16" outlineLevel="1">
      <c r="A1058" s="34">
        <v>1055</v>
      </c>
      <c r="B1058" s="922">
        <f t="shared" si="16"/>
        <v>44719.208334166768</v>
      </c>
      <c r="C1058" s="595" t="s">
        <v>433</v>
      </c>
      <c r="D1058" s="597">
        <v>95</v>
      </c>
      <c r="E1058" s="571" t="s">
        <v>757</v>
      </c>
      <c r="F1058" s="587" t="s">
        <v>793</v>
      </c>
      <c r="G1058" s="464"/>
      <c r="H1058" s="743">
        <v>3</v>
      </c>
      <c r="I1058" s="426">
        <v>3</v>
      </c>
      <c r="J1058" s="426"/>
      <c r="K1058" s="426"/>
      <c r="L1058" s="426"/>
      <c r="M1058" s="426"/>
      <c r="N1058" s="444"/>
      <c r="O1058" s="685" t="s">
        <v>759</v>
      </c>
      <c r="P1058" s="697" t="s">
        <v>410</v>
      </c>
    </row>
    <row r="1059" spans="1:16" outlineLevel="1">
      <c r="A1059" s="34">
        <v>1056</v>
      </c>
      <c r="B1059" s="922">
        <f t="shared" si="16"/>
        <v>44719.333334166768</v>
      </c>
      <c r="C1059" s="595" t="s">
        <v>433</v>
      </c>
      <c r="D1059" s="597">
        <v>95</v>
      </c>
      <c r="E1059" s="571" t="s">
        <v>757</v>
      </c>
      <c r="F1059" s="587" t="s">
        <v>794</v>
      </c>
      <c r="G1059" s="464"/>
      <c r="H1059" s="743">
        <v>0.5</v>
      </c>
      <c r="I1059" s="426">
        <v>0.5</v>
      </c>
      <c r="J1059" s="426"/>
      <c r="K1059" s="426"/>
      <c r="L1059" s="426"/>
      <c r="M1059" s="426"/>
      <c r="N1059" s="444"/>
      <c r="O1059" s="685" t="s">
        <v>759</v>
      </c>
      <c r="P1059" s="700" t="s">
        <v>535</v>
      </c>
    </row>
    <row r="1060" spans="1:16" outlineLevel="1">
      <c r="A1060" s="34">
        <v>1057</v>
      </c>
      <c r="B1060" s="922">
        <f t="shared" si="16"/>
        <v>44719.354167500103</v>
      </c>
      <c r="C1060" s="595" t="s">
        <v>433</v>
      </c>
      <c r="D1060" s="597">
        <v>95</v>
      </c>
      <c r="E1060" s="571" t="s">
        <v>757</v>
      </c>
      <c r="F1060" s="587" t="s">
        <v>1107</v>
      </c>
      <c r="G1060" s="464"/>
      <c r="H1060" s="742">
        <f>_xlfn.CEILING.MATH(IF(L1059="",((L1060-K1060)/M1060),((L1060-L1059)/M1060)),0.25)</f>
        <v>4.5</v>
      </c>
      <c r="I1060" s="561">
        <f>H1060</f>
        <v>4.5</v>
      </c>
      <c r="J1060" s="426"/>
      <c r="K1060" s="426"/>
      <c r="L1060" s="426">
        <f>L1042+L1043-L1053</f>
        <v>9229</v>
      </c>
      <c r="M1060" s="426">
        <v>2160</v>
      </c>
      <c r="N1060" s="444" t="s">
        <v>788</v>
      </c>
      <c r="O1060" s="685" t="s">
        <v>759</v>
      </c>
      <c r="P1060" s="697" t="s">
        <v>412</v>
      </c>
    </row>
    <row r="1061" spans="1:16" outlineLevel="1">
      <c r="A1061" s="34">
        <v>1058</v>
      </c>
      <c r="B1061" s="922">
        <f t="shared" si="16"/>
        <v>44719.541667500103</v>
      </c>
      <c r="C1061" s="595" t="s">
        <v>433</v>
      </c>
      <c r="D1061" s="597">
        <v>95</v>
      </c>
      <c r="E1061" s="571" t="s">
        <v>757</v>
      </c>
      <c r="F1061" s="462" t="s">
        <v>796</v>
      </c>
      <c r="G1061" s="464"/>
      <c r="H1061" s="743">
        <v>0.75</v>
      </c>
      <c r="I1061" s="426">
        <v>0.75</v>
      </c>
      <c r="J1061" s="426"/>
      <c r="K1061" s="426"/>
      <c r="L1061" s="426"/>
      <c r="M1061" s="426"/>
      <c r="N1061" s="444"/>
      <c r="O1061" s="685" t="s">
        <v>759</v>
      </c>
      <c r="P1061" s="697" t="s">
        <v>377</v>
      </c>
    </row>
    <row r="1062" spans="1:16" outlineLevel="1">
      <c r="A1062" s="34">
        <v>1059</v>
      </c>
      <c r="B1062" s="922">
        <f t="shared" si="16"/>
        <v>44719.572917500103</v>
      </c>
      <c r="C1062" s="595" t="s">
        <v>433</v>
      </c>
      <c r="D1062" s="597">
        <v>95</v>
      </c>
      <c r="E1062" s="571" t="s">
        <v>757</v>
      </c>
      <c r="F1062" s="587" t="s">
        <v>797</v>
      </c>
      <c r="G1062" s="464"/>
      <c r="H1062" s="742">
        <f>_xlfn.CEILING.MATH(IF(L1061="",((L1062-K1062)/M1062),((L1062-L1061)/M1062)),0.25)</f>
        <v>3.75</v>
      </c>
      <c r="I1062" s="561">
        <f>H1062</f>
        <v>3.75</v>
      </c>
      <c r="J1062" s="426"/>
      <c r="K1062" s="426"/>
      <c r="L1062" s="426">
        <v>1528</v>
      </c>
      <c r="M1062" s="426">
        <v>432</v>
      </c>
      <c r="N1062" s="444" t="s">
        <v>766</v>
      </c>
      <c r="O1062" s="685" t="s">
        <v>759</v>
      </c>
      <c r="P1062" s="697" t="s">
        <v>412</v>
      </c>
    </row>
    <row r="1063" spans="1:16" outlineLevel="1">
      <c r="A1063" s="34">
        <v>1060</v>
      </c>
      <c r="B1063" s="922">
        <f t="shared" si="16"/>
        <v>44719.729167500103</v>
      </c>
      <c r="C1063" s="595" t="s">
        <v>433</v>
      </c>
      <c r="D1063" s="597">
        <v>100</v>
      </c>
      <c r="E1063" s="590" t="s">
        <v>798</v>
      </c>
      <c r="F1063" s="585" t="s">
        <v>799</v>
      </c>
      <c r="G1063" s="465"/>
      <c r="H1063" s="742">
        <v>2</v>
      </c>
      <c r="I1063" s="560">
        <f>H1063</f>
        <v>2</v>
      </c>
      <c r="J1063" s="442"/>
      <c r="K1063" s="442"/>
      <c r="L1063" s="442">
        <v>4025</v>
      </c>
      <c r="M1063" s="426">
        <v>2160</v>
      </c>
      <c r="N1063" s="444" t="s">
        <v>788</v>
      </c>
      <c r="O1063" s="687" t="s">
        <v>800</v>
      </c>
      <c r="P1063" s="697" t="s">
        <v>389</v>
      </c>
    </row>
    <row r="1064" spans="1:16" outlineLevel="1">
      <c r="A1064" s="34">
        <v>1061</v>
      </c>
      <c r="B1064" s="922">
        <f t="shared" si="16"/>
        <v>44719.812500833439</v>
      </c>
      <c r="C1064" s="595" t="s">
        <v>433</v>
      </c>
      <c r="D1064" s="597">
        <v>100</v>
      </c>
      <c r="E1064" s="590" t="s">
        <v>798</v>
      </c>
      <c r="F1064" s="585" t="s">
        <v>801</v>
      </c>
      <c r="G1064" s="465"/>
      <c r="H1064" s="747">
        <v>1.75</v>
      </c>
      <c r="I1064" s="442">
        <v>1.75</v>
      </c>
      <c r="J1064" s="442"/>
      <c r="K1064" s="442"/>
      <c r="L1064" s="442"/>
      <c r="M1064" s="442"/>
      <c r="N1064" s="614"/>
      <c r="O1064" s="687" t="s">
        <v>800</v>
      </c>
      <c r="P1064" s="697" t="s">
        <v>802</v>
      </c>
    </row>
    <row r="1065" spans="1:16" outlineLevel="1">
      <c r="A1065" s="34">
        <v>1062</v>
      </c>
      <c r="B1065" s="922">
        <f t="shared" si="16"/>
        <v>44719.885417500103</v>
      </c>
      <c r="C1065" s="595" t="s">
        <v>433</v>
      </c>
      <c r="D1065" s="597">
        <v>100</v>
      </c>
      <c r="E1065" s="590" t="s">
        <v>798</v>
      </c>
      <c r="F1065" s="585" t="s">
        <v>803</v>
      </c>
      <c r="G1065" s="465"/>
      <c r="H1065" s="747">
        <v>0.25</v>
      </c>
      <c r="I1065" s="442">
        <v>0.25</v>
      </c>
      <c r="J1065" s="442"/>
      <c r="K1065" s="442"/>
      <c r="L1065" s="442"/>
      <c r="M1065" s="442"/>
      <c r="N1065" s="614"/>
      <c r="O1065" s="687" t="s">
        <v>800</v>
      </c>
      <c r="P1065" s="697" t="s">
        <v>802</v>
      </c>
    </row>
    <row r="1066" spans="1:16" outlineLevel="1">
      <c r="A1066" s="34">
        <v>1063</v>
      </c>
      <c r="B1066" s="922">
        <f t="shared" si="16"/>
        <v>44719.895834166768</v>
      </c>
      <c r="C1066" s="595" t="s">
        <v>433</v>
      </c>
      <c r="D1066" s="597">
        <v>100</v>
      </c>
      <c r="E1066" s="590" t="s">
        <v>798</v>
      </c>
      <c r="F1066" s="585" t="s">
        <v>804</v>
      </c>
      <c r="G1066" s="465"/>
      <c r="H1066" s="742">
        <f>_xlfn.CEILING.MATH(IF(L1065="",((L1066-K1066)/M1066),((L1066-L1065)/M1066)),0.25)</f>
        <v>2</v>
      </c>
      <c r="I1066" s="560">
        <f>H1066</f>
        <v>2</v>
      </c>
      <c r="J1066" s="442"/>
      <c r="K1066" s="442"/>
      <c r="L1066" s="442">
        <v>4025</v>
      </c>
      <c r="M1066" s="426">
        <v>2160</v>
      </c>
      <c r="N1066" s="444" t="s">
        <v>788</v>
      </c>
      <c r="O1066" s="687" t="s">
        <v>800</v>
      </c>
      <c r="P1066" s="697" t="s">
        <v>412</v>
      </c>
    </row>
    <row r="1067" spans="1:16" outlineLevel="1">
      <c r="A1067" s="34">
        <v>1064</v>
      </c>
      <c r="B1067" s="922">
        <f t="shared" si="16"/>
        <v>44719.979167500103</v>
      </c>
      <c r="C1067" s="595" t="s">
        <v>433</v>
      </c>
      <c r="D1067" s="597">
        <v>100</v>
      </c>
      <c r="E1067" s="590" t="s">
        <v>798</v>
      </c>
      <c r="F1067" s="585" t="s">
        <v>805</v>
      </c>
      <c r="G1067" s="465"/>
      <c r="H1067" s="747">
        <v>0.75</v>
      </c>
      <c r="I1067" s="442">
        <v>0.75</v>
      </c>
      <c r="J1067" s="442"/>
      <c r="K1067" s="442"/>
      <c r="L1067" s="442"/>
      <c r="M1067" s="442"/>
      <c r="N1067" s="614" t="s">
        <v>1004</v>
      </c>
      <c r="O1067" s="687" t="s">
        <v>800</v>
      </c>
      <c r="P1067" s="697" t="s">
        <v>377</v>
      </c>
    </row>
    <row r="1068" spans="1:16" outlineLevel="1">
      <c r="A1068" s="34">
        <v>1065</v>
      </c>
      <c r="B1068" s="922">
        <f t="shared" si="16"/>
        <v>44720.010417500103</v>
      </c>
      <c r="C1068" s="595" t="s">
        <v>433</v>
      </c>
      <c r="D1068" s="597">
        <v>100</v>
      </c>
      <c r="E1068" s="590" t="s">
        <v>798</v>
      </c>
      <c r="F1068" s="585" t="s">
        <v>806</v>
      </c>
      <c r="G1068" s="465"/>
      <c r="H1068" s="747">
        <v>5.75</v>
      </c>
      <c r="I1068" s="442">
        <v>5.75</v>
      </c>
      <c r="J1068" s="442"/>
      <c r="K1068" s="442"/>
      <c r="L1068" s="442"/>
      <c r="M1068" s="442"/>
      <c r="N1068" s="614"/>
      <c r="O1068" s="687" t="s">
        <v>800</v>
      </c>
      <c r="P1068" s="697" t="s">
        <v>807</v>
      </c>
    </row>
    <row r="1069" spans="1:16" outlineLevel="1">
      <c r="A1069" s="34">
        <v>1066</v>
      </c>
      <c r="B1069" s="922">
        <f t="shared" si="16"/>
        <v>44720.250000833439</v>
      </c>
      <c r="C1069" s="595" t="s">
        <v>433</v>
      </c>
      <c r="D1069" s="597">
        <v>100</v>
      </c>
      <c r="E1069" s="590" t="s">
        <v>798</v>
      </c>
      <c r="F1069" s="585" t="s">
        <v>808</v>
      </c>
      <c r="G1069" s="465"/>
      <c r="H1069" s="747">
        <v>0.25</v>
      </c>
      <c r="I1069" s="442">
        <v>0.25</v>
      </c>
      <c r="J1069" s="442"/>
      <c r="K1069" s="442"/>
      <c r="L1069" s="442"/>
      <c r="M1069" s="442"/>
      <c r="N1069" s="614"/>
      <c r="O1069" s="687" t="s">
        <v>800</v>
      </c>
      <c r="P1069" s="697" t="s">
        <v>377</v>
      </c>
    </row>
    <row r="1070" spans="1:16" outlineLevel="1">
      <c r="A1070" s="34">
        <v>1067</v>
      </c>
      <c r="B1070" s="922">
        <f t="shared" si="16"/>
        <v>44720.260417500103</v>
      </c>
      <c r="C1070" s="595" t="s">
        <v>433</v>
      </c>
      <c r="D1070" s="597">
        <v>100</v>
      </c>
      <c r="E1070" s="590" t="s">
        <v>798</v>
      </c>
      <c r="F1070" s="585" t="s">
        <v>814</v>
      </c>
      <c r="G1070" s="465"/>
      <c r="H1070" s="742">
        <f>_xlfn.CEILING.MATH(IF(L1069="",((L1070-K1070)/M1070),((L1070-L1069)/M1070)),0.25)</f>
        <v>11.75</v>
      </c>
      <c r="I1070" s="560">
        <f>H1070</f>
        <v>11.75</v>
      </c>
      <c r="J1070" s="442"/>
      <c r="K1070" s="442"/>
      <c r="L1070" s="442">
        <v>6027</v>
      </c>
      <c r="M1070" s="442">
        <v>516</v>
      </c>
      <c r="N1070" s="444" t="s">
        <v>810</v>
      </c>
      <c r="O1070" s="687" t="s">
        <v>800</v>
      </c>
      <c r="P1070" s="697" t="s">
        <v>813</v>
      </c>
    </row>
    <row r="1071" spans="1:16" outlineLevel="1">
      <c r="A1071" s="34">
        <v>1068</v>
      </c>
      <c r="B1071" s="922">
        <f t="shared" si="16"/>
        <v>44720.750000833439</v>
      </c>
      <c r="C1071" s="595" t="s">
        <v>433</v>
      </c>
      <c r="D1071" s="597">
        <v>100</v>
      </c>
      <c r="E1071" s="590" t="s">
        <v>798</v>
      </c>
      <c r="F1071" s="585" t="s">
        <v>811</v>
      </c>
      <c r="G1071" s="465"/>
      <c r="H1071" s="747">
        <v>3.5</v>
      </c>
      <c r="I1071" s="442">
        <v>3.5</v>
      </c>
      <c r="J1071" s="442"/>
      <c r="K1071" s="442"/>
      <c r="L1071" s="442"/>
      <c r="M1071" s="442"/>
      <c r="N1071" s="614"/>
      <c r="O1071" s="687" t="s">
        <v>800</v>
      </c>
      <c r="P1071" s="697" t="s">
        <v>807</v>
      </c>
    </row>
    <row r="1072" spans="1:16" outlineLevel="1">
      <c r="A1072" s="34">
        <v>1069</v>
      </c>
      <c r="B1072" s="922">
        <f t="shared" si="16"/>
        <v>44720.895834166775</v>
      </c>
      <c r="C1072" s="595" t="s">
        <v>433</v>
      </c>
      <c r="D1072" s="597">
        <v>100</v>
      </c>
      <c r="E1072" s="590" t="s">
        <v>798</v>
      </c>
      <c r="F1072" s="585" t="s">
        <v>814</v>
      </c>
      <c r="G1072" s="465"/>
      <c r="H1072" s="742">
        <f>_xlfn.CEILING.MATH(IF(L1071="",((L1072-K1072)/M1072),((L1072-L1071)/M1072)),0.25)</f>
        <v>3.25</v>
      </c>
      <c r="I1072" s="560">
        <f>H1072</f>
        <v>3.25</v>
      </c>
      <c r="J1072" s="442"/>
      <c r="K1072" s="442"/>
      <c r="L1072" s="442">
        <v>1640</v>
      </c>
      <c r="M1072" s="442">
        <v>516</v>
      </c>
      <c r="N1072" s="444" t="s">
        <v>810</v>
      </c>
      <c r="O1072" s="687" t="s">
        <v>800</v>
      </c>
      <c r="P1072" s="697" t="s">
        <v>807</v>
      </c>
    </row>
    <row r="1073" spans="1:16" outlineLevel="1">
      <c r="A1073" s="34">
        <v>1070</v>
      </c>
      <c r="B1073" s="922">
        <f t="shared" si="16"/>
        <v>44721.031250833439</v>
      </c>
      <c r="C1073" s="595" t="s">
        <v>433</v>
      </c>
      <c r="D1073" s="597">
        <v>100</v>
      </c>
      <c r="E1073" s="590" t="s">
        <v>798</v>
      </c>
      <c r="F1073" s="585" t="s">
        <v>815</v>
      </c>
      <c r="G1073" s="465"/>
      <c r="H1073" s="747">
        <v>1.75</v>
      </c>
      <c r="I1073" s="442">
        <v>1.75</v>
      </c>
      <c r="J1073" s="442"/>
      <c r="K1073" s="442"/>
      <c r="L1073" s="442"/>
      <c r="M1073" s="442"/>
      <c r="N1073" s="614"/>
      <c r="O1073" s="687" t="s">
        <v>800</v>
      </c>
      <c r="P1073" s="697" t="s">
        <v>383</v>
      </c>
    </row>
    <row r="1074" spans="1:16" outlineLevel="1">
      <c r="A1074" s="34">
        <v>1071</v>
      </c>
      <c r="B1074" s="922">
        <f t="shared" si="16"/>
        <v>44721.104167500103</v>
      </c>
      <c r="C1074" s="595" t="s">
        <v>433</v>
      </c>
      <c r="D1074" s="597">
        <v>100</v>
      </c>
      <c r="E1074" s="590" t="s">
        <v>798</v>
      </c>
      <c r="F1074" s="585" t="s">
        <v>816</v>
      </c>
      <c r="G1074" s="465"/>
      <c r="H1074" s="747">
        <v>1.5</v>
      </c>
      <c r="I1074" s="442">
        <v>1.5</v>
      </c>
      <c r="J1074" s="442"/>
      <c r="K1074" s="442"/>
      <c r="L1074" s="442"/>
      <c r="M1074" s="442"/>
      <c r="N1074" s="614"/>
      <c r="O1074" s="687" t="s">
        <v>800</v>
      </c>
      <c r="P1074" s="698" t="s">
        <v>807</v>
      </c>
    </row>
    <row r="1075" spans="1:16" outlineLevel="1">
      <c r="A1075" s="34">
        <v>1072</v>
      </c>
      <c r="B1075" s="922">
        <f t="shared" si="16"/>
        <v>44721.166667500103</v>
      </c>
      <c r="C1075" s="595" t="s">
        <v>433</v>
      </c>
      <c r="D1075" s="597">
        <v>100</v>
      </c>
      <c r="E1075" s="590" t="s">
        <v>798</v>
      </c>
      <c r="F1075" s="585" t="s">
        <v>817</v>
      </c>
      <c r="G1075" s="465"/>
      <c r="H1075" s="747">
        <v>1</v>
      </c>
      <c r="I1075" s="442">
        <v>1</v>
      </c>
      <c r="J1075" s="442"/>
      <c r="K1075" s="442"/>
      <c r="L1075" s="442"/>
      <c r="M1075" s="442"/>
      <c r="N1075" s="614"/>
      <c r="O1075" s="687" t="s">
        <v>800</v>
      </c>
      <c r="P1075" s="697" t="s">
        <v>818</v>
      </c>
    </row>
    <row r="1076" spans="1:16" outlineLevel="1">
      <c r="A1076" s="34">
        <v>1073</v>
      </c>
      <c r="B1076" s="922">
        <f t="shared" si="16"/>
        <v>44721.208334166768</v>
      </c>
      <c r="C1076" s="595" t="s">
        <v>433</v>
      </c>
      <c r="D1076" s="597">
        <v>100</v>
      </c>
      <c r="E1076" s="590" t="s">
        <v>798</v>
      </c>
      <c r="F1076" s="585" t="s">
        <v>1006</v>
      </c>
      <c r="G1076" s="465"/>
      <c r="H1076" s="747">
        <v>8</v>
      </c>
      <c r="I1076" s="442">
        <v>8</v>
      </c>
      <c r="J1076" s="442"/>
      <c r="K1076" s="442"/>
      <c r="L1076" s="442"/>
      <c r="M1076" s="442"/>
      <c r="N1076" s="614"/>
      <c r="O1076" s="687" t="s">
        <v>800</v>
      </c>
      <c r="P1076" s="697" t="s">
        <v>813</v>
      </c>
    </row>
    <row r="1077" spans="1:16" outlineLevel="1">
      <c r="A1077" s="34">
        <v>1074</v>
      </c>
      <c r="B1077" s="922">
        <f t="shared" si="16"/>
        <v>44721.541667500103</v>
      </c>
      <c r="C1077" s="595" t="s">
        <v>433</v>
      </c>
      <c r="D1077" s="597">
        <v>100</v>
      </c>
      <c r="E1077" s="590" t="s">
        <v>798</v>
      </c>
      <c r="F1077" s="585" t="s">
        <v>820</v>
      </c>
      <c r="G1077" s="465"/>
      <c r="H1077" s="747">
        <v>1.25</v>
      </c>
      <c r="I1077" s="442">
        <v>1.25</v>
      </c>
      <c r="J1077" s="442"/>
      <c r="K1077" s="442"/>
      <c r="L1077" s="442"/>
      <c r="M1077" s="442"/>
      <c r="N1077" s="614"/>
      <c r="O1077" s="687" t="s">
        <v>800</v>
      </c>
      <c r="P1077" s="697" t="s">
        <v>383</v>
      </c>
    </row>
    <row r="1078" spans="1:16" outlineLevel="1">
      <c r="A1078" s="34">
        <v>1075</v>
      </c>
      <c r="B1078" s="922">
        <f t="shared" si="16"/>
        <v>44721.593750833439</v>
      </c>
      <c r="C1078" s="595" t="s">
        <v>433</v>
      </c>
      <c r="D1078" s="597">
        <v>100</v>
      </c>
      <c r="E1078" s="590" t="s">
        <v>798</v>
      </c>
      <c r="F1078" s="585" t="s">
        <v>821</v>
      </c>
      <c r="G1078" s="465"/>
      <c r="H1078" s="747">
        <v>9.25</v>
      </c>
      <c r="I1078" s="442">
        <v>9.25</v>
      </c>
      <c r="J1078" s="442"/>
      <c r="K1078" s="442"/>
      <c r="L1078" s="442"/>
      <c r="M1078" s="442"/>
      <c r="N1078" s="614"/>
      <c r="O1078" s="687" t="s">
        <v>800</v>
      </c>
      <c r="P1078" s="697" t="s">
        <v>822</v>
      </c>
    </row>
    <row r="1079" spans="1:16" outlineLevel="1">
      <c r="A1079" s="34">
        <v>1076</v>
      </c>
      <c r="B1079" s="922">
        <f t="shared" si="16"/>
        <v>44721.979167500103</v>
      </c>
      <c r="C1079" s="595" t="s">
        <v>433</v>
      </c>
      <c r="D1079" s="597">
        <v>100</v>
      </c>
      <c r="E1079" s="590" t="s">
        <v>798</v>
      </c>
      <c r="F1079" s="585" t="s">
        <v>823</v>
      </c>
      <c r="G1079" s="465"/>
      <c r="H1079" s="747">
        <v>2</v>
      </c>
      <c r="I1079" s="442">
        <v>2</v>
      </c>
      <c r="J1079" s="442"/>
      <c r="K1079" s="442"/>
      <c r="L1079" s="442"/>
      <c r="M1079" s="442"/>
      <c r="N1079" s="614"/>
      <c r="O1079" s="687" t="s">
        <v>800</v>
      </c>
      <c r="P1079" s="697" t="s">
        <v>377</v>
      </c>
    </row>
    <row r="1080" spans="1:16" outlineLevel="1">
      <c r="A1080" s="34">
        <v>1077</v>
      </c>
      <c r="B1080" s="922">
        <f t="shared" si="16"/>
        <v>44722.062500833439</v>
      </c>
      <c r="C1080" s="595" t="s">
        <v>433</v>
      </c>
      <c r="D1080" s="597">
        <v>100</v>
      </c>
      <c r="E1080" s="590" t="s">
        <v>798</v>
      </c>
      <c r="F1080" s="585" t="s">
        <v>1007</v>
      </c>
      <c r="G1080" s="465"/>
      <c r="H1080" s="742">
        <f>_xlfn.CEILING.MATH(IF(L1079="",((L1080-K1080)/M1080),((L1080-L1079)/M1080)),0.25)</f>
        <v>11.25</v>
      </c>
      <c r="I1080" s="560">
        <f>H1080</f>
        <v>11.25</v>
      </c>
      <c r="J1080" s="442"/>
      <c r="K1080" s="442"/>
      <c r="L1080" s="442">
        <v>4025</v>
      </c>
      <c r="M1080" s="442">
        <v>364.5</v>
      </c>
      <c r="N1080" s="444" t="s">
        <v>825</v>
      </c>
      <c r="O1080" s="687" t="s">
        <v>800</v>
      </c>
      <c r="P1080" s="697" t="s">
        <v>389</v>
      </c>
    </row>
    <row r="1081" spans="1:16" outlineLevel="1">
      <c r="A1081" s="34">
        <v>1078</v>
      </c>
      <c r="B1081" s="922">
        <f t="shared" si="16"/>
        <v>44722.531250833439</v>
      </c>
      <c r="C1081" s="595" t="s">
        <v>433</v>
      </c>
      <c r="D1081" s="597">
        <v>100</v>
      </c>
      <c r="E1081" s="590" t="s">
        <v>798</v>
      </c>
      <c r="F1081" s="585" t="s">
        <v>1108</v>
      </c>
      <c r="G1081" s="465"/>
      <c r="H1081" s="747">
        <v>0.5</v>
      </c>
      <c r="I1081" s="442">
        <v>0.5</v>
      </c>
      <c r="J1081" s="442"/>
      <c r="K1081" s="442"/>
      <c r="L1081" s="442"/>
      <c r="M1081" s="442"/>
      <c r="N1081" s="623"/>
      <c r="O1081" s="687" t="s">
        <v>800</v>
      </c>
      <c r="P1081" s="697" t="s">
        <v>383</v>
      </c>
    </row>
    <row r="1082" spans="1:16" outlineLevel="1">
      <c r="A1082" s="34">
        <v>1079</v>
      </c>
      <c r="B1082" s="922">
        <f t="shared" si="16"/>
        <v>44722.552084166775</v>
      </c>
      <c r="C1082" s="595" t="s">
        <v>433</v>
      </c>
      <c r="D1082" s="597">
        <v>100</v>
      </c>
      <c r="E1082" s="590" t="s">
        <v>798</v>
      </c>
      <c r="F1082" s="585" t="s">
        <v>1009</v>
      </c>
      <c r="G1082" s="465"/>
      <c r="H1082" s="747">
        <v>0.75</v>
      </c>
      <c r="I1082" s="442">
        <v>0.75</v>
      </c>
      <c r="J1082" s="442"/>
      <c r="K1082" s="442"/>
      <c r="L1082" s="442"/>
      <c r="M1082" s="442"/>
      <c r="N1082" s="714"/>
      <c r="O1082" s="687" t="s">
        <v>800</v>
      </c>
      <c r="P1082" s="697" t="s">
        <v>779</v>
      </c>
    </row>
    <row r="1083" spans="1:16" outlineLevel="1">
      <c r="A1083" s="34">
        <v>1080</v>
      </c>
      <c r="B1083" s="922">
        <f t="shared" si="16"/>
        <v>44722.583334166775</v>
      </c>
      <c r="C1083" s="595" t="s">
        <v>433</v>
      </c>
      <c r="D1083" s="597">
        <v>100</v>
      </c>
      <c r="E1083" s="590" t="s">
        <v>798</v>
      </c>
      <c r="F1083" s="585" t="s">
        <v>828</v>
      </c>
      <c r="G1083" s="465"/>
      <c r="H1083" s="747">
        <v>1.5</v>
      </c>
      <c r="I1083" s="442">
        <v>1.5</v>
      </c>
      <c r="J1083" s="442"/>
      <c r="K1083" s="442"/>
      <c r="L1083" s="442"/>
      <c r="M1083" s="442"/>
      <c r="N1083" s="714"/>
      <c r="O1083" s="687" t="s">
        <v>800</v>
      </c>
      <c r="P1083" s="697" t="s">
        <v>484</v>
      </c>
    </row>
    <row r="1084" spans="1:16" outlineLevel="1">
      <c r="A1084" s="34">
        <v>1081</v>
      </c>
      <c r="B1084" s="922">
        <f t="shared" si="16"/>
        <v>44722.645834166775</v>
      </c>
      <c r="C1084" s="595" t="s">
        <v>433</v>
      </c>
      <c r="D1084" s="597">
        <v>100</v>
      </c>
      <c r="E1084" s="590" t="s">
        <v>798</v>
      </c>
      <c r="F1084" s="585" t="s">
        <v>829</v>
      </c>
      <c r="G1084" s="465"/>
      <c r="H1084" s="747">
        <v>1</v>
      </c>
      <c r="I1084" s="442">
        <v>1</v>
      </c>
      <c r="J1084" s="442"/>
      <c r="K1084" s="442"/>
      <c r="L1084" s="442"/>
      <c r="M1084" s="442"/>
      <c r="N1084" s="714" t="s">
        <v>830</v>
      </c>
      <c r="O1084" s="687" t="s">
        <v>800</v>
      </c>
      <c r="P1084" s="697" t="s">
        <v>383</v>
      </c>
    </row>
    <row r="1085" spans="1:16" outlineLevel="1">
      <c r="A1085" s="34">
        <v>1082</v>
      </c>
      <c r="B1085" s="922">
        <f t="shared" si="16"/>
        <v>44722.687500833439</v>
      </c>
      <c r="C1085" s="595" t="s">
        <v>433</v>
      </c>
      <c r="D1085" s="597">
        <v>100</v>
      </c>
      <c r="E1085" s="590" t="s">
        <v>798</v>
      </c>
      <c r="F1085" s="585" t="s">
        <v>831</v>
      </c>
      <c r="G1085" s="465"/>
      <c r="H1085" s="747">
        <v>0.75</v>
      </c>
      <c r="I1085" s="442">
        <v>0.75</v>
      </c>
      <c r="J1085" s="442"/>
      <c r="K1085" s="442"/>
      <c r="L1085" s="442"/>
      <c r="M1085" s="442"/>
      <c r="N1085" s="714"/>
      <c r="O1085" s="687" t="s">
        <v>800</v>
      </c>
      <c r="P1085" s="697" t="s">
        <v>832</v>
      </c>
    </row>
    <row r="1086" spans="1:16" outlineLevel="1">
      <c r="A1086" s="34">
        <v>1083</v>
      </c>
      <c r="B1086" s="922">
        <f t="shared" si="16"/>
        <v>44722.718750833439</v>
      </c>
      <c r="C1086" s="595" t="s">
        <v>433</v>
      </c>
      <c r="D1086" s="597">
        <v>100</v>
      </c>
      <c r="E1086" s="590" t="s">
        <v>798</v>
      </c>
      <c r="F1086" s="585" t="s">
        <v>833</v>
      </c>
      <c r="G1086" s="465"/>
      <c r="H1086" s="747">
        <v>2.25</v>
      </c>
      <c r="I1086" s="442">
        <v>2.25</v>
      </c>
      <c r="J1086" s="442"/>
      <c r="K1086" s="442"/>
      <c r="L1086" s="442"/>
      <c r="M1086" s="442"/>
      <c r="N1086" s="623"/>
      <c r="O1086" s="687" t="s">
        <v>800</v>
      </c>
      <c r="P1086" s="697" t="s">
        <v>562</v>
      </c>
    </row>
    <row r="1087" spans="1:16" outlineLevel="1">
      <c r="A1087" s="34">
        <v>1084</v>
      </c>
      <c r="B1087" s="922">
        <f t="shared" si="16"/>
        <v>44722.812500833439</v>
      </c>
      <c r="C1087" s="595" t="s">
        <v>433</v>
      </c>
      <c r="D1087" s="597">
        <v>100</v>
      </c>
      <c r="E1087" s="590" t="s">
        <v>798</v>
      </c>
      <c r="F1087" s="585" t="s">
        <v>835</v>
      </c>
      <c r="G1087" s="465"/>
      <c r="H1087" s="747">
        <v>1</v>
      </c>
      <c r="I1087" s="442">
        <v>1</v>
      </c>
      <c r="J1087" s="442"/>
      <c r="K1087" s="442"/>
      <c r="L1087" s="442"/>
      <c r="M1087" s="442"/>
      <c r="N1087" s="714"/>
      <c r="O1087" s="687" t="s">
        <v>800</v>
      </c>
      <c r="P1087" s="697" t="s">
        <v>479</v>
      </c>
    </row>
    <row r="1088" spans="1:16" outlineLevel="1">
      <c r="A1088" s="34">
        <v>1085</v>
      </c>
      <c r="B1088" s="922">
        <f t="shared" si="16"/>
        <v>44722.854167500103</v>
      </c>
      <c r="C1088" s="595" t="s">
        <v>433</v>
      </c>
      <c r="D1088" s="597">
        <v>100</v>
      </c>
      <c r="E1088" s="590" t="s">
        <v>798</v>
      </c>
      <c r="F1088" s="585" t="s">
        <v>836</v>
      </c>
      <c r="G1088" s="465"/>
      <c r="H1088" s="747">
        <v>1</v>
      </c>
      <c r="I1088" s="442">
        <v>1</v>
      </c>
      <c r="J1088" s="442"/>
      <c r="K1088" s="442"/>
      <c r="L1088" s="442"/>
      <c r="M1088" s="442"/>
      <c r="N1088" s="623"/>
      <c r="O1088" s="687" t="s">
        <v>800</v>
      </c>
      <c r="P1088" s="697" t="s">
        <v>640</v>
      </c>
    </row>
    <row r="1089" spans="1:16" outlineLevel="1">
      <c r="A1089" s="34">
        <v>1086</v>
      </c>
      <c r="B1089" s="922">
        <f t="shared" si="16"/>
        <v>44722.895834166768</v>
      </c>
      <c r="C1089" s="595" t="s">
        <v>433</v>
      </c>
      <c r="D1089" s="597">
        <v>100</v>
      </c>
      <c r="E1089" s="590" t="s">
        <v>798</v>
      </c>
      <c r="F1089" s="585" t="s">
        <v>837</v>
      </c>
      <c r="G1089" s="465"/>
      <c r="H1089" s="747">
        <v>1.5</v>
      </c>
      <c r="I1089" s="442">
        <v>1.5</v>
      </c>
      <c r="J1089" s="442"/>
      <c r="K1089" s="442"/>
      <c r="L1089" s="442"/>
      <c r="M1089" s="442"/>
      <c r="N1089" s="623"/>
      <c r="O1089" s="687" t="s">
        <v>800</v>
      </c>
      <c r="P1089" s="697" t="s">
        <v>653</v>
      </c>
    </row>
    <row r="1090" spans="1:16" outlineLevel="1">
      <c r="A1090" s="34">
        <v>1087</v>
      </c>
      <c r="B1090" s="922">
        <f t="shared" si="16"/>
        <v>44722.958334166768</v>
      </c>
      <c r="C1090" s="595" t="s">
        <v>433</v>
      </c>
      <c r="D1090" s="597">
        <v>100</v>
      </c>
      <c r="E1090" s="590" t="s">
        <v>798</v>
      </c>
      <c r="F1090" s="585" t="s">
        <v>838</v>
      </c>
      <c r="G1090" s="465"/>
      <c r="H1090" s="747">
        <v>0.75</v>
      </c>
      <c r="I1090" s="442">
        <v>0.75</v>
      </c>
      <c r="J1090" s="442"/>
      <c r="K1090" s="442"/>
      <c r="L1090" s="442"/>
      <c r="M1090" s="442"/>
      <c r="N1090" s="623"/>
      <c r="O1090" s="687" t="s">
        <v>800</v>
      </c>
      <c r="P1090" s="697" t="s">
        <v>640</v>
      </c>
    </row>
    <row r="1091" spans="1:16" outlineLevel="1">
      <c r="A1091" s="34">
        <v>1088</v>
      </c>
      <c r="B1091" s="922">
        <f t="shared" si="16"/>
        <v>44722.989584166768</v>
      </c>
      <c r="C1091" s="595" t="s">
        <v>433</v>
      </c>
      <c r="D1091" s="597">
        <v>100</v>
      </c>
      <c r="E1091" s="590" t="s">
        <v>798</v>
      </c>
      <c r="F1091" s="585" t="s">
        <v>839</v>
      </c>
      <c r="G1091" s="465"/>
      <c r="H1091" s="747">
        <v>0.75</v>
      </c>
      <c r="I1091" s="442">
        <v>0.75</v>
      </c>
      <c r="J1091" s="442"/>
      <c r="K1091" s="442"/>
      <c r="L1091" s="442"/>
      <c r="M1091" s="442"/>
      <c r="N1091" s="623"/>
      <c r="O1091" s="687" t="s">
        <v>800</v>
      </c>
      <c r="P1091" s="697" t="s">
        <v>640</v>
      </c>
    </row>
    <row r="1092" spans="1:16" outlineLevel="1">
      <c r="A1092" s="34">
        <v>1089</v>
      </c>
      <c r="B1092" s="922">
        <f t="shared" si="16"/>
        <v>44723.020834166768</v>
      </c>
      <c r="C1092" s="595" t="s">
        <v>433</v>
      </c>
      <c r="D1092" s="597">
        <v>100</v>
      </c>
      <c r="E1092" s="590" t="s">
        <v>798</v>
      </c>
      <c r="F1092" s="585" t="s">
        <v>840</v>
      </c>
      <c r="G1092" s="465"/>
      <c r="H1092" s="747">
        <v>0.5</v>
      </c>
      <c r="I1092" s="442">
        <v>0.5</v>
      </c>
      <c r="J1092" s="442"/>
      <c r="K1092" s="442"/>
      <c r="L1092" s="442"/>
      <c r="M1092" s="442"/>
      <c r="N1092" s="623"/>
      <c r="O1092" s="687" t="s">
        <v>800</v>
      </c>
      <c r="P1092" s="697" t="s">
        <v>484</v>
      </c>
    </row>
    <row r="1093" spans="1:16" outlineLevel="1">
      <c r="A1093" s="34">
        <v>1090</v>
      </c>
      <c r="B1093" s="922">
        <f t="shared" si="16"/>
        <v>44723.041667500103</v>
      </c>
      <c r="C1093" s="595" t="s">
        <v>433</v>
      </c>
      <c r="D1093" s="597">
        <v>100</v>
      </c>
      <c r="E1093" s="590" t="s">
        <v>798</v>
      </c>
      <c r="F1093" s="585" t="s">
        <v>841</v>
      </c>
      <c r="G1093" s="465"/>
      <c r="H1093" s="747">
        <v>0.75</v>
      </c>
      <c r="I1093" s="442">
        <v>0.75</v>
      </c>
      <c r="J1093" s="442"/>
      <c r="K1093" s="442"/>
      <c r="L1093" s="442"/>
      <c r="M1093" s="442"/>
      <c r="N1093" s="623"/>
      <c r="O1093" s="687" t="s">
        <v>800</v>
      </c>
      <c r="P1093" s="697" t="s">
        <v>479</v>
      </c>
    </row>
    <row r="1094" spans="1:16" outlineLevel="1">
      <c r="A1094" s="34">
        <v>1091</v>
      </c>
      <c r="B1094" s="922">
        <f t="shared" ref="B1094:B1157" si="17">IF(ISNUMBER(J1093),B1093+J1093/24,B1093+I1093/24)</f>
        <v>44723.072917500103</v>
      </c>
      <c r="C1094" s="595" t="s">
        <v>433</v>
      </c>
      <c r="D1094" s="597">
        <v>100</v>
      </c>
      <c r="E1094" s="590" t="s">
        <v>798</v>
      </c>
      <c r="F1094" s="585" t="s">
        <v>842</v>
      </c>
      <c r="G1094" s="465"/>
      <c r="H1094" s="747">
        <v>1</v>
      </c>
      <c r="I1094" s="442">
        <v>1</v>
      </c>
      <c r="J1094" s="442"/>
      <c r="K1094" s="442"/>
      <c r="L1094" s="442"/>
      <c r="M1094" s="442"/>
      <c r="N1094" s="623"/>
      <c r="O1094" s="687" t="s">
        <v>800</v>
      </c>
      <c r="P1094" s="697" t="s">
        <v>640</v>
      </c>
    </row>
    <row r="1095" spans="1:16" outlineLevel="1">
      <c r="A1095" s="34">
        <v>1092</v>
      </c>
      <c r="B1095" s="922">
        <f t="shared" si="17"/>
        <v>44723.114584166768</v>
      </c>
      <c r="C1095" s="595" t="s">
        <v>433</v>
      </c>
      <c r="D1095" s="597">
        <v>100</v>
      </c>
      <c r="E1095" s="590" t="s">
        <v>798</v>
      </c>
      <c r="F1095" s="585" t="s">
        <v>843</v>
      </c>
      <c r="G1095" s="465"/>
      <c r="H1095" s="747">
        <v>1</v>
      </c>
      <c r="I1095" s="442">
        <v>1</v>
      </c>
      <c r="J1095" s="442"/>
      <c r="K1095" s="442"/>
      <c r="L1095" s="442"/>
      <c r="M1095" s="442"/>
      <c r="N1095" s="714"/>
      <c r="O1095" s="687" t="s">
        <v>800</v>
      </c>
      <c r="P1095" s="697" t="s">
        <v>479</v>
      </c>
    </row>
    <row r="1096" spans="1:16" outlineLevel="1">
      <c r="A1096" s="34">
        <v>1093</v>
      </c>
      <c r="B1096" s="922">
        <f t="shared" si="17"/>
        <v>44723.156250833432</v>
      </c>
      <c r="C1096" s="595" t="s">
        <v>433</v>
      </c>
      <c r="D1096" s="597">
        <v>100</v>
      </c>
      <c r="E1096" s="590" t="s">
        <v>798</v>
      </c>
      <c r="F1096" s="585" t="s">
        <v>844</v>
      </c>
      <c r="G1096" s="465"/>
      <c r="H1096" s="747">
        <v>0.75</v>
      </c>
      <c r="I1096" s="442">
        <v>0.75</v>
      </c>
      <c r="J1096" s="442"/>
      <c r="K1096" s="442"/>
      <c r="L1096" s="442"/>
      <c r="M1096" s="442"/>
      <c r="N1096" s="614"/>
      <c r="O1096" s="687" t="s">
        <v>800</v>
      </c>
      <c r="P1096" s="700" t="s">
        <v>822</v>
      </c>
    </row>
    <row r="1097" spans="1:16" outlineLevel="1">
      <c r="A1097" s="34">
        <v>1094</v>
      </c>
      <c r="B1097" s="922">
        <f t="shared" si="17"/>
        <v>44723.187500833432</v>
      </c>
      <c r="C1097" s="595" t="s">
        <v>433</v>
      </c>
      <c r="D1097" s="597">
        <v>100</v>
      </c>
      <c r="E1097" s="590" t="s">
        <v>798</v>
      </c>
      <c r="F1097" s="585" t="s">
        <v>845</v>
      </c>
      <c r="G1097" s="465"/>
      <c r="H1097" s="747">
        <v>1</v>
      </c>
      <c r="I1097" s="442">
        <v>1</v>
      </c>
      <c r="J1097" s="442"/>
      <c r="K1097" s="442"/>
      <c r="L1097" s="442"/>
      <c r="M1097" s="442"/>
      <c r="N1097" s="614"/>
      <c r="O1097" s="687" t="s">
        <v>800</v>
      </c>
      <c r="P1097" s="697" t="s">
        <v>377</v>
      </c>
    </row>
    <row r="1098" spans="1:16" ht="15" outlineLevel="1">
      <c r="A1098" s="34">
        <v>1095</v>
      </c>
      <c r="B1098" s="922">
        <f t="shared" si="17"/>
        <v>44723.229167500096</v>
      </c>
      <c r="C1098" s="595" t="s">
        <v>433</v>
      </c>
      <c r="D1098" s="597">
        <v>100</v>
      </c>
      <c r="E1098" s="590" t="s">
        <v>798</v>
      </c>
      <c r="F1098" s="585" t="s">
        <v>846</v>
      </c>
      <c r="G1098" s="465"/>
      <c r="H1098" s="747">
        <v>0.75</v>
      </c>
      <c r="I1098" s="442">
        <v>0.75</v>
      </c>
      <c r="J1098" s="442"/>
      <c r="K1098" s="442"/>
      <c r="L1098" s="442"/>
      <c r="M1098" s="442"/>
      <c r="N1098" s="614"/>
      <c r="O1098" s="687" t="s">
        <v>800</v>
      </c>
      <c r="P1098" s="701" t="s">
        <v>847</v>
      </c>
    </row>
    <row r="1099" spans="1:16" outlineLevel="1">
      <c r="A1099" s="34">
        <v>1096</v>
      </c>
      <c r="B1099" s="922">
        <f t="shared" si="17"/>
        <v>44723.260417500096</v>
      </c>
      <c r="C1099" s="595" t="s">
        <v>433</v>
      </c>
      <c r="D1099" s="597">
        <v>100</v>
      </c>
      <c r="E1099" s="590" t="s">
        <v>798</v>
      </c>
      <c r="F1099" s="585" t="s">
        <v>848</v>
      </c>
      <c r="G1099" s="465"/>
      <c r="H1099" s="742">
        <f>_xlfn.CEILING.MATH(IF(L1098="",((L1099-K1099)/M1099),((L1099-L1098)/M1099)),0.25)</f>
        <v>11.25</v>
      </c>
      <c r="I1099" s="560">
        <f>H1099</f>
        <v>11.25</v>
      </c>
      <c r="J1099" s="442"/>
      <c r="K1099" s="442"/>
      <c r="L1099" s="442">
        <v>4025</v>
      </c>
      <c r="M1099" s="442">
        <v>364.5</v>
      </c>
      <c r="N1099" s="444" t="s">
        <v>825</v>
      </c>
      <c r="O1099" s="687" t="s">
        <v>800</v>
      </c>
      <c r="P1099" s="697" t="s">
        <v>412</v>
      </c>
    </row>
    <row r="1100" spans="1:16" outlineLevel="1">
      <c r="A1100" s="34">
        <v>1097</v>
      </c>
      <c r="B1100" s="922">
        <f t="shared" si="17"/>
        <v>44723.729167500096</v>
      </c>
      <c r="C1100" s="595" t="s">
        <v>433</v>
      </c>
      <c r="D1100" s="597">
        <v>100</v>
      </c>
      <c r="E1100" s="590" t="s">
        <v>798</v>
      </c>
      <c r="F1100" s="585" t="s">
        <v>850</v>
      </c>
      <c r="G1100" s="465"/>
      <c r="H1100" s="747">
        <v>1.75</v>
      </c>
      <c r="I1100" s="442">
        <v>1.75</v>
      </c>
      <c r="J1100" s="442"/>
      <c r="K1100" s="442"/>
      <c r="L1100" s="442"/>
      <c r="M1100" s="442"/>
      <c r="N1100" s="623"/>
      <c r="O1100" s="687" t="s">
        <v>800</v>
      </c>
      <c r="P1100" s="717" t="s">
        <v>822</v>
      </c>
    </row>
    <row r="1101" spans="1:16" ht="14.25" customHeight="1">
      <c r="A1101" s="34">
        <v>1098</v>
      </c>
      <c r="B1101" s="922">
        <f t="shared" si="17"/>
        <v>44723.80208416676</v>
      </c>
      <c r="C1101" s="595" t="s">
        <v>433</v>
      </c>
      <c r="D1101" s="597">
        <v>105</v>
      </c>
      <c r="E1101" s="571" t="s">
        <v>851</v>
      </c>
      <c r="F1101" s="488" t="s">
        <v>660</v>
      </c>
      <c r="G1101" s="437"/>
      <c r="H1101" s="745">
        <v>1</v>
      </c>
      <c r="I1101" s="443">
        <v>1</v>
      </c>
      <c r="J1101" s="424"/>
      <c r="K1101" s="424"/>
      <c r="L1101" s="424"/>
      <c r="M1101" s="424"/>
      <c r="N1101" s="444"/>
      <c r="O1101" s="685" t="s">
        <v>853</v>
      </c>
      <c r="P1101" s="434" t="s">
        <v>377</v>
      </c>
    </row>
    <row r="1102" spans="1:16" ht="14.25" customHeight="1" outlineLevel="1">
      <c r="A1102" s="34">
        <v>1099</v>
      </c>
      <c r="B1102" s="922">
        <f t="shared" si="17"/>
        <v>44723.843750833425</v>
      </c>
      <c r="C1102" s="595" t="s">
        <v>433</v>
      </c>
      <c r="D1102" s="597">
        <v>105</v>
      </c>
      <c r="E1102" s="571" t="s">
        <v>851</v>
      </c>
      <c r="F1102" s="487" t="s">
        <v>662</v>
      </c>
      <c r="G1102" s="437"/>
      <c r="H1102" s="745">
        <v>1</v>
      </c>
      <c r="I1102" s="443">
        <v>1</v>
      </c>
      <c r="J1102" s="424"/>
      <c r="K1102" s="424"/>
      <c r="L1102" s="424"/>
      <c r="M1102" s="424"/>
      <c r="N1102" s="444"/>
      <c r="O1102" s="685" t="s">
        <v>853</v>
      </c>
      <c r="P1102" s="717" t="s">
        <v>470</v>
      </c>
    </row>
    <row r="1103" spans="1:16" ht="14.25" customHeight="1" outlineLevel="1">
      <c r="A1103" s="34">
        <v>1100</v>
      </c>
      <c r="B1103" s="922">
        <f t="shared" si="17"/>
        <v>44723.885417500089</v>
      </c>
      <c r="C1103" s="595" t="s">
        <v>433</v>
      </c>
      <c r="D1103" s="597">
        <v>105</v>
      </c>
      <c r="E1103" s="571" t="s">
        <v>851</v>
      </c>
      <c r="F1103" s="487" t="s">
        <v>663</v>
      </c>
      <c r="G1103" s="437"/>
      <c r="H1103" s="745">
        <v>0.5</v>
      </c>
      <c r="I1103" s="443">
        <v>0.5</v>
      </c>
      <c r="J1103" s="424"/>
      <c r="K1103" s="424"/>
      <c r="L1103" s="424"/>
      <c r="M1103" s="424"/>
      <c r="N1103" s="444"/>
      <c r="O1103" s="685" t="s">
        <v>853</v>
      </c>
      <c r="P1103" s="718" t="s">
        <v>470</v>
      </c>
    </row>
    <row r="1104" spans="1:16" ht="14.25" customHeight="1" outlineLevel="1">
      <c r="A1104" s="34">
        <v>1101</v>
      </c>
      <c r="B1104" s="922">
        <f t="shared" si="17"/>
        <v>44723.906250833425</v>
      </c>
      <c r="C1104" s="595" t="s">
        <v>433</v>
      </c>
      <c r="D1104" s="597">
        <v>105</v>
      </c>
      <c r="E1104" s="571" t="s">
        <v>851</v>
      </c>
      <c r="F1104" s="487" t="s">
        <v>664</v>
      </c>
      <c r="G1104" s="437"/>
      <c r="H1104" s="745">
        <v>0.5</v>
      </c>
      <c r="I1104" s="443">
        <v>0.5</v>
      </c>
      <c r="J1104" s="424"/>
      <c r="K1104" s="424"/>
      <c r="L1104" s="424"/>
      <c r="M1104" s="424"/>
      <c r="N1104" s="444"/>
      <c r="O1104" s="685" t="s">
        <v>853</v>
      </c>
      <c r="P1104" s="690" t="s">
        <v>665</v>
      </c>
    </row>
    <row r="1105" spans="1:16" ht="14.25" customHeight="1" outlineLevel="1">
      <c r="A1105" s="34">
        <v>1102</v>
      </c>
      <c r="B1105" s="922">
        <f t="shared" si="17"/>
        <v>44723.92708416676</v>
      </c>
      <c r="C1105" s="595" t="s">
        <v>433</v>
      </c>
      <c r="D1105" s="597">
        <v>105</v>
      </c>
      <c r="E1105" s="571" t="s">
        <v>851</v>
      </c>
      <c r="F1105" s="487" t="s">
        <v>666</v>
      </c>
      <c r="G1105" s="437"/>
      <c r="H1105" s="745">
        <v>0.25</v>
      </c>
      <c r="I1105" s="443">
        <v>0.25</v>
      </c>
      <c r="J1105" s="424"/>
      <c r="K1105" s="424"/>
      <c r="L1105" s="424"/>
      <c r="M1105" s="424"/>
      <c r="N1105" s="444" t="s">
        <v>673</v>
      </c>
      <c r="O1105" s="685" t="s">
        <v>853</v>
      </c>
      <c r="P1105" s="690" t="s">
        <v>668</v>
      </c>
    </row>
    <row r="1106" spans="1:16" ht="14.25" customHeight="1" outlineLevel="1">
      <c r="A1106" s="34">
        <v>1103</v>
      </c>
      <c r="B1106" s="922">
        <f t="shared" si="17"/>
        <v>44723.937500833425</v>
      </c>
      <c r="C1106" s="595" t="s">
        <v>433</v>
      </c>
      <c r="D1106" s="597">
        <v>110</v>
      </c>
      <c r="E1106" s="590" t="s">
        <v>867</v>
      </c>
      <c r="F1106" s="627" t="s">
        <v>868</v>
      </c>
      <c r="G1106" s="443"/>
      <c r="H1106" s="745">
        <v>0.25</v>
      </c>
      <c r="I1106" s="443">
        <v>0.25</v>
      </c>
      <c r="J1106" s="424"/>
      <c r="K1106" s="424"/>
      <c r="L1106" s="424"/>
      <c r="M1106" s="424"/>
      <c r="N1106" s="444"/>
      <c r="O1106" s="687" t="s">
        <v>869</v>
      </c>
      <c r="P1106" s="732" t="s">
        <v>416</v>
      </c>
    </row>
    <row r="1107" spans="1:16" ht="14.25" customHeight="1" outlineLevel="1">
      <c r="A1107" s="34">
        <v>1104</v>
      </c>
      <c r="B1107" s="922">
        <f t="shared" si="17"/>
        <v>44723.947917500089</v>
      </c>
      <c r="C1107" s="595" t="s">
        <v>433</v>
      </c>
      <c r="D1107" s="597">
        <v>110</v>
      </c>
      <c r="E1107" s="590" t="s">
        <v>867</v>
      </c>
      <c r="F1107" s="627" t="s">
        <v>870</v>
      </c>
      <c r="G1107" s="443"/>
      <c r="H1107" s="745">
        <v>0.25</v>
      </c>
      <c r="I1107" s="443">
        <v>0.25</v>
      </c>
      <c r="J1107" s="424"/>
      <c r="K1107" s="424"/>
      <c r="L1107" s="424"/>
      <c r="M1107" s="424"/>
      <c r="N1107" s="444"/>
      <c r="O1107" s="687" t="s">
        <v>869</v>
      </c>
      <c r="P1107" s="697" t="s">
        <v>871</v>
      </c>
    </row>
    <row r="1108" spans="1:16" ht="14.25" customHeight="1" outlineLevel="1">
      <c r="A1108" s="34">
        <v>1105</v>
      </c>
      <c r="B1108" s="922">
        <f t="shared" si="17"/>
        <v>44723.958334166753</v>
      </c>
      <c r="C1108" s="595" t="s">
        <v>433</v>
      </c>
      <c r="D1108" s="597">
        <v>110</v>
      </c>
      <c r="E1108" s="590" t="s">
        <v>867</v>
      </c>
      <c r="F1108" s="627" t="s">
        <v>872</v>
      </c>
      <c r="G1108" s="443"/>
      <c r="H1108" s="745">
        <v>0.5</v>
      </c>
      <c r="I1108" s="443">
        <v>0.5</v>
      </c>
      <c r="J1108" s="424"/>
      <c r="K1108" s="424"/>
      <c r="L1108" s="424"/>
      <c r="M1108" s="424"/>
      <c r="N1108" s="444"/>
      <c r="O1108" s="687" t="s">
        <v>869</v>
      </c>
      <c r="P1108" s="697" t="s">
        <v>871</v>
      </c>
    </row>
    <row r="1109" spans="1:16" ht="14.25" customHeight="1" outlineLevel="1">
      <c r="A1109" s="34">
        <v>1106</v>
      </c>
      <c r="B1109" s="922">
        <f t="shared" si="17"/>
        <v>44723.979167500089</v>
      </c>
      <c r="C1109" s="595" t="s">
        <v>433</v>
      </c>
      <c r="D1109" s="597">
        <v>110</v>
      </c>
      <c r="E1109" s="590" t="s">
        <v>867</v>
      </c>
      <c r="F1109" s="627" t="s">
        <v>873</v>
      </c>
      <c r="G1109" s="443"/>
      <c r="H1109" s="745">
        <v>0.5</v>
      </c>
      <c r="I1109" s="443">
        <v>0.5</v>
      </c>
      <c r="J1109" s="424"/>
      <c r="K1109" s="424"/>
      <c r="L1109" s="424"/>
      <c r="M1109" s="424"/>
      <c r="N1109" s="444" t="s">
        <v>681</v>
      </c>
      <c r="O1109" s="687" t="s">
        <v>869</v>
      </c>
      <c r="P1109" s="697" t="s">
        <v>871</v>
      </c>
    </row>
    <row r="1110" spans="1:16" ht="14.25" customHeight="1" outlineLevel="1">
      <c r="A1110" s="34">
        <v>1107</v>
      </c>
      <c r="B1110" s="922">
        <f t="shared" si="17"/>
        <v>44724.000000833425</v>
      </c>
      <c r="C1110" s="595" t="s">
        <v>433</v>
      </c>
      <c r="D1110" s="597">
        <v>110</v>
      </c>
      <c r="E1110" s="590" t="s">
        <v>867</v>
      </c>
      <c r="F1110" s="627" t="s">
        <v>874</v>
      </c>
      <c r="G1110" s="443"/>
      <c r="H1110" s="745">
        <v>0.25</v>
      </c>
      <c r="I1110" s="443">
        <v>0.25</v>
      </c>
      <c r="J1110" s="424"/>
      <c r="K1110" s="424"/>
      <c r="L1110" s="424"/>
      <c r="M1110" s="424"/>
      <c r="N1110" s="444"/>
      <c r="O1110" s="687" t="s">
        <v>869</v>
      </c>
      <c r="P1110" s="697" t="s">
        <v>871</v>
      </c>
    </row>
    <row r="1111" spans="1:16" ht="14.25" customHeight="1" outlineLevel="1">
      <c r="A1111" s="34">
        <v>1108</v>
      </c>
      <c r="B1111" s="922">
        <f t="shared" si="17"/>
        <v>44724.010417500089</v>
      </c>
      <c r="C1111" s="595" t="s">
        <v>433</v>
      </c>
      <c r="D1111" s="597">
        <v>110</v>
      </c>
      <c r="E1111" s="590" t="s">
        <v>867</v>
      </c>
      <c r="F1111" s="627" t="s">
        <v>875</v>
      </c>
      <c r="G1111" s="443"/>
      <c r="H1111" s="745">
        <v>0.5</v>
      </c>
      <c r="I1111" s="443">
        <v>0.5</v>
      </c>
      <c r="J1111" s="424"/>
      <c r="K1111" s="424"/>
      <c r="L1111" s="424"/>
      <c r="M1111" s="424"/>
      <c r="N1111" s="444"/>
      <c r="O1111" s="687" t="s">
        <v>869</v>
      </c>
      <c r="P1111" s="697" t="s">
        <v>871</v>
      </c>
    </row>
    <row r="1112" spans="1:16" ht="14.25" customHeight="1" outlineLevel="1">
      <c r="A1112" s="34">
        <v>1109</v>
      </c>
      <c r="B1112" s="922">
        <f t="shared" si="17"/>
        <v>44724.031250833425</v>
      </c>
      <c r="C1112" s="595" t="s">
        <v>433</v>
      </c>
      <c r="D1112" s="597">
        <v>110</v>
      </c>
      <c r="E1112" s="590" t="s">
        <v>867</v>
      </c>
      <c r="F1112" s="627" t="s">
        <v>876</v>
      </c>
      <c r="G1112" s="443"/>
      <c r="H1112" s="745">
        <v>0.5</v>
      </c>
      <c r="I1112" s="443">
        <v>0.5</v>
      </c>
      <c r="J1112" s="424"/>
      <c r="K1112" s="424"/>
      <c r="L1112" s="424"/>
      <c r="M1112" s="424"/>
      <c r="N1112" s="444"/>
      <c r="O1112" s="687" t="s">
        <v>869</v>
      </c>
      <c r="P1112" s="697" t="s">
        <v>871</v>
      </c>
    </row>
    <row r="1113" spans="1:16" ht="14.25" customHeight="1" outlineLevel="1">
      <c r="A1113" s="34">
        <v>1110</v>
      </c>
      <c r="B1113" s="922">
        <f t="shared" si="17"/>
        <v>44724.05208416676</v>
      </c>
      <c r="C1113" s="595" t="s">
        <v>433</v>
      </c>
      <c r="D1113" s="597">
        <v>110</v>
      </c>
      <c r="E1113" s="590" t="s">
        <v>867</v>
      </c>
      <c r="F1113" s="627" t="s">
        <v>877</v>
      </c>
      <c r="G1113" s="443"/>
      <c r="H1113" s="745">
        <v>1</v>
      </c>
      <c r="I1113" s="443">
        <v>1</v>
      </c>
      <c r="J1113" s="424"/>
      <c r="K1113" s="424"/>
      <c r="L1113" s="424"/>
      <c r="M1113" s="424"/>
      <c r="N1113" s="444"/>
      <c r="O1113" s="687" t="s">
        <v>869</v>
      </c>
      <c r="P1113" s="697" t="s">
        <v>871</v>
      </c>
    </row>
    <row r="1114" spans="1:16" ht="14.25" customHeight="1" outlineLevel="1">
      <c r="A1114" s="34">
        <v>1111</v>
      </c>
      <c r="B1114" s="922">
        <f t="shared" si="17"/>
        <v>44724.093750833425</v>
      </c>
      <c r="C1114" s="595" t="s">
        <v>433</v>
      </c>
      <c r="D1114" s="597">
        <v>110</v>
      </c>
      <c r="E1114" s="590" t="s">
        <v>867</v>
      </c>
      <c r="F1114" s="627" t="s">
        <v>878</v>
      </c>
      <c r="G1114" s="443"/>
      <c r="H1114" s="745">
        <v>0.75</v>
      </c>
      <c r="I1114" s="443">
        <v>0.75</v>
      </c>
      <c r="J1114" s="424"/>
      <c r="K1114" s="424"/>
      <c r="L1114" s="424"/>
      <c r="M1114" s="424"/>
      <c r="N1114" s="444"/>
      <c r="O1114" s="687" t="s">
        <v>869</v>
      </c>
      <c r="P1114" s="697" t="s">
        <v>871</v>
      </c>
    </row>
    <row r="1115" spans="1:16" ht="14.25" customHeight="1" outlineLevel="1">
      <c r="A1115" s="34">
        <v>1112</v>
      </c>
      <c r="B1115" s="922">
        <f t="shared" si="17"/>
        <v>44724.125000833425</v>
      </c>
      <c r="C1115" s="595" t="s">
        <v>433</v>
      </c>
      <c r="D1115" s="597">
        <v>110</v>
      </c>
      <c r="E1115" s="590" t="s">
        <v>867</v>
      </c>
      <c r="F1115" s="627" t="s">
        <v>879</v>
      </c>
      <c r="G1115" s="443"/>
      <c r="H1115" s="745">
        <v>0.75</v>
      </c>
      <c r="I1115" s="443">
        <v>0.75</v>
      </c>
      <c r="J1115" s="424"/>
      <c r="K1115" s="424"/>
      <c r="L1115" s="424"/>
      <c r="M1115" s="424"/>
      <c r="N1115" s="444"/>
      <c r="O1115" s="687" t="s">
        <v>869</v>
      </c>
      <c r="P1115" s="697" t="s">
        <v>871</v>
      </c>
    </row>
    <row r="1116" spans="1:16" ht="14.25" customHeight="1" outlineLevel="1">
      <c r="A1116" s="34">
        <v>1113</v>
      </c>
      <c r="B1116" s="922">
        <f t="shared" si="17"/>
        <v>44724.156250833425</v>
      </c>
      <c r="C1116" s="595" t="s">
        <v>433</v>
      </c>
      <c r="D1116" s="597">
        <v>110</v>
      </c>
      <c r="E1116" s="590" t="s">
        <v>867</v>
      </c>
      <c r="F1116" s="627" t="s">
        <v>880</v>
      </c>
      <c r="G1116" s="443"/>
      <c r="H1116" s="745">
        <v>1</v>
      </c>
      <c r="I1116" s="443">
        <v>1</v>
      </c>
      <c r="J1116" s="424"/>
      <c r="K1116" s="424"/>
      <c r="L1116" s="424"/>
      <c r="M1116" s="424"/>
      <c r="N1116" s="444"/>
      <c r="O1116" s="687" t="s">
        <v>869</v>
      </c>
      <c r="P1116" s="697" t="s">
        <v>871</v>
      </c>
    </row>
    <row r="1117" spans="1:16" ht="14.25" customHeight="1" outlineLevel="1">
      <c r="A1117" s="34">
        <v>1114</v>
      </c>
      <c r="B1117" s="922">
        <f t="shared" si="17"/>
        <v>44724.197917500089</v>
      </c>
      <c r="C1117" s="595" t="s">
        <v>433</v>
      </c>
      <c r="D1117" s="597">
        <v>110</v>
      </c>
      <c r="E1117" s="590" t="s">
        <v>867</v>
      </c>
      <c r="F1117" s="627" t="s">
        <v>881</v>
      </c>
      <c r="G1117" s="443"/>
      <c r="H1117" s="745">
        <v>2</v>
      </c>
      <c r="I1117" s="443">
        <v>2</v>
      </c>
      <c r="J1117" s="424"/>
      <c r="K1117" s="424"/>
      <c r="L1117" s="424"/>
      <c r="M1117" s="424"/>
      <c r="N1117" s="444"/>
      <c r="O1117" s="687" t="s">
        <v>869</v>
      </c>
      <c r="P1117" s="697" t="s">
        <v>882</v>
      </c>
    </row>
    <row r="1118" spans="1:16" ht="14.25" customHeight="1" outlineLevel="1">
      <c r="A1118" s="34">
        <v>1115</v>
      </c>
      <c r="B1118" s="922">
        <f t="shared" si="17"/>
        <v>44724.281250833425</v>
      </c>
      <c r="C1118" s="595" t="s">
        <v>433</v>
      </c>
      <c r="D1118" s="597">
        <v>110</v>
      </c>
      <c r="E1118" s="590" t="s">
        <v>867</v>
      </c>
      <c r="F1118" s="627" t="s">
        <v>883</v>
      </c>
      <c r="G1118" s="443"/>
      <c r="H1118" s="741">
        <v>0.5</v>
      </c>
      <c r="I1118" s="424">
        <v>0.5</v>
      </c>
      <c r="J1118" s="424"/>
      <c r="K1118" s="424"/>
      <c r="L1118" s="424"/>
      <c r="M1118" s="424"/>
      <c r="N1118" s="447" t="s">
        <v>1011</v>
      </c>
      <c r="O1118" s="687" t="s">
        <v>869</v>
      </c>
      <c r="P1118" s="700" t="s">
        <v>692</v>
      </c>
    </row>
    <row r="1119" spans="1:16" ht="14.25" customHeight="1" outlineLevel="1">
      <c r="A1119" s="34">
        <v>1116</v>
      </c>
      <c r="B1119" s="922">
        <f t="shared" si="17"/>
        <v>44724.30208416676</v>
      </c>
      <c r="C1119" s="595" t="s">
        <v>433</v>
      </c>
      <c r="D1119" s="597">
        <v>110</v>
      </c>
      <c r="E1119" s="590" t="s">
        <v>867</v>
      </c>
      <c r="F1119" s="627" t="s">
        <v>884</v>
      </c>
      <c r="G1119" s="443"/>
      <c r="H1119" s="741">
        <v>2.25</v>
      </c>
      <c r="I1119" s="424">
        <v>2.25</v>
      </c>
      <c r="J1119" s="424"/>
      <c r="K1119" s="424"/>
      <c r="L1119" s="424"/>
      <c r="M1119" s="424"/>
      <c r="N1119" s="447"/>
      <c r="O1119" s="687" t="s">
        <v>869</v>
      </c>
      <c r="P1119" s="697" t="s">
        <v>882</v>
      </c>
    </row>
    <row r="1120" spans="1:16" ht="14.25" customHeight="1" outlineLevel="1">
      <c r="A1120" s="34">
        <v>1117</v>
      </c>
      <c r="B1120" s="922">
        <f t="shared" si="17"/>
        <v>44724.39583416676</v>
      </c>
      <c r="C1120" s="595" t="s">
        <v>433</v>
      </c>
      <c r="D1120" s="597">
        <v>110</v>
      </c>
      <c r="E1120" s="590" t="s">
        <v>867</v>
      </c>
      <c r="F1120" s="627" t="s">
        <v>885</v>
      </c>
      <c r="G1120" s="443"/>
      <c r="H1120" s="741">
        <v>1.75</v>
      </c>
      <c r="I1120" s="424">
        <v>1.75</v>
      </c>
      <c r="J1120" s="424"/>
      <c r="K1120" s="424"/>
      <c r="L1120" s="424"/>
      <c r="M1120" s="424"/>
      <c r="N1120" s="603"/>
      <c r="O1120" s="687" t="s">
        <v>869</v>
      </c>
      <c r="P1120" s="697" t="s">
        <v>882</v>
      </c>
    </row>
    <row r="1121" spans="1:16" ht="14.25" customHeight="1" outlineLevel="1">
      <c r="A1121" s="34">
        <v>1118</v>
      </c>
      <c r="B1121" s="922">
        <f t="shared" si="17"/>
        <v>44724.468750833425</v>
      </c>
      <c r="C1121" s="595" t="s">
        <v>433</v>
      </c>
      <c r="D1121" s="597">
        <v>110</v>
      </c>
      <c r="E1121" s="590" t="s">
        <v>867</v>
      </c>
      <c r="F1121" s="627" t="s">
        <v>886</v>
      </c>
      <c r="G1121" s="443"/>
      <c r="H1121" s="741">
        <v>1</v>
      </c>
      <c r="I1121" s="424">
        <v>1</v>
      </c>
      <c r="J1121" s="424"/>
      <c r="K1121" s="424"/>
      <c r="L1121" s="424"/>
      <c r="M1121" s="424"/>
      <c r="N1121" s="603"/>
      <c r="O1121" s="687" t="s">
        <v>869</v>
      </c>
      <c r="P1121" s="697" t="s">
        <v>394</v>
      </c>
    </row>
    <row r="1122" spans="1:16" ht="14.25" customHeight="1" outlineLevel="1">
      <c r="A1122" s="34">
        <v>1119</v>
      </c>
      <c r="B1122" s="922">
        <f t="shared" si="17"/>
        <v>44724.510417500089</v>
      </c>
      <c r="C1122" s="595" t="s">
        <v>433</v>
      </c>
      <c r="D1122" s="597">
        <v>110</v>
      </c>
      <c r="E1122" s="590" t="s">
        <v>867</v>
      </c>
      <c r="F1122" s="627" t="s">
        <v>888</v>
      </c>
      <c r="G1122" s="443"/>
      <c r="H1122" s="741">
        <v>0.5</v>
      </c>
      <c r="I1122" s="424">
        <v>0.5</v>
      </c>
      <c r="J1122" s="424"/>
      <c r="K1122" s="424"/>
      <c r="L1122" s="424"/>
      <c r="M1122" s="424"/>
      <c r="N1122" s="604"/>
      <c r="O1122" s="687" t="s">
        <v>869</v>
      </c>
      <c r="P1122" s="697" t="s">
        <v>394</v>
      </c>
    </row>
    <row r="1123" spans="1:16" ht="15" outlineLevel="1">
      <c r="A1123" s="34">
        <v>1120</v>
      </c>
      <c r="B1123" s="922">
        <f t="shared" si="17"/>
        <v>44724.531250833425</v>
      </c>
      <c r="C1123" s="595" t="s">
        <v>433</v>
      </c>
      <c r="D1123" s="597">
        <v>110</v>
      </c>
      <c r="E1123" s="590" t="s">
        <v>867</v>
      </c>
      <c r="F1123" s="627" t="s">
        <v>889</v>
      </c>
      <c r="G1123" s="443"/>
      <c r="H1123" s="741">
        <v>0.5</v>
      </c>
      <c r="I1123" s="424">
        <v>0.5</v>
      </c>
      <c r="J1123" s="424"/>
      <c r="K1123" s="424"/>
      <c r="L1123" s="424"/>
      <c r="M1123" s="424"/>
      <c r="N1123" s="604"/>
      <c r="O1123" s="687" t="s">
        <v>869</v>
      </c>
      <c r="P1123" s="697" t="s">
        <v>394</v>
      </c>
    </row>
    <row r="1124" spans="1:16" ht="14.25" customHeight="1" outlineLevel="1">
      <c r="A1124" s="34">
        <v>1121</v>
      </c>
      <c r="B1124" s="922">
        <f t="shared" si="17"/>
        <v>44724.55208416676</v>
      </c>
      <c r="C1124" s="595" t="s">
        <v>433</v>
      </c>
      <c r="D1124" s="597">
        <v>110</v>
      </c>
      <c r="E1124" s="590" t="s">
        <v>867</v>
      </c>
      <c r="F1124" s="627" t="s">
        <v>890</v>
      </c>
      <c r="G1124" s="443"/>
      <c r="H1124" s="741">
        <v>1</v>
      </c>
      <c r="I1124" s="424">
        <v>1</v>
      </c>
      <c r="J1124" s="424"/>
      <c r="K1124" s="424"/>
      <c r="L1124" s="424"/>
      <c r="M1124" s="424"/>
      <c r="N1124" s="604"/>
      <c r="O1124" s="687" t="s">
        <v>869</v>
      </c>
      <c r="P1124" s="697" t="s">
        <v>891</v>
      </c>
    </row>
    <row r="1125" spans="1:16" ht="14.25" customHeight="1" outlineLevel="1">
      <c r="A1125" s="34">
        <v>1122</v>
      </c>
      <c r="B1125" s="922">
        <f t="shared" si="17"/>
        <v>44724.593750833425</v>
      </c>
      <c r="C1125" s="595" t="s">
        <v>433</v>
      </c>
      <c r="D1125" s="597">
        <v>110</v>
      </c>
      <c r="E1125" s="590" t="s">
        <v>867</v>
      </c>
      <c r="F1125" s="627" t="s">
        <v>892</v>
      </c>
      <c r="G1125" s="443"/>
      <c r="H1125" s="741">
        <v>3</v>
      </c>
      <c r="I1125" s="424">
        <v>3</v>
      </c>
      <c r="J1125" s="424"/>
      <c r="K1125" s="424"/>
      <c r="L1125" s="424"/>
      <c r="M1125" s="424"/>
      <c r="N1125" s="604"/>
      <c r="O1125" s="687" t="s">
        <v>869</v>
      </c>
      <c r="P1125" s="697" t="s">
        <v>394</v>
      </c>
    </row>
    <row r="1126" spans="1:16" ht="14.25" customHeight="1" outlineLevel="1">
      <c r="A1126" s="34">
        <v>1123</v>
      </c>
      <c r="B1126" s="922">
        <f t="shared" si="17"/>
        <v>44724.718750833425</v>
      </c>
      <c r="C1126" s="595" t="s">
        <v>433</v>
      </c>
      <c r="D1126" s="597">
        <v>110</v>
      </c>
      <c r="E1126" s="590" t="s">
        <v>867</v>
      </c>
      <c r="F1126" s="627" t="s">
        <v>893</v>
      </c>
      <c r="G1126" s="443"/>
      <c r="H1126" s="741">
        <v>0.75</v>
      </c>
      <c r="I1126" s="424">
        <v>0.75</v>
      </c>
      <c r="J1126" s="424"/>
      <c r="K1126" s="424"/>
      <c r="L1126" s="424"/>
      <c r="M1126" s="424"/>
      <c r="N1126" s="604"/>
      <c r="O1126" s="687" t="s">
        <v>869</v>
      </c>
      <c r="P1126" s="697" t="s">
        <v>394</v>
      </c>
    </row>
    <row r="1127" spans="1:16" ht="14.25" customHeight="1" outlineLevel="1">
      <c r="A1127" s="34">
        <v>1124</v>
      </c>
      <c r="B1127" s="922">
        <f t="shared" si="17"/>
        <v>44724.750000833425</v>
      </c>
      <c r="C1127" s="595" t="s">
        <v>433</v>
      </c>
      <c r="D1127" s="597">
        <v>110</v>
      </c>
      <c r="E1127" s="590" t="s">
        <v>867</v>
      </c>
      <c r="F1127" s="627" t="s">
        <v>894</v>
      </c>
      <c r="G1127" s="443"/>
      <c r="H1127" s="741">
        <v>0.5</v>
      </c>
      <c r="I1127" s="424">
        <v>0.5</v>
      </c>
      <c r="J1127" s="424"/>
      <c r="K1127" s="424"/>
      <c r="L1127" s="424"/>
      <c r="M1127" s="424"/>
      <c r="N1127" s="604"/>
      <c r="O1127" s="687" t="s">
        <v>869</v>
      </c>
      <c r="P1127" s="697" t="s">
        <v>394</v>
      </c>
    </row>
    <row r="1128" spans="1:16" ht="14.25" customHeight="1" outlineLevel="1">
      <c r="A1128" s="34">
        <v>1125</v>
      </c>
      <c r="B1128" s="922">
        <f t="shared" si="17"/>
        <v>44724.77083416676</v>
      </c>
      <c r="C1128" s="595" t="s">
        <v>433</v>
      </c>
      <c r="D1128" s="597">
        <v>110</v>
      </c>
      <c r="E1128" s="590" t="s">
        <v>867</v>
      </c>
      <c r="F1128" s="627" t="s">
        <v>895</v>
      </c>
      <c r="G1128" s="443"/>
      <c r="H1128" s="741">
        <v>0.75</v>
      </c>
      <c r="I1128" s="424">
        <v>0.75</v>
      </c>
      <c r="J1128" s="424"/>
      <c r="K1128" s="424"/>
      <c r="L1128" s="424"/>
      <c r="M1128" s="424"/>
      <c r="N1128" s="603"/>
      <c r="O1128" s="687" t="s">
        <v>869</v>
      </c>
      <c r="P1128" s="697" t="s">
        <v>394</v>
      </c>
    </row>
    <row r="1129" spans="1:16">
      <c r="A1129" s="34">
        <v>1126</v>
      </c>
      <c r="B1129" s="922">
        <f t="shared" si="17"/>
        <v>44724.80208416676</v>
      </c>
      <c r="C1129" s="594" t="s">
        <v>369</v>
      </c>
      <c r="D1129" s="597">
        <v>85</v>
      </c>
      <c r="E1129" s="638" t="s">
        <v>693</v>
      </c>
      <c r="F1129" s="641" t="s">
        <v>1109</v>
      </c>
      <c r="G1129" s="437"/>
      <c r="H1129" s="745">
        <v>0.5</v>
      </c>
      <c r="I1129" s="705">
        <v>0.5</v>
      </c>
      <c r="J1129" s="424"/>
      <c r="K1129" s="424"/>
      <c r="L1129" s="424"/>
      <c r="M1129" s="424"/>
      <c r="N1129" s="444"/>
      <c r="O1129" s="685" t="s">
        <v>464</v>
      </c>
      <c r="P1129" s="727" t="s">
        <v>416</v>
      </c>
    </row>
    <row r="1130" spans="1:16" ht="15" outlineLevel="1">
      <c r="A1130" s="34">
        <v>1127</v>
      </c>
      <c r="B1130" s="922">
        <f t="shared" si="17"/>
        <v>44724.822917500096</v>
      </c>
      <c r="C1130" s="594" t="s">
        <v>369</v>
      </c>
      <c r="D1130" s="597">
        <v>85</v>
      </c>
      <c r="E1130" s="638" t="s">
        <v>693</v>
      </c>
      <c r="F1130" s="488" t="s">
        <v>686</v>
      </c>
      <c r="G1130" s="437"/>
      <c r="H1130" s="745">
        <v>0.5</v>
      </c>
      <c r="I1130" s="705">
        <v>0.5</v>
      </c>
      <c r="J1130" s="424"/>
      <c r="K1130" s="424"/>
      <c r="L1130" s="424"/>
      <c r="M1130" s="424"/>
      <c r="N1130" s="444"/>
      <c r="O1130" s="685" t="s">
        <v>464</v>
      </c>
      <c r="P1130" s="695" t="s">
        <v>482</v>
      </c>
    </row>
    <row r="1131" spans="1:16" ht="15" outlineLevel="1">
      <c r="A1131" s="34">
        <v>1128</v>
      </c>
      <c r="B1131" s="922">
        <f t="shared" si="17"/>
        <v>44724.843750833432</v>
      </c>
      <c r="C1131" s="594" t="s">
        <v>369</v>
      </c>
      <c r="D1131" s="597">
        <v>85</v>
      </c>
      <c r="E1131" s="638" t="s">
        <v>693</v>
      </c>
      <c r="F1131" s="488" t="s">
        <v>687</v>
      </c>
      <c r="G1131" s="437"/>
      <c r="H1131" s="745">
        <v>0.25</v>
      </c>
      <c r="I1131" s="705">
        <v>0.25</v>
      </c>
      <c r="J1131" s="424"/>
      <c r="K1131" s="424"/>
      <c r="L1131" s="424"/>
      <c r="M1131" s="424"/>
      <c r="N1131" s="444"/>
      <c r="O1131" s="685" t="s">
        <v>464</v>
      </c>
      <c r="P1131" s="695" t="s">
        <v>482</v>
      </c>
    </row>
    <row r="1132" spans="1:16" ht="15" outlineLevel="1">
      <c r="A1132" s="34">
        <v>1129</v>
      </c>
      <c r="B1132" s="922">
        <f t="shared" si="17"/>
        <v>44724.854167500096</v>
      </c>
      <c r="C1132" s="594" t="s">
        <v>369</v>
      </c>
      <c r="D1132" s="597">
        <v>85</v>
      </c>
      <c r="E1132" s="638" t="s">
        <v>693</v>
      </c>
      <c r="F1132" s="488" t="s">
        <v>945</v>
      </c>
      <c r="G1132" s="437"/>
      <c r="H1132" s="745">
        <v>0.5</v>
      </c>
      <c r="I1132" s="705">
        <v>0.5</v>
      </c>
      <c r="J1132" s="424"/>
      <c r="K1132" s="424"/>
      <c r="L1132" s="424"/>
      <c r="M1132" s="424"/>
      <c r="N1132" s="444"/>
      <c r="O1132" s="685" t="s">
        <v>464</v>
      </c>
      <c r="P1132" s="695" t="s">
        <v>905</v>
      </c>
    </row>
    <row r="1133" spans="1:16" ht="15" outlineLevel="1">
      <c r="A1133" s="34">
        <v>1130</v>
      </c>
      <c r="B1133" s="922">
        <f t="shared" si="17"/>
        <v>44724.875000833432</v>
      </c>
      <c r="C1133" s="594" t="s">
        <v>369</v>
      </c>
      <c r="D1133" s="597">
        <v>85</v>
      </c>
      <c r="E1133" s="638" t="s">
        <v>693</v>
      </c>
      <c r="F1133" s="488" t="s">
        <v>690</v>
      </c>
      <c r="G1133" s="437"/>
      <c r="H1133" s="745">
        <v>0.5</v>
      </c>
      <c r="I1133" s="705">
        <v>0.5</v>
      </c>
      <c r="J1133" s="424"/>
      <c r="K1133" s="424"/>
      <c r="L1133" s="424"/>
      <c r="M1133" s="424"/>
      <c r="N1133" s="444"/>
      <c r="O1133" s="685" t="s">
        <v>464</v>
      </c>
      <c r="P1133" s="697" t="s">
        <v>470</v>
      </c>
    </row>
    <row r="1134" spans="1:16" ht="15" outlineLevel="1">
      <c r="A1134" s="34">
        <v>1131</v>
      </c>
      <c r="B1134" s="922">
        <f t="shared" si="17"/>
        <v>44724.895834166768</v>
      </c>
      <c r="C1134" s="594" t="s">
        <v>369</v>
      </c>
      <c r="D1134" s="597">
        <v>85</v>
      </c>
      <c r="E1134" s="638" t="s">
        <v>693</v>
      </c>
      <c r="F1134" s="488" t="s">
        <v>691</v>
      </c>
      <c r="G1134" s="437"/>
      <c r="H1134" s="745">
        <v>0.5</v>
      </c>
      <c r="I1134" s="705">
        <v>0.5</v>
      </c>
      <c r="J1134" s="424"/>
      <c r="K1134" s="424"/>
      <c r="L1134" s="424"/>
      <c r="M1134" s="424"/>
      <c r="N1134" s="444"/>
      <c r="O1134" s="685" t="s">
        <v>464</v>
      </c>
      <c r="P1134" s="697" t="s">
        <v>470</v>
      </c>
    </row>
    <row r="1135" spans="1:16" outlineLevel="1">
      <c r="A1135" s="34">
        <v>1132</v>
      </c>
      <c r="B1135" s="922">
        <f t="shared" si="17"/>
        <v>44724.916667500103</v>
      </c>
      <c r="C1135" s="594" t="s">
        <v>369</v>
      </c>
      <c r="D1135" s="597">
        <v>90</v>
      </c>
      <c r="E1135" s="638" t="s">
        <v>693</v>
      </c>
      <c r="F1135" s="585" t="s">
        <v>694</v>
      </c>
      <c r="G1135" s="464"/>
      <c r="H1135" s="745">
        <v>0.5</v>
      </c>
      <c r="I1135" s="705">
        <v>0.5</v>
      </c>
      <c r="J1135" s="441"/>
      <c r="K1135" s="441"/>
      <c r="L1135" s="441"/>
      <c r="M1135" s="441"/>
      <c r="N1135" s="444"/>
      <c r="O1135" s="688" t="s">
        <v>649</v>
      </c>
      <c r="P1135" s="699" t="s">
        <v>621</v>
      </c>
    </row>
    <row r="1136" spans="1:16" outlineLevel="1">
      <c r="A1136" s="34">
        <v>1133</v>
      </c>
      <c r="B1136" s="922">
        <f t="shared" si="17"/>
        <v>44724.937500833439</v>
      </c>
      <c r="C1136" s="594" t="s">
        <v>369</v>
      </c>
      <c r="D1136" s="597">
        <v>90</v>
      </c>
      <c r="E1136" s="638" t="s">
        <v>693</v>
      </c>
      <c r="F1136" s="585" t="s">
        <v>697</v>
      </c>
      <c r="G1136" s="464"/>
      <c r="H1136" s="745">
        <v>1.0000000000000001E-5</v>
      </c>
      <c r="I1136" s="705">
        <v>1.0000000000000001E-5</v>
      </c>
      <c r="J1136" s="443"/>
      <c r="K1136" s="443"/>
      <c r="L1136" s="443"/>
      <c r="M1136" s="443"/>
      <c r="N1136" s="444" t="s">
        <v>946</v>
      </c>
      <c r="O1136" s="688" t="s">
        <v>649</v>
      </c>
      <c r="P1136" s="697" t="s">
        <v>410</v>
      </c>
    </row>
    <row r="1137" spans="1:16" outlineLevel="1">
      <c r="A1137" s="34">
        <v>1134</v>
      </c>
      <c r="B1137" s="922">
        <f t="shared" si="17"/>
        <v>44724.937501250104</v>
      </c>
      <c r="C1137" s="594" t="s">
        <v>369</v>
      </c>
      <c r="D1137" s="597">
        <v>90</v>
      </c>
      <c r="E1137" s="638" t="s">
        <v>693</v>
      </c>
      <c r="F1137" s="585" t="s">
        <v>699</v>
      </c>
      <c r="G1137" s="464"/>
      <c r="H1137" s="742">
        <f>_xlfn.CEILING.MATH(IF(L1136="",((L1137-K1137)/M1137),((L1137-L1136)/M1137)),0.25)</f>
        <v>2.25</v>
      </c>
      <c r="I1137" s="703">
        <f>H1137</f>
        <v>2.25</v>
      </c>
      <c r="J1137" s="441"/>
      <c r="K1137" s="441"/>
      <c r="L1137" s="441">
        <v>4200</v>
      </c>
      <c r="M1137" s="441">
        <v>1890</v>
      </c>
      <c r="N1137" s="611" t="s">
        <v>1091</v>
      </c>
      <c r="O1137" s="688" t="s">
        <v>649</v>
      </c>
      <c r="P1137" s="697" t="s">
        <v>389</v>
      </c>
    </row>
    <row r="1138" spans="1:16" outlineLevel="1">
      <c r="A1138" s="34">
        <v>1135</v>
      </c>
      <c r="B1138" s="922">
        <f t="shared" si="17"/>
        <v>44725.031251250104</v>
      </c>
      <c r="C1138" s="594" t="s">
        <v>369</v>
      </c>
      <c r="D1138" s="597">
        <v>90</v>
      </c>
      <c r="E1138" s="638" t="s">
        <v>693</v>
      </c>
      <c r="F1138" s="585" t="s">
        <v>702</v>
      </c>
      <c r="G1138" s="464"/>
      <c r="H1138" s="745">
        <v>0.75</v>
      </c>
      <c r="I1138" s="705">
        <v>0.75</v>
      </c>
      <c r="J1138" s="441"/>
      <c r="K1138" s="441"/>
      <c r="L1138" s="441"/>
      <c r="M1138" s="441"/>
      <c r="N1138" s="444"/>
      <c r="O1138" s="688" t="s">
        <v>649</v>
      </c>
      <c r="P1138" s="697" t="s">
        <v>703</v>
      </c>
    </row>
    <row r="1139" spans="1:16" outlineLevel="1">
      <c r="A1139" s="34">
        <v>1136</v>
      </c>
      <c r="B1139" s="922">
        <f t="shared" si="17"/>
        <v>44725.062501250104</v>
      </c>
      <c r="C1139" s="594" t="s">
        <v>369</v>
      </c>
      <c r="D1139" s="597">
        <v>90</v>
      </c>
      <c r="E1139" s="638" t="s">
        <v>693</v>
      </c>
      <c r="F1139" s="585" t="s">
        <v>705</v>
      </c>
      <c r="G1139" s="464"/>
      <c r="H1139" s="745">
        <v>0.25</v>
      </c>
      <c r="I1139" s="705">
        <v>0.25</v>
      </c>
      <c r="J1139" s="441"/>
      <c r="K1139" s="441"/>
      <c r="L1139" s="441"/>
      <c r="M1139" s="441"/>
      <c r="N1139" s="444"/>
      <c r="O1139" s="688" t="s">
        <v>649</v>
      </c>
      <c r="P1139" s="697" t="s">
        <v>703</v>
      </c>
    </row>
    <row r="1140" spans="1:16" outlineLevel="1">
      <c r="A1140" s="34">
        <v>1137</v>
      </c>
      <c r="B1140" s="922">
        <f t="shared" si="17"/>
        <v>44725.072917916768</v>
      </c>
      <c r="C1140" s="594" t="s">
        <v>369</v>
      </c>
      <c r="D1140" s="597">
        <v>90</v>
      </c>
      <c r="E1140" s="638" t="s">
        <v>693</v>
      </c>
      <c r="F1140" s="585" t="s">
        <v>708</v>
      </c>
      <c r="G1140" s="464"/>
      <c r="H1140" s="745">
        <v>0.5</v>
      </c>
      <c r="I1140" s="705">
        <v>0.5</v>
      </c>
      <c r="J1140" s="441"/>
      <c r="K1140" s="441"/>
      <c r="L1140" s="441"/>
      <c r="M1140" s="441"/>
      <c r="N1140" s="444"/>
      <c r="O1140" s="688" t="s">
        <v>649</v>
      </c>
      <c r="P1140" s="697" t="s">
        <v>377</v>
      </c>
    </row>
    <row r="1141" spans="1:16" ht="15" outlineLevel="1">
      <c r="A1141" s="34">
        <v>1138</v>
      </c>
      <c r="B1141" s="922">
        <f t="shared" si="17"/>
        <v>44725.093751250104</v>
      </c>
      <c r="C1141" s="594" t="s">
        <v>369</v>
      </c>
      <c r="D1141" s="597">
        <v>90</v>
      </c>
      <c r="E1141" s="638" t="s">
        <v>693</v>
      </c>
      <c r="F1141" s="581" t="s">
        <v>412</v>
      </c>
      <c r="G1141" s="464"/>
      <c r="H1141" s="742">
        <f>_xlfn.CEILING.MATH(IF(L1140="",((L1141-K1141)/M1141),((L1141-L1140)/M1141)),0.25)</f>
        <v>4</v>
      </c>
      <c r="I1141" s="703">
        <f>H1141</f>
        <v>4</v>
      </c>
      <c r="J1141" s="441"/>
      <c r="K1141" s="441"/>
      <c r="L1141" s="441">
        <v>4200</v>
      </c>
      <c r="M1141" s="441">
        <v>1080</v>
      </c>
      <c r="N1141" s="444"/>
      <c r="O1141" s="688" t="s">
        <v>649</v>
      </c>
      <c r="P1141" s="697" t="s">
        <v>412</v>
      </c>
    </row>
    <row r="1142" spans="1:16" outlineLevel="1">
      <c r="A1142" s="34">
        <v>1139</v>
      </c>
      <c r="B1142" s="922">
        <f t="shared" si="17"/>
        <v>44725.260417916768</v>
      </c>
      <c r="C1142" s="594" t="s">
        <v>369</v>
      </c>
      <c r="D1142" s="597">
        <v>90</v>
      </c>
      <c r="E1142" s="638" t="s">
        <v>693</v>
      </c>
      <c r="F1142" s="585" t="s">
        <v>710</v>
      </c>
      <c r="G1142" s="464"/>
      <c r="H1142" s="745">
        <v>0.5</v>
      </c>
      <c r="I1142" s="705">
        <v>0.5</v>
      </c>
      <c r="J1142" s="441"/>
      <c r="K1142" s="441"/>
      <c r="L1142" s="441"/>
      <c r="M1142" s="441"/>
      <c r="N1142" s="444"/>
      <c r="O1142" s="688" t="s">
        <v>649</v>
      </c>
      <c r="P1142" s="697" t="s">
        <v>711</v>
      </c>
    </row>
    <row r="1143" spans="1:16" ht="15" outlineLevel="1">
      <c r="A1143" s="34">
        <v>1140</v>
      </c>
      <c r="B1143" s="922">
        <f t="shared" si="17"/>
        <v>44725.281251250104</v>
      </c>
      <c r="C1143" s="594" t="s">
        <v>369</v>
      </c>
      <c r="D1143" s="597">
        <v>90</v>
      </c>
      <c r="E1143" s="638" t="s">
        <v>693</v>
      </c>
      <c r="F1143" s="581" t="s">
        <v>713</v>
      </c>
      <c r="G1143" s="464"/>
      <c r="H1143" s="745">
        <v>2.5</v>
      </c>
      <c r="I1143" s="705">
        <v>2.5</v>
      </c>
      <c r="J1143" s="441"/>
      <c r="K1143" s="441"/>
      <c r="L1143" s="441"/>
      <c r="M1143" s="441"/>
      <c r="N1143" s="444"/>
      <c r="O1143" s="688" t="s">
        <v>649</v>
      </c>
      <c r="P1143" s="697" t="s">
        <v>412</v>
      </c>
    </row>
    <row r="1144" spans="1:16" ht="15">
      <c r="A1144" s="34">
        <v>1141</v>
      </c>
      <c r="B1144" s="922">
        <f t="shared" si="17"/>
        <v>44725.385417916768</v>
      </c>
      <c r="C1144" s="594" t="s">
        <v>369</v>
      </c>
      <c r="D1144" s="597">
        <v>95</v>
      </c>
      <c r="E1144" s="591" t="s">
        <v>715</v>
      </c>
      <c r="F1144" s="582" t="s">
        <v>716</v>
      </c>
      <c r="G1144" s="619"/>
      <c r="H1144" s="743">
        <v>2.5</v>
      </c>
      <c r="I1144" s="704">
        <v>2.5</v>
      </c>
      <c r="J1144" s="426"/>
      <c r="K1144" s="426"/>
      <c r="L1144" s="426"/>
      <c r="M1144" s="426"/>
      <c r="N1144" s="444"/>
      <c r="O1144" s="686" t="s">
        <v>400</v>
      </c>
      <c r="P1144" s="692" t="s">
        <v>718</v>
      </c>
    </row>
    <row r="1145" spans="1:16" ht="15" outlineLevel="1">
      <c r="A1145" s="34">
        <v>1142</v>
      </c>
      <c r="B1145" s="922">
        <f t="shared" si="17"/>
        <v>44725.489584583433</v>
      </c>
      <c r="C1145" s="594" t="s">
        <v>369</v>
      </c>
      <c r="D1145" s="597">
        <v>95</v>
      </c>
      <c r="E1145" s="591" t="s">
        <v>715</v>
      </c>
      <c r="F1145" s="586" t="s">
        <v>720</v>
      </c>
      <c r="G1145" s="619"/>
      <c r="H1145" s="743">
        <v>3</v>
      </c>
      <c r="I1145" s="704">
        <v>3</v>
      </c>
      <c r="J1145" s="426"/>
      <c r="K1145" s="426"/>
      <c r="L1145" s="426">
        <v>1000</v>
      </c>
      <c r="M1145" s="426"/>
      <c r="N1145" s="444" t="s">
        <v>1110</v>
      </c>
      <c r="O1145" s="686" t="s">
        <v>400</v>
      </c>
      <c r="P1145" s="693" t="s">
        <v>389</v>
      </c>
    </row>
    <row r="1146" spans="1:16" outlineLevel="1">
      <c r="A1146" s="34">
        <v>1143</v>
      </c>
      <c r="B1146" s="922">
        <f t="shared" si="17"/>
        <v>44725.614584583433</v>
      </c>
      <c r="C1146" s="594" t="s">
        <v>369</v>
      </c>
      <c r="D1146" s="597">
        <v>95</v>
      </c>
      <c r="E1146" s="591" t="s">
        <v>715</v>
      </c>
      <c r="F1146" s="586" t="s">
        <v>1111</v>
      </c>
      <c r="G1146" s="619"/>
      <c r="H1146" s="743">
        <v>0</v>
      </c>
      <c r="I1146" s="704">
        <v>0</v>
      </c>
      <c r="J1146" s="426"/>
      <c r="K1146" s="426"/>
      <c r="L1146" s="426"/>
      <c r="M1146" s="426"/>
      <c r="N1146" s="444" t="s">
        <v>1112</v>
      </c>
      <c r="O1146" s="686" t="s">
        <v>400</v>
      </c>
      <c r="P1146" s="694" t="s">
        <v>484</v>
      </c>
    </row>
    <row r="1147" spans="1:16" outlineLevel="1">
      <c r="A1147" s="34">
        <v>1144</v>
      </c>
      <c r="B1147" s="922">
        <f t="shared" si="17"/>
        <v>44725.614584583433</v>
      </c>
      <c r="C1147" s="594" t="s">
        <v>369</v>
      </c>
      <c r="D1147" s="597">
        <v>95</v>
      </c>
      <c r="E1147" s="591" t="s">
        <v>715</v>
      </c>
      <c r="F1147" s="462" t="s">
        <v>948</v>
      </c>
      <c r="G1147" s="619"/>
      <c r="H1147" s="742">
        <v>1</v>
      </c>
      <c r="I1147" s="703">
        <v>1</v>
      </c>
      <c r="J1147" s="426"/>
      <c r="K1147" s="426"/>
      <c r="L1147" s="426"/>
      <c r="M1147" s="426"/>
      <c r="N1147" s="444"/>
      <c r="O1147" s="686" t="s">
        <v>400</v>
      </c>
      <c r="P1147" s="700" t="s">
        <v>518</v>
      </c>
    </row>
    <row r="1148" spans="1:16" ht="15" outlineLevel="1">
      <c r="A1148" s="34">
        <v>1145</v>
      </c>
      <c r="B1148" s="922">
        <f t="shared" si="17"/>
        <v>44725.656251250097</v>
      </c>
      <c r="C1148" s="594" t="s">
        <v>369</v>
      </c>
      <c r="D1148" s="597">
        <v>95</v>
      </c>
      <c r="E1148" s="591" t="s">
        <v>715</v>
      </c>
      <c r="F1148" s="581" t="s">
        <v>721</v>
      </c>
      <c r="G1148" s="619"/>
      <c r="H1148" s="742">
        <f>_xlfn.CEILING.MATH(IF(L1147="",((L1148-K1148)/M1148),((L1148-L1147)/M1148)),0.25)</f>
        <v>2.75</v>
      </c>
      <c r="I1148" s="703">
        <f>H1148</f>
        <v>2.75</v>
      </c>
      <c r="J1148" s="426"/>
      <c r="K1148" s="426">
        <v>1000</v>
      </c>
      <c r="L1148" s="426">
        <v>6400</v>
      </c>
      <c r="M1148" s="426">
        <v>2025</v>
      </c>
      <c r="N1148" s="444"/>
      <c r="O1148" s="686" t="s">
        <v>400</v>
      </c>
      <c r="P1148" s="697" t="s">
        <v>389</v>
      </c>
    </row>
    <row r="1149" spans="1:16" ht="15" outlineLevel="1">
      <c r="A1149" s="34">
        <v>1146</v>
      </c>
      <c r="B1149" s="922">
        <f t="shared" si="17"/>
        <v>44725.770834583433</v>
      </c>
      <c r="C1149" s="594" t="s">
        <v>369</v>
      </c>
      <c r="D1149" s="597">
        <v>95</v>
      </c>
      <c r="E1149" s="591" t="s">
        <v>715</v>
      </c>
      <c r="F1149" s="585" t="s">
        <v>950</v>
      </c>
      <c r="G1149" s="619"/>
      <c r="H1149" s="743">
        <v>3.75</v>
      </c>
      <c r="I1149" s="704">
        <v>3.75</v>
      </c>
      <c r="J1149" s="426"/>
      <c r="K1149" s="426"/>
      <c r="L1149" s="426"/>
      <c r="M1149" s="426"/>
      <c r="N1149" s="444"/>
      <c r="O1149" s="686" t="s">
        <v>400</v>
      </c>
      <c r="P1149" s="693" t="s">
        <v>951</v>
      </c>
    </row>
    <row r="1150" spans="1:16" ht="15" outlineLevel="1">
      <c r="A1150" s="34">
        <v>1147</v>
      </c>
      <c r="B1150" s="922">
        <f t="shared" si="17"/>
        <v>44725.927084583433</v>
      </c>
      <c r="C1150" s="594" t="s">
        <v>369</v>
      </c>
      <c r="D1150" s="597">
        <v>95</v>
      </c>
      <c r="E1150" s="591" t="s">
        <v>715</v>
      </c>
      <c r="F1150" s="581" t="s">
        <v>723</v>
      </c>
      <c r="G1150" s="619"/>
      <c r="H1150" s="742">
        <f>_xlfn.CEILING.MATH(IF(L1149="",((L1150-K1150)/M1150),((L1150-L1149)/M1150)),0.25)</f>
        <v>3.5</v>
      </c>
      <c r="I1150" s="703">
        <f>H1150</f>
        <v>3.5</v>
      </c>
      <c r="J1150" s="443"/>
      <c r="K1150" s="443">
        <v>6400</v>
      </c>
      <c r="L1150" s="443">
        <v>13385</v>
      </c>
      <c r="M1150" s="443">
        <v>2025</v>
      </c>
      <c r="N1150" s="444"/>
      <c r="O1150" s="686" t="s">
        <v>400</v>
      </c>
      <c r="P1150" s="694" t="s">
        <v>389</v>
      </c>
    </row>
    <row r="1151" spans="1:16" ht="15" outlineLevel="1">
      <c r="A1151" s="34">
        <v>1148</v>
      </c>
      <c r="B1151" s="922">
        <f t="shared" si="17"/>
        <v>44726.072917916768</v>
      </c>
      <c r="C1151" s="594" t="s">
        <v>369</v>
      </c>
      <c r="D1151" s="597">
        <v>95</v>
      </c>
      <c r="E1151" s="591" t="s">
        <v>715</v>
      </c>
      <c r="F1151" s="575" t="s">
        <v>726</v>
      </c>
      <c r="G1151" s="635"/>
      <c r="H1151" s="743">
        <v>0.75</v>
      </c>
      <c r="I1151" s="704">
        <v>0.75</v>
      </c>
      <c r="J1151" s="443"/>
      <c r="K1151" s="443"/>
      <c r="L1151" s="443"/>
      <c r="M1151" s="443"/>
      <c r="N1151" s="444"/>
      <c r="O1151" s="686" t="s">
        <v>400</v>
      </c>
      <c r="P1151" s="695" t="s">
        <v>410</v>
      </c>
    </row>
    <row r="1152" spans="1:16" ht="15" outlineLevel="1">
      <c r="A1152" s="34">
        <v>1149</v>
      </c>
      <c r="B1152" s="922">
        <f t="shared" si="17"/>
        <v>44726.104167916768</v>
      </c>
      <c r="C1152" s="594" t="s">
        <v>369</v>
      </c>
      <c r="D1152" s="597">
        <v>95</v>
      </c>
      <c r="E1152" s="591" t="s">
        <v>715</v>
      </c>
      <c r="F1152" s="580" t="s">
        <v>725</v>
      </c>
      <c r="G1152" s="619"/>
      <c r="H1152" s="743">
        <v>0.5</v>
      </c>
      <c r="I1152" s="704">
        <v>0.5</v>
      </c>
      <c r="J1152" s="443"/>
      <c r="K1152" s="443"/>
      <c r="L1152" s="443">
        <v>13385</v>
      </c>
      <c r="M1152" s="443"/>
      <c r="N1152" s="444" t="s">
        <v>1113</v>
      </c>
      <c r="O1152" s="686" t="s">
        <v>400</v>
      </c>
      <c r="P1152" s="693" t="s">
        <v>524</v>
      </c>
    </row>
    <row r="1153" spans="1:16" outlineLevel="1">
      <c r="A1153" s="34">
        <v>1150</v>
      </c>
      <c r="B1153" s="922">
        <f t="shared" si="17"/>
        <v>44726.125001250104</v>
      </c>
      <c r="C1153" s="594" t="s">
        <v>369</v>
      </c>
      <c r="D1153" s="597">
        <v>95</v>
      </c>
      <c r="E1153" s="591" t="s">
        <v>715</v>
      </c>
      <c r="F1153" s="575" t="s">
        <v>577</v>
      </c>
      <c r="G1153" s="635"/>
      <c r="H1153" s="745">
        <v>1.5</v>
      </c>
      <c r="I1153" s="705">
        <v>1.5</v>
      </c>
      <c r="J1153" s="443"/>
      <c r="K1153" s="443"/>
      <c r="L1153" s="443"/>
      <c r="M1153" s="443"/>
      <c r="N1153" s="444"/>
      <c r="O1153" s="686" t="s">
        <v>400</v>
      </c>
      <c r="P1153" s="697" t="s">
        <v>484</v>
      </c>
    </row>
    <row r="1154" spans="1:16" outlineLevel="1">
      <c r="A1154" s="34">
        <v>1151</v>
      </c>
      <c r="B1154" s="922">
        <f t="shared" si="17"/>
        <v>44726.187501250104</v>
      </c>
      <c r="C1154" s="594" t="s">
        <v>369</v>
      </c>
      <c r="D1154" s="597">
        <v>95</v>
      </c>
      <c r="E1154" s="591" t="s">
        <v>715</v>
      </c>
      <c r="F1154" s="575" t="s">
        <v>728</v>
      </c>
      <c r="G1154" s="466"/>
      <c r="H1154" s="742">
        <v>5</v>
      </c>
      <c r="I1154" s="703">
        <v>5</v>
      </c>
      <c r="J1154" s="443"/>
      <c r="K1154" s="443"/>
      <c r="L1154" s="443">
        <v>13520</v>
      </c>
      <c r="M1154" s="443"/>
      <c r="N1154" s="444"/>
      <c r="O1154" s="686" t="s">
        <v>400</v>
      </c>
      <c r="P1154" s="697" t="s">
        <v>410</v>
      </c>
    </row>
    <row r="1155" spans="1:16" outlineLevel="1">
      <c r="A1155" s="34">
        <v>1152</v>
      </c>
      <c r="B1155" s="922">
        <f t="shared" si="17"/>
        <v>44726.39583458344</v>
      </c>
      <c r="C1155" s="594" t="s">
        <v>369</v>
      </c>
      <c r="D1155" s="597">
        <v>95</v>
      </c>
      <c r="E1155" s="591" t="s">
        <v>715</v>
      </c>
      <c r="F1155" s="575" t="s">
        <v>731</v>
      </c>
      <c r="G1155" s="466"/>
      <c r="H1155" s="742">
        <v>0.25</v>
      </c>
      <c r="I1155" s="703">
        <v>0.25</v>
      </c>
      <c r="J1155" s="443"/>
      <c r="K1155" s="443"/>
      <c r="L1155" s="443"/>
      <c r="M1155" s="443"/>
      <c r="N1155" s="444"/>
      <c r="O1155" s="686" t="s">
        <v>400</v>
      </c>
      <c r="P1155" s="697" t="s">
        <v>407</v>
      </c>
    </row>
    <row r="1156" spans="1:16" ht="15" outlineLevel="1">
      <c r="A1156" s="34">
        <v>1153</v>
      </c>
      <c r="B1156" s="922">
        <f t="shared" si="17"/>
        <v>44726.406251250104</v>
      </c>
      <c r="C1156" s="594" t="s">
        <v>369</v>
      </c>
      <c r="D1156" s="597">
        <v>95</v>
      </c>
      <c r="E1156" s="591" t="s">
        <v>715</v>
      </c>
      <c r="F1156" s="583" t="s">
        <v>730</v>
      </c>
      <c r="G1156" s="464"/>
      <c r="H1156" s="742">
        <f>_xlfn.CEILING.MATH(IF(L1155="",((L1156-K1156)/M1156),((L1156-L1155)/M1156)),0.25)</f>
        <v>23.75</v>
      </c>
      <c r="I1156" s="703">
        <f>H1156</f>
        <v>23.75</v>
      </c>
      <c r="J1156" s="443"/>
      <c r="K1156" s="443">
        <v>13520</v>
      </c>
      <c r="L1156" s="443">
        <v>15407</v>
      </c>
      <c r="M1156" s="443">
        <v>80</v>
      </c>
      <c r="N1156" s="444"/>
      <c r="O1156" s="686" t="s">
        <v>400</v>
      </c>
      <c r="P1156" s="695" t="s">
        <v>532</v>
      </c>
    </row>
    <row r="1157" spans="1:16" ht="15" outlineLevel="1">
      <c r="A1157" s="34">
        <v>1154</v>
      </c>
      <c r="B1157" s="922">
        <f t="shared" si="17"/>
        <v>44727.39583458344</v>
      </c>
      <c r="C1157" s="594" t="s">
        <v>369</v>
      </c>
      <c r="D1157" s="597">
        <v>95</v>
      </c>
      <c r="E1157" s="591" t="s">
        <v>715</v>
      </c>
      <c r="F1157" s="581" t="s">
        <v>732</v>
      </c>
      <c r="G1157" s="464"/>
      <c r="H1157" s="745">
        <v>4</v>
      </c>
      <c r="I1157" s="705">
        <v>4</v>
      </c>
      <c r="J1157" s="443"/>
      <c r="K1157" s="443"/>
      <c r="L1157" s="443"/>
      <c r="M1157" s="443"/>
      <c r="N1157" s="444"/>
      <c r="O1157" s="686" t="s">
        <v>400</v>
      </c>
      <c r="P1157" s="693" t="s">
        <v>591</v>
      </c>
    </row>
    <row r="1158" spans="1:16" ht="15" outlineLevel="1">
      <c r="A1158" s="34">
        <v>1155</v>
      </c>
      <c r="B1158" s="922">
        <f t="shared" ref="B1158:B1221" si="18">IF(ISNUMBER(J1157),B1157+J1157/24,B1157+I1157/24)</f>
        <v>44727.562501250104</v>
      </c>
      <c r="C1158" s="594" t="s">
        <v>369</v>
      </c>
      <c r="D1158" s="597">
        <v>95</v>
      </c>
      <c r="E1158" s="591" t="s">
        <v>715</v>
      </c>
      <c r="F1158" s="580" t="s">
        <v>734</v>
      </c>
      <c r="G1158" s="467"/>
      <c r="H1158" s="743">
        <v>1.5</v>
      </c>
      <c r="I1158" s="704">
        <v>1.5</v>
      </c>
      <c r="J1158" s="443"/>
      <c r="K1158" s="443"/>
      <c r="L1158" s="443"/>
      <c r="M1158" s="443"/>
      <c r="N1158" s="444"/>
      <c r="O1158" s="686" t="s">
        <v>400</v>
      </c>
      <c r="P1158" s="693" t="s">
        <v>530</v>
      </c>
    </row>
    <row r="1159" spans="1:16" ht="15" outlineLevel="1">
      <c r="A1159" s="34">
        <v>1156</v>
      </c>
      <c r="B1159" s="922">
        <f t="shared" si="18"/>
        <v>44727.625001250104</v>
      </c>
      <c r="C1159" s="594" t="s">
        <v>369</v>
      </c>
      <c r="D1159" s="597">
        <v>95</v>
      </c>
      <c r="E1159" s="591" t="s">
        <v>715</v>
      </c>
      <c r="F1159" s="581" t="s">
        <v>736</v>
      </c>
      <c r="G1159" s="467"/>
      <c r="H1159" s="747">
        <v>1.5</v>
      </c>
      <c r="I1159" s="708">
        <v>1.5</v>
      </c>
      <c r="J1159" s="443"/>
      <c r="K1159" s="443"/>
      <c r="L1159" s="443"/>
      <c r="M1159" s="443"/>
      <c r="N1159" s="444"/>
      <c r="O1159" s="686" t="s">
        <v>400</v>
      </c>
      <c r="P1159" s="693" t="s">
        <v>738</v>
      </c>
    </row>
    <row r="1160" spans="1:16" ht="15" outlineLevel="1">
      <c r="A1160" s="34">
        <v>1157</v>
      </c>
      <c r="B1160" s="922">
        <f t="shared" si="18"/>
        <v>44727.687501250104</v>
      </c>
      <c r="C1160" s="594" t="s">
        <v>369</v>
      </c>
      <c r="D1160" s="597">
        <v>95</v>
      </c>
      <c r="E1160" s="571" t="s">
        <v>739</v>
      </c>
      <c r="F1160" s="581" t="s">
        <v>740</v>
      </c>
      <c r="G1160" s="464"/>
      <c r="H1160" s="751">
        <v>1.5</v>
      </c>
      <c r="I1160" s="709">
        <v>1.5</v>
      </c>
      <c r="J1160" s="436"/>
      <c r="K1160" s="436"/>
      <c r="L1160" s="436"/>
      <c r="M1160" s="436"/>
      <c r="N1160" s="444" t="s">
        <v>1114</v>
      </c>
      <c r="O1160" s="685" t="s">
        <v>400</v>
      </c>
      <c r="P1160" s="692" t="s">
        <v>410</v>
      </c>
    </row>
    <row r="1161" spans="1:16" ht="15" outlineLevel="1">
      <c r="A1161" s="34">
        <v>1158</v>
      </c>
      <c r="B1161" s="922">
        <f t="shared" si="18"/>
        <v>44727.750001250104</v>
      </c>
      <c r="C1161" s="594" t="s">
        <v>369</v>
      </c>
      <c r="D1161" s="597">
        <v>95</v>
      </c>
      <c r="E1161" s="571" t="s">
        <v>739</v>
      </c>
      <c r="F1161" s="581" t="s">
        <v>741</v>
      </c>
      <c r="G1161" s="464"/>
      <c r="H1161" s="751">
        <v>5</v>
      </c>
      <c r="I1161" s="709">
        <v>5</v>
      </c>
      <c r="J1161" s="436"/>
      <c r="K1161" s="436">
        <v>12550</v>
      </c>
      <c r="L1161" s="436">
        <v>13694</v>
      </c>
      <c r="M1161" s="436">
        <v>600</v>
      </c>
      <c r="N1161" s="444"/>
      <c r="O1161" s="685" t="s">
        <v>400</v>
      </c>
      <c r="P1161" s="693" t="s">
        <v>743</v>
      </c>
    </row>
    <row r="1162" spans="1:16" ht="15" outlineLevel="1">
      <c r="A1162" s="34">
        <v>1159</v>
      </c>
      <c r="B1162" s="922">
        <f t="shared" si="18"/>
        <v>44727.95833458344</v>
      </c>
      <c r="C1162" s="594" t="s">
        <v>369</v>
      </c>
      <c r="D1162" s="597">
        <v>95</v>
      </c>
      <c r="E1162" s="571" t="s">
        <v>739</v>
      </c>
      <c r="F1162" s="581" t="s">
        <v>744</v>
      </c>
      <c r="G1162" s="464"/>
      <c r="H1162" s="751">
        <v>1</v>
      </c>
      <c r="I1162" s="709">
        <v>1</v>
      </c>
      <c r="J1162" s="436"/>
      <c r="K1162" s="34"/>
      <c r="L1162" s="436"/>
      <c r="M1162" s="436"/>
      <c r="N1162" s="444" t="s">
        <v>409</v>
      </c>
      <c r="O1162" s="685" t="s">
        <v>400</v>
      </c>
      <c r="P1162" s="693" t="s">
        <v>407</v>
      </c>
    </row>
    <row r="1163" spans="1:16" ht="15" outlineLevel="1">
      <c r="A1163" s="34">
        <v>1160</v>
      </c>
      <c r="B1163" s="922">
        <f t="shared" si="18"/>
        <v>44728.000001250104</v>
      </c>
      <c r="C1163" s="594" t="s">
        <v>369</v>
      </c>
      <c r="D1163" s="597">
        <v>95</v>
      </c>
      <c r="E1163" s="571" t="s">
        <v>739</v>
      </c>
      <c r="F1163" s="581" t="s">
        <v>745</v>
      </c>
      <c r="G1163" s="464"/>
      <c r="H1163" s="751">
        <v>3.5</v>
      </c>
      <c r="I1163" s="709">
        <v>3.5</v>
      </c>
      <c r="J1163" s="436"/>
      <c r="K1163" s="436"/>
      <c r="L1163" s="436"/>
      <c r="M1163" s="436"/>
      <c r="N1163" s="444"/>
      <c r="O1163" s="685" t="s">
        <v>400</v>
      </c>
      <c r="P1163" s="693" t="s">
        <v>407</v>
      </c>
    </row>
    <row r="1164" spans="1:16" ht="15" outlineLevel="1">
      <c r="A1164" s="34">
        <v>1161</v>
      </c>
      <c r="B1164" s="922">
        <f t="shared" si="18"/>
        <v>44728.14583458344</v>
      </c>
      <c r="C1164" s="594" t="s">
        <v>369</v>
      </c>
      <c r="D1164" s="597">
        <v>95</v>
      </c>
      <c r="E1164" s="571" t="s">
        <v>739</v>
      </c>
      <c r="F1164" s="581" t="s">
        <v>747</v>
      </c>
      <c r="G1164" s="464"/>
      <c r="H1164" s="751">
        <v>1</v>
      </c>
      <c r="I1164" s="709">
        <v>1</v>
      </c>
      <c r="J1164" s="436"/>
      <c r="K1164" s="436"/>
      <c r="L1164" s="436"/>
      <c r="M1164" s="436"/>
      <c r="N1164" s="444"/>
      <c r="O1164" s="685" t="s">
        <v>400</v>
      </c>
      <c r="P1164" s="693" t="s">
        <v>407</v>
      </c>
    </row>
    <row r="1165" spans="1:16" ht="15" outlineLevel="1">
      <c r="A1165" s="34">
        <v>1162</v>
      </c>
      <c r="B1165" s="922">
        <f t="shared" si="18"/>
        <v>44728.187501250104</v>
      </c>
      <c r="C1165" s="594" t="s">
        <v>369</v>
      </c>
      <c r="D1165" s="597">
        <v>95</v>
      </c>
      <c r="E1165" s="571" t="s">
        <v>739</v>
      </c>
      <c r="F1165" s="639" t="s">
        <v>748</v>
      </c>
      <c r="G1165" s="464"/>
      <c r="H1165" s="743">
        <v>0.75</v>
      </c>
      <c r="I1165" s="704">
        <v>0.75</v>
      </c>
      <c r="J1165" s="426"/>
      <c r="K1165" s="426"/>
      <c r="L1165" s="426"/>
      <c r="M1165" s="426"/>
      <c r="N1165" s="444"/>
      <c r="O1165" s="685" t="s">
        <v>400</v>
      </c>
      <c r="P1165" s="695" t="s">
        <v>410</v>
      </c>
    </row>
    <row r="1166" spans="1:16" ht="15" outlineLevel="1">
      <c r="A1166" s="34">
        <v>1163</v>
      </c>
      <c r="B1166" s="922">
        <f t="shared" si="18"/>
        <v>44728.218751250104</v>
      </c>
      <c r="C1166" s="594" t="s">
        <v>369</v>
      </c>
      <c r="D1166" s="597">
        <v>95</v>
      </c>
      <c r="E1166" s="571" t="s">
        <v>739</v>
      </c>
      <c r="F1166" s="581" t="s">
        <v>750</v>
      </c>
      <c r="G1166" s="464"/>
      <c r="H1166" s="743">
        <v>3.75</v>
      </c>
      <c r="I1166" s="704">
        <v>3.75</v>
      </c>
      <c r="J1166" s="426"/>
      <c r="K1166" s="426"/>
      <c r="L1166" s="426"/>
      <c r="M1166" s="426"/>
      <c r="N1166" s="444"/>
      <c r="O1166" s="685" t="s">
        <v>400</v>
      </c>
      <c r="P1166" s="693" t="s">
        <v>407</v>
      </c>
    </row>
    <row r="1167" spans="1:16" ht="15" outlineLevel="1">
      <c r="A1167" s="34">
        <v>1164</v>
      </c>
      <c r="B1167" s="922">
        <f t="shared" si="18"/>
        <v>44728.375001250104</v>
      </c>
      <c r="C1167" s="594" t="s">
        <v>369</v>
      </c>
      <c r="D1167" s="597">
        <v>95</v>
      </c>
      <c r="E1167" s="571" t="s">
        <v>739</v>
      </c>
      <c r="F1167" s="581" t="s">
        <v>752</v>
      </c>
      <c r="G1167" s="464"/>
      <c r="H1167" s="743">
        <v>0.75</v>
      </c>
      <c r="I1167" s="704">
        <v>0.75</v>
      </c>
      <c r="J1167" s="426"/>
      <c r="K1167" s="426"/>
      <c r="L1167" s="426"/>
      <c r="M1167" s="426"/>
      <c r="N1167" s="444"/>
      <c r="O1167" s="685" t="s">
        <v>400</v>
      </c>
      <c r="P1167" s="693" t="s">
        <v>535</v>
      </c>
    </row>
    <row r="1168" spans="1:16" ht="15" outlineLevel="1">
      <c r="A1168" s="34">
        <v>1165</v>
      </c>
      <c r="B1168" s="922">
        <f t="shared" si="18"/>
        <v>44728.406251250104</v>
      </c>
      <c r="C1168" s="594" t="s">
        <v>369</v>
      </c>
      <c r="D1168" s="597">
        <v>95</v>
      </c>
      <c r="E1168" s="571" t="s">
        <v>739</v>
      </c>
      <c r="F1168" s="581" t="s">
        <v>753</v>
      </c>
      <c r="G1168" s="467"/>
      <c r="H1168" s="742">
        <f>_xlfn.CEILING.MATH(IF(L1167="",((L1168-K1168)/M1168),((L1168-L1167)/M1168)),0.25)</f>
        <v>3.5</v>
      </c>
      <c r="I1168" s="703">
        <f>H1168</f>
        <v>3.5</v>
      </c>
      <c r="J1168" s="426"/>
      <c r="K1168" s="426">
        <v>6400</v>
      </c>
      <c r="L1168" s="426">
        <v>12550</v>
      </c>
      <c r="M1168" s="426">
        <v>1890</v>
      </c>
      <c r="N1168" s="444"/>
      <c r="O1168" s="685" t="s">
        <v>400</v>
      </c>
      <c r="P1168" s="693" t="s">
        <v>412</v>
      </c>
    </row>
    <row r="1169" spans="1:16" outlineLevel="1">
      <c r="A1169" s="34">
        <v>1166</v>
      </c>
      <c r="B1169" s="922">
        <f t="shared" si="18"/>
        <v>44728.55208458344</v>
      </c>
      <c r="C1169" s="594" t="s">
        <v>369</v>
      </c>
      <c r="D1169" s="597">
        <v>95</v>
      </c>
      <c r="E1169" s="571" t="s">
        <v>739</v>
      </c>
      <c r="F1169" s="585" t="s">
        <v>754</v>
      </c>
      <c r="G1169" s="467"/>
      <c r="H1169" s="743">
        <v>0.25</v>
      </c>
      <c r="I1169" s="704">
        <v>0.25</v>
      </c>
      <c r="J1169" s="426"/>
      <c r="K1169" s="426"/>
      <c r="L1169" s="426"/>
      <c r="M1169" s="426"/>
      <c r="N1169" s="444"/>
      <c r="O1169" s="685" t="s">
        <v>400</v>
      </c>
      <c r="P1169" s="694" t="s">
        <v>383</v>
      </c>
    </row>
    <row r="1170" spans="1:16" outlineLevel="1">
      <c r="A1170" s="34">
        <v>1167</v>
      </c>
      <c r="B1170" s="922">
        <f t="shared" si="18"/>
        <v>44728.562501250104</v>
      </c>
      <c r="C1170" s="594" t="s">
        <v>369</v>
      </c>
      <c r="D1170" s="597">
        <v>95</v>
      </c>
      <c r="E1170" s="571" t="s">
        <v>739</v>
      </c>
      <c r="F1170" s="585" t="s">
        <v>755</v>
      </c>
      <c r="G1170" s="428"/>
      <c r="H1170" s="742">
        <f>_xlfn.CEILING.MATH(IF(L1169="",((L1170-K1170)/M1170),((L1170-L1169)/M1170)),0.25)</f>
        <v>3</v>
      </c>
      <c r="I1170" s="703">
        <f>H1170</f>
        <v>3</v>
      </c>
      <c r="J1170" s="426"/>
      <c r="K1170" s="426">
        <v>1000</v>
      </c>
      <c r="L1170" s="426">
        <v>6400</v>
      </c>
      <c r="M1170" s="426">
        <v>1890</v>
      </c>
      <c r="N1170" s="444"/>
      <c r="O1170" s="685" t="s">
        <v>400</v>
      </c>
      <c r="P1170" s="694" t="s">
        <v>412</v>
      </c>
    </row>
    <row r="1171" spans="1:16" ht="15" outlineLevel="1">
      <c r="A1171" s="34">
        <v>1168</v>
      </c>
      <c r="B1171" s="922">
        <f t="shared" si="18"/>
        <v>44728.687501250104</v>
      </c>
      <c r="C1171" s="594" t="s">
        <v>369</v>
      </c>
      <c r="D1171" s="597">
        <v>95</v>
      </c>
      <c r="E1171" s="571" t="s">
        <v>739</v>
      </c>
      <c r="F1171" s="580" t="s">
        <v>756</v>
      </c>
      <c r="G1171" s="428"/>
      <c r="H1171" s="743">
        <v>2</v>
      </c>
      <c r="I1171" s="704">
        <v>2</v>
      </c>
      <c r="J1171" s="426"/>
      <c r="K1171" s="426"/>
      <c r="L1171" s="426"/>
      <c r="M1171" s="426"/>
      <c r="N1171" s="444" t="s">
        <v>1115</v>
      </c>
      <c r="O1171" s="685" t="s">
        <v>400</v>
      </c>
      <c r="P1171" s="693" t="s">
        <v>412</v>
      </c>
    </row>
    <row r="1172" spans="1:16">
      <c r="A1172" s="34">
        <v>1169</v>
      </c>
      <c r="B1172" s="922">
        <f t="shared" si="18"/>
        <v>44728.77083458344</v>
      </c>
      <c r="C1172" s="594" t="s">
        <v>369</v>
      </c>
      <c r="D1172" s="597">
        <v>100</v>
      </c>
      <c r="E1172" s="590" t="s">
        <v>757</v>
      </c>
      <c r="F1172" s="587" t="s">
        <v>758</v>
      </c>
      <c r="G1172" s="464"/>
      <c r="H1172" s="743">
        <v>1.25</v>
      </c>
      <c r="I1172" s="426">
        <v>1.25</v>
      </c>
      <c r="J1172" s="426"/>
      <c r="K1172" s="426"/>
      <c r="L1172" s="426"/>
      <c r="M1172" s="426"/>
      <c r="N1172" s="444"/>
      <c r="O1172" s="687" t="s">
        <v>759</v>
      </c>
      <c r="P1172" s="699" t="s">
        <v>377</v>
      </c>
    </row>
    <row r="1173" spans="1:16" outlineLevel="1">
      <c r="A1173" s="34">
        <v>1170</v>
      </c>
      <c r="B1173" s="922">
        <f t="shared" si="18"/>
        <v>44728.822917916776</v>
      </c>
      <c r="C1173" s="594" t="s">
        <v>369</v>
      </c>
      <c r="D1173" s="597">
        <v>100</v>
      </c>
      <c r="E1173" s="590" t="s">
        <v>757</v>
      </c>
      <c r="F1173" s="587" t="s">
        <v>760</v>
      </c>
      <c r="G1173" s="464"/>
      <c r="H1173" s="742">
        <f>_xlfn.CEILING.MATH(IF(L1172="",((L1173-K1173)/M1173),((L1173-L1172)/M1173)),0.25)</f>
        <v>4.5</v>
      </c>
      <c r="I1173" s="561">
        <f>H1173</f>
        <v>4.5</v>
      </c>
      <c r="J1173" s="426"/>
      <c r="K1173" s="426"/>
      <c r="L1173" s="426">
        <v>1182</v>
      </c>
      <c r="M1173" s="426">
        <v>276</v>
      </c>
      <c r="N1173" s="444" t="s">
        <v>761</v>
      </c>
      <c r="O1173" s="687" t="s">
        <v>759</v>
      </c>
      <c r="P1173" s="697" t="s">
        <v>762</v>
      </c>
    </row>
    <row r="1174" spans="1:16" outlineLevel="1">
      <c r="A1174" s="34">
        <v>1171</v>
      </c>
      <c r="B1174" s="922">
        <f t="shared" si="18"/>
        <v>44729.010417916776</v>
      </c>
      <c r="C1174" s="594" t="s">
        <v>369</v>
      </c>
      <c r="D1174" s="597">
        <v>100</v>
      </c>
      <c r="E1174" s="590" t="s">
        <v>757</v>
      </c>
      <c r="F1174" s="587" t="s">
        <v>763</v>
      </c>
      <c r="G1174" s="464"/>
      <c r="H1174" s="743">
        <v>0.25</v>
      </c>
      <c r="I1174" s="426">
        <v>0.25</v>
      </c>
      <c r="J1174" s="426"/>
      <c r="K1174" s="426"/>
      <c r="L1174" s="426"/>
      <c r="M1174" s="426"/>
      <c r="N1174" s="444"/>
      <c r="O1174" s="687" t="s">
        <v>759</v>
      </c>
      <c r="P1174" s="697" t="s">
        <v>762</v>
      </c>
    </row>
    <row r="1175" spans="1:16" outlineLevel="1">
      <c r="A1175" s="34">
        <v>1172</v>
      </c>
      <c r="B1175" s="922">
        <f t="shared" si="18"/>
        <v>44729.02083458344</v>
      </c>
      <c r="C1175" s="594" t="s">
        <v>369</v>
      </c>
      <c r="D1175" s="597">
        <v>100</v>
      </c>
      <c r="E1175" s="590" t="s">
        <v>757</v>
      </c>
      <c r="F1175" s="587" t="s">
        <v>764</v>
      </c>
      <c r="G1175" s="464"/>
      <c r="H1175" s="743">
        <v>0.25</v>
      </c>
      <c r="I1175" s="426">
        <v>0.25</v>
      </c>
      <c r="J1175" s="426"/>
      <c r="K1175" s="426"/>
      <c r="L1175" s="426"/>
      <c r="M1175" s="426"/>
      <c r="N1175" s="444"/>
      <c r="O1175" s="687" t="s">
        <v>759</v>
      </c>
      <c r="P1175" s="697" t="s">
        <v>377</v>
      </c>
    </row>
    <row r="1176" spans="1:16" outlineLevel="1">
      <c r="A1176" s="34">
        <v>1173</v>
      </c>
      <c r="B1176" s="922">
        <f t="shared" si="18"/>
        <v>44729.031251250104</v>
      </c>
      <c r="C1176" s="594" t="s">
        <v>369</v>
      </c>
      <c r="D1176" s="597">
        <v>100</v>
      </c>
      <c r="E1176" s="590" t="s">
        <v>757</v>
      </c>
      <c r="F1176" s="588" t="s">
        <v>765</v>
      </c>
      <c r="G1176" s="464"/>
      <c r="H1176" s="742">
        <f>_xlfn.CEILING.MATH(IF(L1175="",((L1176-K1176)/M1176),((L1176-L1175)/M1176)),0.25)</f>
        <v>2.75</v>
      </c>
      <c r="I1176" s="561">
        <f>H1176</f>
        <v>2.75</v>
      </c>
      <c r="J1176" s="426"/>
      <c r="K1176" s="426"/>
      <c r="L1176" s="426">
        <v>1182</v>
      </c>
      <c r="M1176" s="426">
        <v>432</v>
      </c>
      <c r="N1176" s="444" t="s">
        <v>766</v>
      </c>
      <c r="O1176" s="687" t="s">
        <v>759</v>
      </c>
      <c r="P1176" s="697" t="s">
        <v>767</v>
      </c>
    </row>
    <row r="1177" spans="1:16" outlineLevel="1">
      <c r="A1177" s="34">
        <v>1174</v>
      </c>
      <c r="B1177" s="922">
        <f t="shared" si="18"/>
        <v>44729.14583458344</v>
      </c>
      <c r="C1177" s="594" t="s">
        <v>369</v>
      </c>
      <c r="D1177" s="597">
        <v>100</v>
      </c>
      <c r="E1177" s="590" t="s">
        <v>757</v>
      </c>
      <c r="F1177" s="587" t="s">
        <v>768</v>
      </c>
      <c r="G1177" s="464"/>
      <c r="H1177" s="743">
        <v>1</v>
      </c>
      <c r="I1177" s="426">
        <v>1</v>
      </c>
      <c r="J1177" s="426"/>
      <c r="K1177" s="426"/>
      <c r="L1177" s="426"/>
      <c r="M1177" s="426"/>
      <c r="N1177" s="444"/>
      <c r="O1177" s="687" t="s">
        <v>759</v>
      </c>
      <c r="P1177" s="697" t="s">
        <v>767</v>
      </c>
    </row>
    <row r="1178" spans="1:16" outlineLevel="1">
      <c r="A1178" s="34">
        <v>1175</v>
      </c>
      <c r="B1178" s="922">
        <f t="shared" si="18"/>
        <v>44729.187501250104</v>
      </c>
      <c r="C1178" s="594" t="s">
        <v>369</v>
      </c>
      <c r="D1178" s="597">
        <v>100</v>
      </c>
      <c r="E1178" s="590" t="s">
        <v>757</v>
      </c>
      <c r="F1178" s="587" t="s">
        <v>769</v>
      </c>
      <c r="G1178" s="464"/>
      <c r="H1178" s="743">
        <v>1</v>
      </c>
      <c r="I1178" s="426">
        <v>1</v>
      </c>
      <c r="J1178" s="426"/>
      <c r="K1178" s="426"/>
      <c r="L1178" s="426"/>
      <c r="M1178" s="426"/>
      <c r="N1178" s="444"/>
      <c r="O1178" s="687" t="s">
        <v>759</v>
      </c>
      <c r="P1178" s="697" t="s">
        <v>770</v>
      </c>
    </row>
    <row r="1179" spans="1:16" outlineLevel="1">
      <c r="A1179" s="34">
        <v>1176</v>
      </c>
      <c r="B1179" s="922">
        <f t="shared" si="18"/>
        <v>44729.229167916768</v>
      </c>
      <c r="C1179" s="594" t="s">
        <v>369</v>
      </c>
      <c r="D1179" s="597">
        <v>100</v>
      </c>
      <c r="E1179" s="590" t="s">
        <v>757</v>
      </c>
      <c r="F1179" s="587" t="s">
        <v>771</v>
      </c>
      <c r="G1179" s="464"/>
      <c r="H1179" s="742">
        <f>_xlfn.CEILING.MATH(IF(L1178="",((L1179-K1179)/M1179),((L1179-L1178)/M1179)),0.25)</f>
        <v>8.5</v>
      </c>
      <c r="I1179" s="561">
        <f>H1179</f>
        <v>8.5</v>
      </c>
      <c r="J1179" s="426"/>
      <c r="K1179" s="426"/>
      <c r="L1179" s="426">
        <v>2318</v>
      </c>
      <c r="M1179" s="426">
        <v>276</v>
      </c>
      <c r="N1179" s="444" t="s">
        <v>772</v>
      </c>
      <c r="O1179" s="687" t="s">
        <v>759</v>
      </c>
      <c r="P1179" s="697" t="s">
        <v>389</v>
      </c>
    </row>
    <row r="1180" spans="1:16" outlineLevel="1">
      <c r="A1180" s="34">
        <v>1177</v>
      </c>
      <c r="B1180" s="922">
        <f t="shared" si="18"/>
        <v>44729.583334583433</v>
      </c>
      <c r="C1180" s="594" t="s">
        <v>369</v>
      </c>
      <c r="D1180" s="597">
        <v>100</v>
      </c>
      <c r="E1180" s="590" t="s">
        <v>757</v>
      </c>
      <c r="F1180" s="587" t="s">
        <v>1116</v>
      </c>
      <c r="G1180" s="464"/>
      <c r="H1180" s="742">
        <f>_xlfn.CEILING.MATH(IF(L1179="",((L1180-K1180)/M1180),((L1180-L1179)/M1180)),0.25)</f>
        <v>24.75</v>
      </c>
      <c r="I1180" s="561">
        <f>H1180</f>
        <v>24.75</v>
      </c>
      <c r="J1180" s="426"/>
      <c r="K1180" s="426"/>
      <c r="L1180" s="426">
        <v>9100</v>
      </c>
      <c r="M1180" s="426">
        <v>276</v>
      </c>
      <c r="N1180" s="444" t="s">
        <v>772</v>
      </c>
      <c r="O1180" s="687" t="s">
        <v>759</v>
      </c>
      <c r="P1180" s="697" t="s">
        <v>389</v>
      </c>
    </row>
    <row r="1181" spans="1:16" outlineLevel="1">
      <c r="A1181" s="34">
        <v>1178</v>
      </c>
      <c r="B1181" s="922">
        <f t="shared" si="18"/>
        <v>44730.614584583433</v>
      </c>
      <c r="C1181" s="594" t="s">
        <v>369</v>
      </c>
      <c r="D1181" s="597">
        <v>100</v>
      </c>
      <c r="E1181" s="590" t="s">
        <v>757</v>
      </c>
      <c r="F1181" s="587" t="s">
        <v>774</v>
      </c>
      <c r="G1181" s="464"/>
      <c r="H1181" s="743">
        <v>0.25</v>
      </c>
      <c r="I1181" s="426">
        <v>0.25</v>
      </c>
      <c r="J1181" s="426"/>
      <c r="K1181" s="426"/>
      <c r="L1181" s="426"/>
      <c r="M1181" s="426"/>
      <c r="N1181" s="444"/>
      <c r="O1181" s="687" t="s">
        <v>759</v>
      </c>
      <c r="P1181" s="697" t="s">
        <v>407</v>
      </c>
    </row>
    <row r="1182" spans="1:16" outlineLevel="1">
      <c r="A1182" s="34">
        <v>1179</v>
      </c>
      <c r="B1182" s="922">
        <f t="shared" si="18"/>
        <v>44730.625001250097</v>
      </c>
      <c r="C1182" s="594" t="s">
        <v>369</v>
      </c>
      <c r="D1182" s="597">
        <v>100</v>
      </c>
      <c r="E1182" s="590" t="s">
        <v>757</v>
      </c>
      <c r="F1182" s="587" t="s">
        <v>775</v>
      </c>
      <c r="G1182" s="464"/>
      <c r="H1182" s="742">
        <f>_xlfn.CEILING.MATH(IF(L1181="",((L1182-K1182)/M1182),((L1182-L1181)/M1182)),0.25)</f>
        <v>4.5</v>
      </c>
      <c r="I1182" s="561">
        <f>H1182</f>
        <v>4.5</v>
      </c>
      <c r="J1182" s="426"/>
      <c r="K1182" s="426"/>
      <c r="L1182" s="426">
        <v>1182</v>
      </c>
      <c r="M1182" s="426">
        <v>276</v>
      </c>
      <c r="N1182" s="444" t="s">
        <v>772</v>
      </c>
      <c r="O1182" s="687" t="s">
        <v>759</v>
      </c>
      <c r="P1182" s="697" t="s">
        <v>389</v>
      </c>
    </row>
    <row r="1183" spans="1:16" outlineLevel="1">
      <c r="A1183" s="34">
        <v>1180</v>
      </c>
      <c r="B1183" s="922">
        <f t="shared" si="18"/>
        <v>44730.812501250097</v>
      </c>
      <c r="C1183" s="594" t="s">
        <v>369</v>
      </c>
      <c r="D1183" s="597">
        <v>100</v>
      </c>
      <c r="E1183" s="590" t="s">
        <v>757</v>
      </c>
      <c r="F1183" s="587" t="s">
        <v>1102</v>
      </c>
      <c r="G1183" s="464"/>
      <c r="H1183" s="741">
        <v>0.25</v>
      </c>
      <c r="I1183" s="424">
        <v>0.25</v>
      </c>
      <c r="J1183" s="424"/>
      <c r="K1183" s="424"/>
      <c r="L1183" s="424"/>
      <c r="M1183" s="424"/>
      <c r="N1183" s="444" t="s">
        <v>778</v>
      </c>
      <c r="O1183" s="687" t="s">
        <v>759</v>
      </c>
      <c r="P1183" s="700" t="s">
        <v>779</v>
      </c>
    </row>
    <row r="1184" spans="1:16" outlineLevel="1">
      <c r="A1184" s="34">
        <v>1181</v>
      </c>
      <c r="B1184" s="922">
        <f t="shared" si="18"/>
        <v>44730.822917916761</v>
      </c>
      <c r="C1184" s="594" t="s">
        <v>369</v>
      </c>
      <c r="D1184" s="597">
        <v>100</v>
      </c>
      <c r="E1184" s="590" t="s">
        <v>757</v>
      </c>
      <c r="F1184" s="587" t="s">
        <v>780</v>
      </c>
      <c r="G1184" s="464"/>
      <c r="H1184" s="741">
        <v>2</v>
      </c>
      <c r="I1184" s="424">
        <v>2</v>
      </c>
      <c r="J1184" s="424"/>
      <c r="K1184" s="424"/>
      <c r="L1184" s="424"/>
      <c r="M1184" s="424"/>
      <c r="N1184" s="444"/>
      <c r="O1184" s="687" t="s">
        <v>759</v>
      </c>
      <c r="P1184" s="697" t="s">
        <v>479</v>
      </c>
    </row>
    <row r="1185" spans="1:16" outlineLevel="1">
      <c r="A1185" s="34">
        <v>1182</v>
      </c>
      <c r="B1185" s="922">
        <f t="shared" si="18"/>
        <v>44730.906251250097</v>
      </c>
      <c r="C1185" s="594" t="s">
        <v>369</v>
      </c>
      <c r="D1185" s="597">
        <v>100</v>
      </c>
      <c r="E1185" s="590" t="s">
        <v>757</v>
      </c>
      <c r="F1185" s="587" t="s">
        <v>781</v>
      </c>
      <c r="G1185" s="464"/>
      <c r="H1185" s="741">
        <v>0.5</v>
      </c>
      <c r="I1185" s="424">
        <v>0.5</v>
      </c>
      <c r="J1185" s="424"/>
      <c r="K1185" s="424"/>
      <c r="L1185" s="424"/>
      <c r="M1185" s="424"/>
      <c r="N1185" s="444"/>
      <c r="O1185" s="687" t="s">
        <v>759</v>
      </c>
      <c r="P1185" s="697" t="s">
        <v>410</v>
      </c>
    </row>
    <row r="1186" spans="1:16" outlineLevel="1">
      <c r="A1186" s="34">
        <v>1183</v>
      </c>
      <c r="B1186" s="922">
        <f t="shared" si="18"/>
        <v>44730.927084583433</v>
      </c>
      <c r="C1186" s="594" t="s">
        <v>369</v>
      </c>
      <c r="D1186" s="597">
        <v>100</v>
      </c>
      <c r="E1186" s="590" t="s">
        <v>757</v>
      </c>
      <c r="F1186" s="587" t="s">
        <v>782</v>
      </c>
      <c r="G1186" s="464"/>
      <c r="H1186" s="741">
        <v>0.5</v>
      </c>
      <c r="I1186" s="424">
        <v>0.5</v>
      </c>
      <c r="J1186" s="424"/>
      <c r="K1186" s="424"/>
      <c r="L1186" s="424"/>
      <c r="M1186" s="424"/>
      <c r="N1186" s="444"/>
      <c r="O1186" s="687" t="s">
        <v>759</v>
      </c>
      <c r="P1186" s="697" t="s">
        <v>407</v>
      </c>
    </row>
    <row r="1187" spans="1:16" outlineLevel="1">
      <c r="A1187" s="34">
        <v>1184</v>
      </c>
      <c r="B1187" s="922">
        <f t="shared" si="18"/>
        <v>44730.947917916768</v>
      </c>
      <c r="C1187" s="594" t="s">
        <v>369</v>
      </c>
      <c r="D1187" s="597">
        <v>100</v>
      </c>
      <c r="E1187" s="590" t="s">
        <v>757</v>
      </c>
      <c r="F1187" s="587" t="s">
        <v>1103</v>
      </c>
      <c r="G1187" s="464"/>
      <c r="H1187" s="741">
        <v>2.5</v>
      </c>
      <c r="I1187" s="424">
        <v>2.5</v>
      </c>
      <c r="J1187" s="424"/>
      <c r="K1187" s="424"/>
      <c r="L1187" s="424"/>
      <c r="M1187" s="424"/>
      <c r="N1187" s="444"/>
      <c r="O1187" s="687" t="s">
        <v>759</v>
      </c>
      <c r="P1187" s="697" t="s">
        <v>653</v>
      </c>
    </row>
    <row r="1188" spans="1:16" outlineLevel="1">
      <c r="A1188" s="34">
        <v>1185</v>
      </c>
      <c r="B1188" s="922">
        <f t="shared" si="18"/>
        <v>44731.052084583433</v>
      </c>
      <c r="C1188" s="594" t="s">
        <v>369</v>
      </c>
      <c r="D1188" s="597">
        <v>100</v>
      </c>
      <c r="E1188" s="590" t="s">
        <v>757</v>
      </c>
      <c r="F1188" s="587" t="s">
        <v>1117</v>
      </c>
      <c r="G1188" s="715"/>
      <c r="H1188" s="743">
        <v>2.5</v>
      </c>
      <c r="I1188" s="426">
        <v>2.5</v>
      </c>
      <c r="J1188" s="426"/>
      <c r="K1188" s="426"/>
      <c r="L1188" s="426"/>
      <c r="M1188" s="426"/>
      <c r="N1188" s="716"/>
      <c r="O1188" s="687" t="s">
        <v>759</v>
      </c>
      <c r="P1188" s="700" t="s">
        <v>785</v>
      </c>
    </row>
    <row r="1189" spans="1:16" outlineLevel="1">
      <c r="A1189" s="34">
        <v>1186</v>
      </c>
      <c r="B1189" s="922">
        <f t="shared" si="18"/>
        <v>44731.156251250097</v>
      </c>
      <c r="C1189" s="594" t="s">
        <v>369</v>
      </c>
      <c r="D1189" s="597">
        <v>100</v>
      </c>
      <c r="E1189" s="590" t="s">
        <v>757</v>
      </c>
      <c r="F1189" s="587" t="s">
        <v>786</v>
      </c>
      <c r="G1189" s="464"/>
      <c r="H1189" s="743">
        <v>3.5</v>
      </c>
      <c r="I1189" s="426">
        <v>3.5</v>
      </c>
      <c r="J1189" s="426"/>
      <c r="K1189" s="426"/>
      <c r="L1189" s="426"/>
      <c r="M1189" s="426"/>
      <c r="N1189" s="444" t="s">
        <v>1104</v>
      </c>
      <c r="O1189" s="687" t="s">
        <v>759</v>
      </c>
      <c r="P1189" s="700" t="s">
        <v>785</v>
      </c>
    </row>
    <row r="1190" spans="1:16" outlineLevel="1">
      <c r="A1190" s="34">
        <v>1187</v>
      </c>
      <c r="B1190" s="922">
        <f t="shared" si="18"/>
        <v>44731.302084583433</v>
      </c>
      <c r="C1190" s="594" t="s">
        <v>369</v>
      </c>
      <c r="D1190" s="597">
        <v>100</v>
      </c>
      <c r="E1190" s="590" t="s">
        <v>757</v>
      </c>
      <c r="F1190" s="587" t="s">
        <v>1118</v>
      </c>
      <c r="G1190" s="464"/>
      <c r="H1190" s="742">
        <f>_xlfn.CEILING.MATH(IF(L1189="",((L1190-K1190)/M1190),((L1190-L1189)/M1190)),0.25)</f>
        <v>0.75</v>
      </c>
      <c r="I1190" s="561">
        <f>H1190</f>
        <v>0.75</v>
      </c>
      <c r="J1190" s="426"/>
      <c r="K1190" s="426"/>
      <c r="L1190" s="426">
        <v>1182</v>
      </c>
      <c r="M1190" s="426">
        <v>2160</v>
      </c>
      <c r="N1190" s="444" t="s">
        <v>788</v>
      </c>
      <c r="O1190" s="687" t="s">
        <v>759</v>
      </c>
      <c r="P1190" s="697" t="s">
        <v>412</v>
      </c>
    </row>
    <row r="1191" spans="1:16" outlineLevel="1">
      <c r="A1191" s="34">
        <v>1188</v>
      </c>
      <c r="B1191" s="922">
        <f t="shared" si="18"/>
        <v>44731.333334583433</v>
      </c>
      <c r="C1191" s="594" t="s">
        <v>369</v>
      </c>
      <c r="D1191" s="597">
        <v>100</v>
      </c>
      <c r="E1191" s="590" t="s">
        <v>757</v>
      </c>
      <c r="F1191" s="587" t="s">
        <v>995</v>
      </c>
      <c r="G1191" s="464"/>
      <c r="H1191" s="743">
        <v>1.25</v>
      </c>
      <c r="I1191" s="426">
        <v>1.25</v>
      </c>
      <c r="J1191" s="426"/>
      <c r="K1191" s="426"/>
      <c r="L1191" s="426"/>
      <c r="M1191" s="426"/>
      <c r="N1191" s="444"/>
      <c r="O1191" s="687" t="s">
        <v>759</v>
      </c>
      <c r="P1191" s="697" t="s">
        <v>790</v>
      </c>
    </row>
    <row r="1192" spans="1:16" outlineLevel="1">
      <c r="A1192" s="34">
        <v>1189</v>
      </c>
      <c r="B1192" s="922">
        <f t="shared" si="18"/>
        <v>44731.385417916768</v>
      </c>
      <c r="C1192" s="594" t="s">
        <v>369</v>
      </c>
      <c r="D1192" s="597">
        <v>100</v>
      </c>
      <c r="E1192" s="590" t="s">
        <v>757</v>
      </c>
      <c r="F1192" s="587" t="s">
        <v>1106</v>
      </c>
      <c r="G1192" s="464"/>
      <c r="H1192" s="743">
        <v>2</v>
      </c>
      <c r="I1192" s="426">
        <v>2</v>
      </c>
      <c r="J1192" s="426"/>
      <c r="K1192" s="426"/>
      <c r="L1192" s="426"/>
      <c r="M1192" s="426"/>
      <c r="N1192" s="444"/>
      <c r="O1192" s="687" t="s">
        <v>759</v>
      </c>
      <c r="P1192" s="697" t="s">
        <v>479</v>
      </c>
    </row>
    <row r="1193" spans="1:16" outlineLevel="1">
      <c r="A1193" s="34">
        <v>1190</v>
      </c>
      <c r="B1193" s="922">
        <f t="shared" si="18"/>
        <v>44731.468751250104</v>
      </c>
      <c r="C1193" s="594" t="s">
        <v>369</v>
      </c>
      <c r="D1193" s="597">
        <v>100</v>
      </c>
      <c r="E1193" s="590" t="s">
        <v>757</v>
      </c>
      <c r="F1193" s="587" t="s">
        <v>791</v>
      </c>
      <c r="G1193" s="464"/>
      <c r="H1193" s="743">
        <v>2</v>
      </c>
      <c r="I1193" s="426">
        <v>2</v>
      </c>
      <c r="J1193" s="426"/>
      <c r="K1193" s="426"/>
      <c r="L1193" s="426"/>
      <c r="M1193" s="426"/>
      <c r="N1193" s="444"/>
      <c r="O1193" s="687" t="s">
        <v>759</v>
      </c>
      <c r="P1193" s="698" t="s">
        <v>407</v>
      </c>
    </row>
    <row r="1194" spans="1:16" outlineLevel="1">
      <c r="A1194" s="34">
        <v>1191</v>
      </c>
      <c r="B1194" s="922">
        <f t="shared" si="18"/>
        <v>44731.55208458344</v>
      </c>
      <c r="C1194" s="594" t="s">
        <v>369</v>
      </c>
      <c r="D1194" s="597">
        <v>100</v>
      </c>
      <c r="E1194" s="590" t="s">
        <v>757</v>
      </c>
      <c r="F1194" s="587" t="s">
        <v>792</v>
      </c>
      <c r="G1194" s="464"/>
      <c r="H1194" s="743">
        <v>3</v>
      </c>
      <c r="I1194" s="426">
        <v>3</v>
      </c>
      <c r="J1194" s="426"/>
      <c r="K1194" s="426"/>
      <c r="L1194" s="426"/>
      <c r="M1194" s="426"/>
      <c r="N1194" s="444"/>
      <c r="O1194" s="687" t="s">
        <v>759</v>
      </c>
      <c r="P1194" s="699" t="s">
        <v>410</v>
      </c>
    </row>
    <row r="1195" spans="1:16" outlineLevel="1">
      <c r="A1195" s="34">
        <v>1192</v>
      </c>
      <c r="B1195" s="922">
        <f t="shared" si="18"/>
        <v>44731.67708458344</v>
      </c>
      <c r="C1195" s="594" t="s">
        <v>369</v>
      </c>
      <c r="D1195" s="597">
        <v>100</v>
      </c>
      <c r="E1195" s="590" t="s">
        <v>757</v>
      </c>
      <c r="F1195" s="587" t="s">
        <v>793</v>
      </c>
      <c r="G1195" s="464"/>
      <c r="H1195" s="743">
        <v>3</v>
      </c>
      <c r="I1195" s="426">
        <v>3</v>
      </c>
      <c r="J1195" s="426"/>
      <c r="K1195" s="426"/>
      <c r="L1195" s="426"/>
      <c r="M1195" s="426"/>
      <c r="N1195" s="444"/>
      <c r="O1195" s="687" t="s">
        <v>759</v>
      </c>
      <c r="P1195" s="697" t="s">
        <v>410</v>
      </c>
    </row>
    <row r="1196" spans="1:16" outlineLevel="1">
      <c r="A1196" s="34">
        <v>1193</v>
      </c>
      <c r="B1196" s="922">
        <f t="shared" si="18"/>
        <v>44731.80208458344</v>
      </c>
      <c r="C1196" s="594" t="s">
        <v>369</v>
      </c>
      <c r="D1196" s="597">
        <v>100</v>
      </c>
      <c r="E1196" s="590" t="s">
        <v>757</v>
      </c>
      <c r="F1196" s="587" t="s">
        <v>794</v>
      </c>
      <c r="G1196" s="464"/>
      <c r="H1196" s="743">
        <v>0.5</v>
      </c>
      <c r="I1196" s="426">
        <v>0.5</v>
      </c>
      <c r="J1196" s="426"/>
      <c r="K1196" s="426"/>
      <c r="L1196" s="426"/>
      <c r="M1196" s="426"/>
      <c r="N1196" s="444"/>
      <c r="O1196" s="687" t="s">
        <v>759</v>
      </c>
      <c r="P1196" s="700" t="s">
        <v>535</v>
      </c>
    </row>
    <row r="1197" spans="1:16" outlineLevel="1">
      <c r="A1197" s="34">
        <v>1194</v>
      </c>
      <c r="B1197" s="922">
        <f t="shared" si="18"/>
        <v>44731.822917916776</v>
      </c>
      <c r="C1197" s="594" t="s">
        <v>369</v>
      </c>
      <c r="D1197" s="597">
        <v>100</v>
      </c>
      <c r="E1197" s="590" t="s">
        <v>757</v>
      </c>
      <c r="F1197" s="587" t="s">
        <v>1119</v>
      </c>
      <c r="G1197" s="464"/>
      <c r="H1197" s="742">
        <f>_xlfn.CEILING.MATH(IF(L1196="",((L1197-K1197)/M1197),((L1197-L1196)/M1197)),0.25)</f>
        <v>4.75</v>
      </c>
      <c r="I1197" s="561">
        <f>H1197</f>
        <v>4.75</v>
      </c>
      <c r="J1197" s="426"/>
      <c r="K1197" s="426"/>
      <c r="L1197" s="426">
        <f>L1179+L1180-L1182</f>
        <v>10236</v>
      </c>
      <c r="M1197" s="426">
        <v>2160</v>
      </c>
      <c r="N1197" s="444" t="s">
        <v>788</v>
      </c>
      <c r="O1197" s="687" t="s">
        <v>759</v>
      </c>
      <c r="P1197" s="697" t="s">
        <v>412</v>
      </c>
    </row>
    <row r="1198" spans="1:16" outlineLevel="1">
      <c r="A1198" s="34">
        <v>1195</v>
      </c>
      <c r="B1198" s="922">
        <f t="shared" si="18"/>
        <v>44732.02083458344</v>
      </c>
      <c r="C1198" s="594" t="s">
        <v>369</v>
      </c>
      <c r="D1198" s="597">
        <v>100</v>
      </c>
      <c r="E1198" s="590" t="s">
        <v>757</v>
      </c>
      <c r="F1198" s="587" t="s">
        <v>1002</v>
      </c>
      <c r="G1198" s="464"/>
      <c r="H1198" s="743">
        <v>0.75</v>
      </c>
      <c r="I1198" s="426">
        <v>0.75</v>
      </c>
      <c r="J1198" s="426"/>
      <c r="K1198" s="426"/>
      <c r="L1198" s="426"/>
      <c r="M1198" s="426"/>
      <c r="N1198" s="444"/>
      <c r="O1198" s="687" t="s">
        <v>759</v>
      </c>
      <c r="P1198" s="697" t="s">
        <v>377</v>
      </c>
    </row>
    <row r="1199" spans="1:16" outlineLevel="1">
      <c r="A1199" s="34">
        <v>1196</v>
      </c>
      <c r="B1199" s="922">
        <f t="shared" si="18"/>
        <v>44732.05208458344</v>
      </c>
      <c r="C1199" s="594" t="s">
        <v>369</v>
      </c>
      <c r="D1199" s="597">
        <v>100</v>
      </c>
      <c r="E1199" s="590" t="s">
        <v>757</v>
      </c>
      <c r="F1199" s="587" t="s">
        <v>797</v>
      </c>
      <c r="G1199" s="464"/>
      <c r="H1199" s="742">
        <f>_xlfn.CEILING.MATH(IF(L1198="",((L1199-K1199)/M1199),((L1199-L1198)/M1199)),0.25)</f>
        <v>2.75</v>
      </c>
      <c r="I1199" s="561">
        <f>H1199</f>
        <v>2.75</v>
      </c>
      <c r="J1199" s="426"/>
      <c r="K1199" s="426"/>
      <c r="L1199" s="426">
        <v>1182</v>
      </c>
      <c r="M1199" s="426">
        <v>432</v>
      </c>
      <c r="N1199" s="444" t="s">
        <v>766</v>
      </c>
      <c r="O1199" s="687" t="s">
        <v>759</v>
      </c>
      <c r="P1199" s="697" t="s">
        <v>412</v>
      </c>
    </row>
    <row r="1200" spans="1:16" outlineLevel="1">
      <c r="A1200" s="34">
        <v>1197</v>
      </c>
      <c r="B1200" s="922">
        <f t="shared" si="18"/>
        <v>44732.166667916776</v>
      </c>
      <c r="C1200" s="594" t="s">
        <v>369</v>
      </c>
      <c r="D1200" s="597">
        <v>105</v>
      </c>
      <c r="E1200" s="571" t="s">
        <v>798</v>
      </c>
      <c r="F1200" s="585" t="s">
        <v>1120</v>
      </c>
      <c r="G1200" s="465"/>
      <c r="H1200" s="747">
        <v>4</v>
      </c>
      <c r="I1200" s="442">
        <v>4</v>
      </c>
      <c r="J1200" s="442"/>
      <c r="K1200" s="442"/>
      <c r="L1200" s="442"/>
      <c r="M1200" s="442"/>
      <c r="N1200" s="614"/>
      <c r="O1200" s="685" t="s">
        <v>800</v>
      </c>
      <c r="P1200" s="696" t="s">
        <v>515</v>
      </c>
    </row>
    <row r="1201" spans="1:16" outlineLevel="1">
      <c r="A1201" s="34">
        <v>1198</v>
      </c>
      <c r="B1201" s="922">
        <f t="shared" si="18"/>
        <v>44732.33333458344</v>
      </c>
      <c r="C1201" s="594" t="s">
        <v>369</v>
      </c>
      <c r="D1201" s="597">
        <v>105</v>
      </c>
      <c r="E1201" s="571" t="s">
        <v>798</v>
      </c>
      <c r="F1201" s="585" t="s">
        <v>799</v>
      </c>
      <c r="G1201" s="465"/>
      <c r="H1201" s="742">
        <f>_xlfn.CEILING.MATH(IF(L1200="",((L1201-K1201)/M1201),((L1201-L1200)/M1201)),0.25)</f>
        <v>2</v>
      </c>
      <c r="I1201" s="560">
        <f>H1201</f>
        <v>2</v>
      </c>
      <c r="J1201" s="442"/>
      <c r="K1201" s="442"/>
      <c r="L1201" s="442">
        <v>4023</v>
      </c>
      <c r="M1201" s="426">
        <v>2160</v>
      </c>
      <c r="N1201" s="444" t="s">
        <v>788</v>
      </c>
      <c r="O1201" s="685" t="s">
        <v>800</v>
      </c>
      <c r="P1201" s="697" t="s">
        <v>389</v>
      </c>
    </row>
    <row r="1202" spans="1:16" outlineLevel="1">
      <c r="A1202" s="34">
        <v>1199</v>
      </c>
      <c r="B1202" s="922">
        <f t="shared" si="18"/>
        <v>44732.416667916776</v>
      </c>
      <c r="C1202" s="594" t="s">
        <v>369</v>
      </c>
      <c r="D1202" s="597">
        <v>105</v>
      </c>
      <c r="E1202" s="571" t="s">
        <v>798</v>
      </c>
      <c r="F1202" s="585" t="s">
        <v>801</v>
      </c>
      <c r="G1202" s="465"/>
      <c r="H1202" s="747">
        <v>0.75</v>
      </c>
      <c r="I1202" s="442">
        <v>0.75</v>
      </c>
      <c r="J1202" s="442"/>
      <c r="K1202" s="442"/>
      <c r="L1202" s="442"/>
      <c r="M1202" s="442"/>
      <c r="N1202" s="614"/>
      <c r="O1202" s="685" t="s">
        <v>800</v>
      </c>
      <c r="P1202" s="697" t="s">
        <v>802</v>
      </c>
    </row>
    <row r="1203" spans="1:16" outlineLevel="1">
      <c r="A1203" s="34">
        <v>1200</v>
      </c>
      <c r="B1203" s="922">
        <f t="shared" si="18"/>
        <v>44732.447917916776</v>
      </c>
      <c r="C1203" s="594" t="s">
        <v>369</v>
      </c>
      <c r="D1203" s="597">
        <v>105</v>
      </c>
      <c r="E1203" s="571" t="s">
        <v>798</v>
      </c>
      <c r="F1203" s="585" t="s">
        <v>803</v>
      </c>
      <c r="G1203" s="465"/>
      <c r="H1203" s="747">
        <v>0.5</v>
      </c>
      <c r="I1203" s="442">
        <v>0.5</v>
      </c>
      <c r="J1203" s="442"/>
      <c r="K1203" s="442"/>
      <c r="L1203" s="442"/>
      <c r="M1203" s="442"/>
      <c r="N1203" s="614"/>
      <c r="O1203" s="685" t="s">
        <v>800</v>
      </c>
      <c r="P1203" s="697" t="s">
        <v>802</v>
      </c>
    </row>
    <row r="1204" spans="1:16" outlineLevel="1">
      <c r="A1204" s="34">
        <v>1201</v>
      </c>
      <c r="B1204" s="922">
        <f t="shared" si="18"/>
        <v>44732.468751250111</v>
      </c>
      <c r="C1204" s="594" t="s">
        <v>369</v>
      </c>
      <c r="D1204" s="597">
        <v>105</v>
      </c>
      <c r="E1204" s="571" t="s">
        <v>798</v>
      </c>
      <c r="F1204" s="585" t="s">
        <v>804</v>
      </c>
      <c r="G1204" s="465"/>
      <c r="H1204" s="742">
        <f>_xlfn.CEILING.MATH(IF(L1203="",((L1204-K1204)/M1204),((L1204-L1203)/M1204)),0.25)</f>
        <v>2</v>
      </c>
      <c r="I1204" s="560">
        <f>H1204</f>
        <v>2</v>
      </c>
      <c r="J1204" s="442"/>
      <c r="K1204" s="442"/>
      <c r="L1204" s="442">
        <v>4023</v>
      </c>
      <c r="M1204" s="426">
        <v>2160</v>
      </c>
      <c r="N1204" s="444" t="s">
        <v>788</v>
      </c>
      <c r="O1204" s="685" t="s">
        <v>800</v>
      </c>
      <c r="P1204" s="697" t="s">
        <v>412</v>
      </c>
    </row>
    <row r="1205" spans="1:16" outlineLevel="1">
      <c r="A1205" s="34">
        <v>1202</v>
      </c>
      <c r="B1205" s="922">
        <f t="shared" si="18"/>
        <v>44732.552084583447</v>
      </c>
      <c r="C1205" s="594" t="s">
        <v>369</v>
      </c>
      <c r="D1205" s="597">
        <v>105</v>
      </c>
      <c r="E1205" s="571" t="s">
        <v>798</v>
      </c>
      <c r="F1205" s="585" t="s">
        <v>805</v>
      </c>
      <c r="G1205" s="465"/>
      <c r="H1205" s="747">
        <v>1</v>
      </c>
      <c r="I1205" s="442">
        <v>1</v>
      </c>
      <c r="J1205" s="442"/>
      <c r="K1205" s="442"/>
      <c r="L1205" s="442"/>
      <c r="M1205" s="442"/>
      <c r="N1205" s="614"/>
      <c r="O1205" s="685" t="s">
        <v>800</v>
      </c>
      <c r="P1205" s="697" t="s">
        <v>377</v>
      </c>
    </row>
    <row r="1206" spans="1:16" outlineLevel="1">
      <c r="A1206" s="34">
        <v>1203</v>
      </c>
      <c r="B1206" s="922">
        <f t="shared" si="18"/>
        <v>44732.593751250111</v>
      </c>
      <c r="C1206" s="594" t="s">
        <v>369</v>
      </c>
      <c r="D1206" s="597">
        <v>105</v>
      </c>
      <c r="E1206" s="571" t="s">
        <v>798</v>
      </c>
      <c r="F1206" s="585" t="s">
        <v>1121</v>
      </c>
      <c r="G1206" s="465"/>
      <c r="H1206" s="747">
        <v>2.5</v>
      </c>
      <c r="I1206" s="442">
        <v>2.5</v>
      </c>
      <c r="J1206" s="442"/>
      <c r="K1206" s="442"/>
      <c r="L1206" s="442"/>
      <c r="M1206" s="442"/>
      <c r="N1206" s="614"/>
      <c r="O1206" s="685" t="s">
        <v>800</v>
      </c>
      <c r="P1206" s="697" t="s">
        <v>807</v>
      </c>
    </row>
    <row r="1207" spans="1:16" outlineLevel="1">
      <c r="A1207" s="34">
        <v>1204</v>
      </c>
      <c r="B1207" s="922">
        <f t="shared" si="18"/>
        <v>44732.697917916776</v>
      </c>
      <c r="C1207" s="594" t="s">
        <v>369</v>
      </c>
      <c r="D1207" s="597">
        <v>105</v>
      </c>
      <c r="E1207" s="571" t="s">
        <v>798</v>
      </c>
      <c r="F1207" s="585" t="s">
        <v>1122</v>
      </c>
      <c r="G1207" s="465"/>
      <c r="H1207" s="747">
        <v>0.5</v>
      </c>
      <c r="I1207" s="442">
        <v>0.5</v>
      </c>
      <c r="J1207" s="442"/>
      <c r="K1207" s="442"/>
      <c r="L1207" s="442"/>
      <c r="M1207" s="442"/>
      <c r="N1207" s="614"/>
      <c r="O1207" s="685" t="s">
        <v>800</v>
      </c>
      <c r="P1207" s="697" t="s">
        <v>377</v>
      </c>
    </row>
    <row r="1208" spans="1:16" outlineLevel="1">
      <c r="A1208" s="34">
        <v>1205</v>
      </c>
      <c r="B1208" s="922">
        <f t="shared" si="18"/>
        <v>44732.718751250111</v>
      </c>
      <c r="C1208" s="594" t="s">
        <v>369</v>
      </c>
      <c r="D1208" s="597">
        <v>105</v>
      </c>
      <c r="E1208" s="571" t="s">
        <v>798</v>
      </c>
      <c r="F1208" s="585" t="s">
        <v>1123</v>
      </c>
      <c r="G1208" s="465"/>
      <c r="H1208" s="747">
        <v>2.75</v>
      </c>
      <c r="I1208" s="442">
        <v>2.75</v>
      </c>
      <c r="J1208" s="442"/>
      <c r="K1208" s="442"/>
      <c r="L1208" s="442"/>
      <c r="M1208" s="442"/>
      <c r="N1208" s="614"/>
      <c r="O1208" s="685" t="s">
        <v>800</v>
      </c>
      <c r="P1208" s="697" t="s">
        <v>813</v>
      </c>
    </row>
    <row r="1209" spans="1:16" outlineLevel="1">
      <c r="A1209" s="34">
        <v>1206</v>
      </c>
      <c r="B1209" s="922">
        <f t="shared" si="18"/>
        <v>44732.833334583447</v>
      </c>
      <c r="C1209" s="594" t="s">
        <v>369</v>
      </c>
      <c r="D1209" s="597">
        <v>105</v>
      </c>
      <c r="E1209" s="571" t="s">
        <v>798</v>
      </c>
      <c r="F1209" s="585" t="s">
        <v>814</v>
      </c>
      <c r="G1209" s="465"/>
      <c r="H1209" s="742">
        <f>_xlfn.CEILING.MATH(IF(L1208="",((L1209-K1209)/M1209),((L1209-L1208)/M1209)),0.25)</f>
        <v>12</v>
      </c>
      <c r="I1209" s="560">
        <f>H1209</f>
        <v>12</v>
      </c>
      <c r="J1209" s="442"/>
      <c r="K1209" s="442"/>
      <c r="L1209" s="442">
        <v>6109</v>
      </c>
      <c r="M1209" s="442">
        <v>516</v>
      </c>
      <c r="N1209" s="444" t="s">
        <v>810</v>
      </c>
      <c r="O1209" s="685" t="s">
        <v>800</v>
      </c>
      <c r="P1209" s="697" t="s">
        <v>807</v>
      </c>
    </row>
    <row r="1210" spans="1:16" outlineLevel="1">
      <c r="A1210" s="34">
        <v>1207</v>
      </c>
      <c r="B1210" s="922">
        <f t="shared" si="18"/>
        <v>44733.333334583447</v>
      </c>
      <c r="C1210" s="594" t="s">
        <v>369</v>
      </c>
      <c r="D1210" s="597">
        <v>105</v>
      </c>
      <c r="E1210" s="571" t="s">
        <v>798</v>
      </c>
      <c r="F1210" s="585" t="s">
        <v>1124</v>
      </c>
      <c r="G1210" s="465"/>
      <c r="H1210" s="747">
        <v>3.25</v>
      </c>
      <c r="I1210" s="442">
        <v>3.25</v>
      </c>
      <c r="J1210" s="442"/>
      <c r="K1210" s="442"/>
      <c r="L1210" s="442"/>
      <c r="M1210" s="442"/>
      <c r="N1210" s="614"/>
      <c r="O1210" s="685" t="s">
        <v>800</v>
      </c>
      <c r="P1210" s="697" t="s">
        <v>813</v>
      </c>
    </row>
    <row r="1211" spans="1:16" outlineLevel="1">
      <c r="A1211" s="34">
        <v>1208</v>
      </c>
      <c r="B1211" s="922">
        <f t="shared" si="18"/>
        <v>44733.468751250111</v>
      </c>
      <c r="C1211" s="594" t="s">
        <v>369</v>
      </c>
      <c r="D1211" s="597">
        <v>105</v>
      </c>
      <c r="E1211" s="571" t="s">
        <v>798</v>
      </c>
      <c r="F1211" s="585" t="s">
        <v>1125</v>
      </c>
      <c r="G1211" s="465"/>
      <c r="H1211" s="747">
        <v>1</v>
      </c>
      <c r="I1211" s="442">
        <v>1</v>
      </c>
      <c r="J1211" s="442"/>
      <c r="K1211" s="442"/>
      <c r="L1211" s="442"/>
      <c r="M1211" s="442"/>
      <c r="N1211" s="614"/>
      <c r="O1211" s="685" t="s">
        <v>800</v>
      </c>
      <c r="P1211" s="697" t="s">
        <v>813</v>
      </c>
    </row>
    <row r="1212" spans="1:16" outlineLevel="1">
      <c r="A1212" s="34">
        <v>1209</v>
      </c>
      <c r="B1212" s="922">
        <f t="shared" si="18"/>
        <v>44733.510417916776</v>
      </c>
      <c r="C1212" s="594" t="s">
        <v>369</v>
      </c>
      <c r="D1212" s="597">
        <v>105</v>
      </c>
      <c r="E1212" s="571" t="s">
        <v>798</v>
      </c>
      <c r="F1212" s="585" t="s">
        <v>809</v>
      </c>
      <c r="G1212" s="465"/>
      <c r="H1212" s="742">
        <f>_xlfn.CEILING.MATH(IF(L1211="",((L1212-K1212)/M1212),((L1212-L1211)/M1212)),0.25)</f>
        <v>3.5</v>
      </c>
      <c r="I1212" s="560">
        <f>H1212</f>
        <v>3.5</v>
      </c>
      <c r="J1212" s="442"/>
      <c r="K1212" s="442"/>
      <c r="L1212" s="442">
        <v>1763</v>
      </c>
      <c r="M1212" s="442">
        <v>516</v>
      </c>
      <c r="N1212" s="444" t="s">
        <v>810</v>
      </c>
      <c r="O1212" s="685" t="s">
        <v>800</v>
      </c>
      <c r="P1212" s="698" t="s">
        <v>807</v>
      </c>
    </row>
    <row r="1213" spans="1:16" outlineLevel="1">
      <c r="A1213" s="34">
        <v>1210</v>
      </c>
      <c r="B1213" s="922">
        <f t="shared" si="18"/>
        <v>44733.656251250111</v>
      </c>
      <c r="C1213" s="594" t="s">
        <v>369</v>
      </c>
      <c r="D1213" s="597">
        <v>105</v>
      </c>
      <c r="E1213" s="571" t="s">
        <v>798</v>
      </c>
      <c r="F1213" s="585" t="s">
        <v>1126</v>
      </c>
      <c r="G1213" s="465"/>
      <c r="H1213" s="747">
        <v>0.5</v>
      </c>
      <c r="I1213" s="442">
        <v>0.5</v>
      </c>
      <c r="J1213" s="442"/>
      <c r="K1213" s="442"/>
      <c r="L1213" s="442"/>
      <c r="M1213" s="442"/>
      <c r="N1213" s="614"/>
      <c r="O1213" s="685" t="s">
        <v>800</v>
      </c>
      <c r="P1213" s="698" t="s">
        <v>807</v>
      </c>
    </row>
    <row r="1214" spans="1:16" outlineLevel="1">
      <c r="A1214" s="34">
        <v>1211</v>
      </c>
      <c r="B1214" s="922">
        <f t="shared" si="18"/>
        <v>44733.677084583447</v>
      </c>
      <c r="C1214" s="594" t="s">
        <v>369</v>
      </c>
      <c r="D1214" s="597">
        <v>105</v>
      </c>
      <c r="E1214" s="571" t="s">
        <v>798</v>
      </c>
      <c r="F1214" s="585" t="s">
        <v>1127</v>
      </c>
      <c r="G1214" s="465"/>
      <c r="H1214" s="747">
        <v>0.25</v>
      </c>
      <c r="I1214" s="442">
        <v>0.25</v>
      </c>
      <c r="J1214" s="442"/>
      <c r="K1214" s="442"/>
      <c r="L1214" s="442"/>
      <c r="M1214" s="442"/>
      <c r="N1214" s="614"/>
      <c r="O1214" s="685" t="s">
        <v>800</v>
      </c>
      <c r="P1214" s="699" t="s">
        <v>377</v>
      </c>
    </row>
    <row r="1215" spans="1:16" outlineLevel="1">
      <c r="A1215" s="34">
        <v>1212</v>
      </c>
      <c r="B1215" s="922">
        <f t="shared" si="18"/>
        <v>44733.687501250111</v>
      </c>
      <c r="C1215" s="594" t="s">
        <v>369</v>
      </c>
      <c r="D1215" s="597">
        <v>105</v>
      </c>
      <c r="E1215" s="571" t="s">
        <v>798</v>
      </c>
      <c r="F1215" s="585" t="s">
        <v>1128</v>
      </c>
      <c r="G1215" s="465"/>
      <c r="H1215" s="747">
        <v>0.75</v>
      </c>
      <c r="I1215" s="442">
        <v>0.75</v>
      </c>
      <c r="J1215" s="442"/>
      <c r="K1215" s="442"/>
      <c r="L1215" s="442"/>
      <c r="M1215" s="442"/>
      <c r="N1215" s="614"/>
      <c r="O1215" s="685" t="s">
        <v>800</v>
      </c>
      <c r="P1215" s="697" t="s">
        <v>818</v>
      </c>
    </row>
    <row r="1216" spans="1:16" outlineLevel="1">
      <c r="A1216" s="34">
        <v>1213</v>
      </c>
      <c r="B1216" s="922">
        <f t="shared" si="18"/>
        <v>44733.718751250111</v>
      </c>
      <c r="C1216" s="594" t="s">
        <v>369</v>
      </c>
      <c r="D1216" s="597">
        <v>105</v>
      </c>
      <c r="E1216" s="571" t="s">
        <v>798</v>
      </c>
      <c r="F1216" s="585" t="s">
        <v>1129</v>
      </c>
      <c r="G1216" s="465"/>
      <c r="H1216" s="747">
        <v>10.5</v>
      </c>
      <c r="I1216" s="442">
        <v>10.5</v>
      </c>
      <c r="J1216" s="442"/>
      <c r="K1216" s="442"/>
      <c r="L1216" s="442"/>
      <c r="M1216" s="442"/>
      <c r="N1216" s="614"/>
      <c r="O1216" s="685" t="s">
        <v>800</v>
      </c>
      <c r="P1216" s="697" t="s">
        <v>813</v>
      </c>
    </row>
    <row r="1217" spans="1:16" outlineLevel="1">
      <c r="A1217" s="34">
        <v>1214</v>
      </c>
      <c r="B1217" s="922">
        <f t="shared" si="18"/>
        <v>44734.156251250111</v>
      </c>
      <c r="C1217" s="594" t="s">
        <v>369</v>
      </c>
      <c r="D1217" s="597">
        <v>105</v>
      </c>
      <c r="E1217" s="571" t="s">
        <v>798</v>
      </c>
      <c r="F1217" s="585" t="s">
        <v>821</v>
      </c>
      <c r="G1217" s="465"/>
      <c r="H1217" s="747">
        <v>7.25</v>
      </c>
      <c r="I1217" s="442">
        <v>7.25</v>
      </c>
      <c r="J1217" s="442"/>
      <c r="K1217" s="442"/>
      <c r="L1217" s="442"/>
      <c r="M1217" s="442"/>
      <c r="N1217" s="614"/>
      <c r="O1217" s="685" t="s">
        <v>800</v>
      </c>
      <c r="P1217" s="717" t="s">
        <v>822</v>
      </c>
    </row>
    <row r="1218" spans="1:16" outlineLevel="1">
      <c r="A1218" s="34">
        <v>1215</v>
      </c>
      <c r="B1218" s="922">
        <f t="shared" si="18"/>
        <v>44734.458334583447</v>
      </c>
      <c r="C1218" s="594" t="s">
        <v>369</v>
      </c>
      <c r="D1218" s="597">
        <v>105</v>
      </c>
      <c r="E1218" s="571" t="s">
        <v>798</v>
      </c>
      <c r="F1218" s="585" t="s">
        <v>1130</v>
      </c>
      <c r="G1218" s="465"/>
      <c r="H1218" s="747">
        <v>1.75</v>
      </c>
      <c r="I1218" s="442">
        <v>1.75</v>
      </c>
      <c r="J1218" s="442"/>
      <c r="K1218" s="442"/>
      <c r="L1218" s="442"/>
      <c r="M1218" s="442"/>
      <c r="N1218" s="614"/>
      <c r="O1218" s="685" t="s">
        <v>800</v>
      </c>
      <c r="P1218" s="697" t="s">
        <v>383</v>
      </c>
    </row>
    <row r="1219" spans="1:16" outlineLevel="1">
      <c r="A1219" s="34">
        <v>1216</v>
      </c>
      <c r="B1219" s="922">
        <f t="shared" si="18"/>
        <v>44734.531251250111</v>
      </c>
      <c r="C1219" s="594" t="s">
        <v>369</v>
      </c>
      <c r="D1219" s="597">
        <v>105</v>
      </c>
      <c r="E1219" s="571" t="s">
        <v>798</v>
      </c>
      <c r="F1219" s="585" t="s">
        <v>1131</v>
      </c>
      <c r="G1219" s="465"/>
      <c r="H1219" s="747">
        <v>0.75</v>
      </c>
      <c r="I1219" s="442">
        <v>0.75</v>
      </c>
      <c r="J1219" s="442"/>
      <c r="K1219" s="442"/>
      <c r="L1219" s="442"/>
      <c r="M1219" s="442"/>
      <c r="N1219" s="614"/>
      <c r="O1219" s="685" t="s">
        <v>800</v>
      </c>
      <c r="P1219" s="697" t="s">
        <v>377</v>
      </c>
    </row>
    <row r="1220" spans="1:16" outlineLevel="1">
      <c r="A1220" s="34">
        <v>1217</v>
      </c>
      <c r="B1220" s="922">
        <f t="shared" si="18"/>
        <v>44734.562501250111</v>
      </c>
      <c r="C1220" s="594" t="s">
        <v>369</v>
      </c>
      <c r="D1220" s="597">
        <v>105</v>
      </c>
      <c r="E1220" s="571" t="s">
        <v>798</v>
      </c>
      <c r="F1220" s="585" t="s">
        <v>1132</v>
      </c>
      <c r="G1220" s="465"/>
      <c r="H1220" s="747">
        <v>0.5</v>
      </c>
      <c r="I1220" s="442">
        <v>0.5</v>
      </c>
      <c r="J1220" s="442"/>
      <c r="K1220" s="442"/>
      <c r="L1220" s="442"/>
      <c r="M1220" s="442"/>
      <c r="N1220" s="614"/>
      <c r="O1220" s="685" t="s">
        <v>800</v>
      </c>
      <c r="P1220" s="697" t="s">
        <v>377</v>
      </c>
    </row>
    <row r="1221" spans="1:16" outlineLevel="1">
      <c r="A1221" s="34">
        <v>1218</v>
      </c>
      <c r="B1221" s="922">
        <f t="shared" si="18"/>
        <v>44734.583334583447</v>
      </c>
      <c r="C1221" s="594" t="s">
        <v>369</v>
      </c>
      <c r="D1221" s="597">
        <v>105</v>
      </c>
      <c r="E1221" s="571" t="s">
        <v>798</v>
      </c>
      <c r="F1221" s="585" t="s">
        <v>1133</v>
      </c>
      <c r="G1221" s="465"/>
      <c r="H1221" s="742">
        <f>_xlfn.CEILING.MATH(IF(L1220="",((L1221-K1221)/M1221),((L1221-L1220)/M1221)),0.25)</f>
        <v>11.25</v>
      </c>
      <c r="I1221" s="560">
        <f>H1221</f>
        <v>11.25</v>
      </c>
      <c r="J1221" s="442"/>
      <c r="K1221" s="442"/>
      <c r="L1221" s="442">
        <v>4023</v>
      </c>
      <c r="M1221" s="442">
        <v>364.5</v>
      </c>
      <c r="N1221" s="444" t="s">
        <v>825</v>
      </c>
      <c r="O1221" s="685" t="s">
        <v>800</v>
      </c>
      <c r="P1221" s="697" t="s">
        <v>389</v>
      </c>
    </row>
    <row r="1222" spans="1:16" ht="15" outlineLevel="1">
      <c r="A1222" s="34">
        <v>1219</v>
      </c>
      <c r="B1222" s="922">
        <f t="shared" ref="B1222:B1285" si="19">IF(ISNUMBER(J1221),B1221+J1221/24,B1221+I1221/24)</f>
        <v>44735.052084583447</v>
      </c>
      <c r="C1222" s="594" t="s">
        <v>369</v>
      </c>
      <c r="D1222" s="597">
        <v>105</v>
      </c>
      <c r="E1222" s="571" t="s">
        <v>798</v>
      </c>
      <c r="F1222" s="585" t="s">
        <v>1134</v>
      </c>
      <c r="G1222" s="465"/>
      <c r="H1222" s="747">
        <v>0.75</v>
      </c>
      <c r="I1222" s="442">
        <v>0.75</v>
      </c>
      <c r="J1222" s="442"/>
      <c r="K1222" s="442"/>
      <c r="L1222" s="442"/>
      <c r="M1222" s="442"/>
      <c r="N1222" s="614"/>
      <c r="O1222" s="685" t="s">
        <v>800</v>
      </c>
      <c r="P1222" s="695" t="s">
        <v>484</v>
      </c>
    </row>
    <row r="1223" spans="1:16" outlineLevel="1">
      <c r="A1223" s="34">
        <v>1220</v>
      </c>
      <c r="B1223" s="922">
        <f t="shared" si="19"/>
        <v>44735.083334583447</v>
      </c>
      <c r="C1223" s="594" t="s">
        <v>369</v>
      </c>
      <c r="D1223" s="597">
        <v>105</v>
      </c>
      <c r="E1223" s="571" t="s">
        <v>798</v>
      </c>
      <c r="F1223" s="585" t="s">
        <v>1135</v>
      </c>
      <c r="G1223" s="465"/>
      <c r="H1223" s="747">
        <v>0.5</v>
      </c>
      <c r="I1223" s="442">
        <v>0.5</v>
      </c>
      <c r="J1223" s="442"/>
      <c r="K1223" s="442"/>
      <c r="L1223" s="442"/>
      <c r="M1223" s="442"/>
      <c r="N1223" s="714"/>
      <c r="O1223" s="685" t="s">
        <v>800</v>
      </c>
      <c r="P1223" s="700" t="s">
        <v>779</v>
      </c>
    </row>
    <row r="1224" spans="1:16" outlineLevel="1">
      <c r="A1224" s="34">
        <v>1221</v>
      </c>
      <c r="B1224" s="922">
        <f t="shared" si="19"/>
        <v>44735.104167916783</v>
      </c>
      <c r="C1224" s="594" t="s">
        <v>369</v>
      </c>
      <c r="D1224" s="597">
        <v>105</v>
      </c>
      <c r="E1224" s="571" t="s">
        <v>798</v>
      </c>
      <c r="F1224" s="585" t="s">
        <v>1136</v>
      </c>
      <c r="G1224" s="465"/>
      <c r="H1224" s="747">
        <v>0.5</v>
      </c>
      <c r="I1224" s="442">
        <v>0.5</v>
      </c>
      <c r="J1224" s="442"/>
      <c r="K1224" s="442"/>
      <c r="L1224" s="442"/>
      <c r="M1224" s="442"/>
      <c r="N1224" s="623" t="s">
        <v>1137</v>
      </c>
      <c r="O1224" s="685" t="s">
        <v>800</v>
      </c>
      <c r="P1224" s="697" t="s">
        <v>383</v>
      </c>
    </row>
    <row r="1225" spans="1:16" outlineLevel="1">
      <c r="A1225" s="34">
        <v>1222</v>
      </c>
      <c r="B1225" s="922">
        <f t="shared" si="19"/>
        <v>44735.125001250119</v>
      </c>
      <c r="C1225" s="594" t="s">
        <v>369</v>
      </c>
      <c r="D1225" s="597">
        <v>105</v>
      </c>
      <c r="E1225" s="571" t="s">
        <v>798</v>
      </c>
      <c r="F1225" s="585" t="s">
        <v>1138</v>
      </c>
      <c r="G1225" s="465"/>
      <c r="H1225" s="747">
        <v>0.75</v>
      </c>
      <c r="I1225" s="442">
        <v>0.75</v>
      </c>
      <c r="J1225" s="442"/>
      <c r="K1225" s="442"/>
      <c r="L1225" s="442"/>
      <c r="M1225" s="442"/>
      <c r="N1225" s="714"/>
      <c r="O1225" s="685" t="s">
        <v>800</v>
      </c>
      <c r="P1225" s="697" t="s">
        <v>832</v>
      </c>
    </row>
    <row r="1226" spans="1:16" outlineLevel="1">
      <c r="A1226" s="34">
        <v>1223</v>
      </c>
      <c r="B1226" s="922">
        <f t="shared" si="19"/>
        <v>44735.156251250119</v>
      </c>
      <c r="C1226" s="594" t="s">
        <v>369</v>
      </c>
      <c r="D1226" s="597">
        <v>105</v>
      </c>
      <c r="E1226" s="571" t="s">
        <v>798</v>
      </c>
      <c r="F1226" s="585" t="s">
        <v>1139</v>
      </c>
      <c r="G1226" s="465"/>
      <c r="H1226" s="747">
        <v>3.5</v>
      </c>
      <c r="I1226" s="442">
        <v>3.5</v>
      </c>
      <c r="J1226" s="442"/>
      <c r="K1226" s="442"/>
      <c r="L1226" s="442"/>
      <c r="M1226" s="442"/>
      <c r="N1226" s="623" t="s">
        <v>834</v>
      </c>
      <c r="O1226" s="685" t="s">
        <v>800</v>
      </c>
      <c r="P1226" s="697" t="s">
        <v>479</v>
      </c>
    </row>
    <row r="1227" spans="1:16" outlineLevel="1">
      <c r="A1227" s="34">
        <v>1224</v>
      </c>
      <c r="B1227" s="922">
        <f t="shared" si="19"/>
        <v>44735.302084583454</v>
      </c>
      <c r="C1227" s="594" t="s">
        <v>369</v>
      </c>
      <c r="D1227" s="597">
        <v>105</v>
      </c>
      <c r="E1227" s="571" t="s">
        <v>798</v>
      </c>
      <c r="F1227" s="585" t="s">
        <v>835</v>
      </c>
      <c r="G1227" s="465"/>
      <c r="H1227" s="747">
        <v>0.5</v>
      </c>
      <c r="I1227" s="442">
        <v>0.5</v>
      </c>
      <c r="J1227" s="442"/>
      <c r="K1227" s="442"/>
      <c r="L1227" s="442"/>
      <c r="M1227" s="442"/>
      <c r="N1227" s="714"/>
      <c r="O1227" s="685" t="s">
        <v>800</v>
      </c>
      <c r="P1227" s="697" t="s">
        <v>479</v>
      </c>
    </row>
    <row r="1228" spans="1:16" outlineLevel="1">
      <c r="A1228" s="34">
        <v>1225</v>
      </c>
      <c r="B1228" s="922">
        <f t="shared" si="19"/>
        <v>44735.32291791679</v>
      </c>
      <c r="C1228" s="594" t="s">
        <v>369</v>
      </c>
      <c r="D1228" s="597">
        <v>105</v>
      </c>
      <c r="E1228" s="571" t="s">
        <v>798</v>
      </c>
      <c r="F1228" s="585" t="s">
        <v>836</v>
      </c>
      <c r="G1228" s="465"/>
      <c r="H1228" s="747">
        <v>0.5</v>
      </c>
      <c r="I1228" s="442">
        <v>0.5</v>
      </c>
      <c r="J1228" s="442"/>
      <c r="K1228" s="442"/>
      <c r="L1228" s="442"/>
      <c r="M1228" s="442"/>
      <c r="N1228" s="623"/>
      <c r="O1228" s="685" t="s">
        <v>800</v>
      </c>
      <c r="P1228" s="697" t="s">
        <v>640</v>
      </c>
    </row>
    <row r="1229" spans="1:16" outlineLevel="1">
      <c r="A1229" s="34">
        <v>1226</v>
      </c>
      <c r="B1229" s="922">
        <f t="shared" si="19"/>
        <v>44735.343751250126</v>
      </c>
      <c r="C1229" s="594" t="s">
        <v>369</v>
      </c>
      <c r="D1229" s="597">
        <v>105</v>
      </c>
      <c r="E1229" s="571" t="s">
        <v>798</v>
      </c>
      <c r="F1229" s="585" t="s">
        <v>837</v>
      </c>
      <c r="G1229" s="465"/>
      <c r="H1229" s="747">
        <v>1.25</v>
      </c>
      <c r="I1229" s="442">
        <v>1.25</v>
      </c>
      <c r="J1229" s="442"/>
      <c r="K1229" s="442"/>
      <c r="L1229" s="442"/>
      <c r="M1229" s="442"/>
      <c r="N1229" s="623"/>
      <c r="O1229" s="685" t="s">
        <v>800</v>
      </c>
      <c r="P1229" s="697" t="s">
        <v>653</v>
      </c>
    </row>
    <row r="1230" spans="1:16" outlineLevel="1">
      <c r="A1230" s="34">
        <v>1227</v>
      </c>
      <c r="B1230" s="922">
        <f t="shared" si="19"/>
        <v>44735.395834583462</v>
      </c>
      <c r="C1230" s="594" t="s">
        <v>369</v>
      </c>
      <c r="D1230" s="597">
        <v>105</v>
      </c>
      <c r="E1230" s="571" t="s">
        <v>798</v>
      </c>
      <c r="F1230" s="585" t="s">
        <v>838</v>
      </c>
      <c r="G1230" s="465"/>
      <c r="H1230" s="747">
        <v>0.75</v>
      </c>
      <c r="I1230" s="442">
        <v>0.75</v>
      </c>
      <c r="J1230" s="442"/>
      <c r="K1230" s="442"/>
      <c r="L1230" s="442"/>
      <c r="M1230" s="442"/>
      <c r="N1230" s="623"/>
      <c r="O1230" s="685" t="s">
        <v>800</v>
      </c>
      <c r="P1230" s="697" t="s">
        <v>640</v>
      </c>
    </row>
    <row r="1231" spans="1:16" outlineLevel="1">
      <c r="A1231" s="34">
        <v>1228</v>
      </c>
      <c r="B1231" s="922">
        <f t="shared" si="19"/>
        <v>44735.427084583462</v>
      </c>
      <c r="C1231" s="594" t="s">
        <v>369</v>
      </c>
      <c r="D1231" s="597">
        <v>105</v>
      </c>
      <c r="E1231" s="571" t="s">
        <v>798</v>
      </c>
      <c r="F1231" s="585" t="s">
        <v>839</v>
      </c>
      <c r="G1231" s="465"/>
      <c r="H1231" s="747">
        <v>0.5</v>
      </c>
      <c r="I1231" s="442">
        <v>0.5</v>
      </c>
      <c r="J1231" s="442"/>
      <c r="K1231" s="442"/>
      <c r="L1231" s="442"/>
      <c r="M1231" s="442"/>
      <c r="N1231" s="623"/>
      <c r="O1231" s="685" t="s">
        <v>800</v>
      </c>
      <c r="P1231" s="697" t="s">
        <v>640</v>
      </c>
    </row>
    <row r="1232" spans="1:16" outlineLevel="1">
      <c r="A1232" s="34">
        <v>1229</v>
      </c>
      <c r="B1232" s="922">
        <f t="shared" si="19"/>
        <v>44735.447917916797</v>
      </c>
      <c r="C1232" s="594" t="s">
        <v>369</v>
      </c>
      <c r="D1232" s="597">
        <v>105</v>
      </c>
      <c r="E1232" s="571" t="s">
        <v>798</v>
      </c>
      <c r="F1232" s="585" t="s">
        <v>1140</v>
      </c>
      <c r="G1232" s="465"/>
      <c r="H1232" s="747">
        <v>0.5</v>
      </c>
      <c r="I1232" s="442">
        <v>0.5</v>
      </c>
      <c r="J1232" s="442"/>
      <c r="K1232" s="442"/>
      <c r="L1232" s="442"/>
      <c r="M1232" s="442"/>
      <c r="N1232" s="623"/>
      <c r="O1232" s="685" t="s">
        <v>800</v>
      </c>
      <c r="P1232" s="697" t="s">
        <v>484</v>
      </c>
    </row>
    <row r="1233" spans="1:16" outlineLevel="1">
      <c r="A1233" s="34">
        <v>1230</v>
      </c>
      <c r="B1233" s="922">
        <f t="shared" si="19"/>
        <v>44735.468751250133</v>
      </c>
      <c r="C1233" s="594" t="s">
        <v>369</v>
      </c>
      <c r="D1233" s="597">
        <v>105</v>
      </c>
      <c r="E1233" s="571" t="s">
        <v>798</v>
      </c>
      <c r="F1233" s="585" t="s">
        <v>841</v>
      </c>
      <c r="G1233" s="465"/>
      <c r="H1233" s="747">
        <v>1</v>
      </c>
      <c r="I1233" s="442">
        <v>1</v>
      </c>
      <c r="J1233" s="442"/>
      <c r="K1233" s="442"/>
      <c r="L1233" s="442"/>
      <c r="M1233" s="442"/>
      <c r="N1233" s="623"/>
      <c r="O1233" s="685" t="s">
        <v>800</v>
      </c>
      <c r="P1233" s="697" t="s">
        <v>479</v>
      </c>
    </row>
    <row r="1234" spans="1:16" outlineLevel="1">
      <c r="A1234" s="34">
        <v>1231</v>
      </c>
      <c r="B1234" s="922">
        <f t="shared" si="19"/>
        <v>44735.510417916797</v>
      </c>
      <c r="C1234" s="594" t="s">
        <v>369</v>
      </c>
      <c r="D1234" s="597">
        <v>105</v>
      </c>
      <c r="E1234" s="571" t="s">
        <v>798</v>
      </c>
      <c r="F1234" s="585" t="s">
        <v>842</v>
      </c>
      <c r="G1234" s="465"/>
      <c r="H1234" s="747">
        <v>0.75</v>
      </c>
      <c r="I1234" s="442">
        <v>0.75</v>
      </c>
      <c r="J1234" s="442"/>
      <c r="K1234" s="442"/>
      <c r="L1234" s="442"/>
      <c r="M1234" s="442"/>
      <c r="N1234" s="623"/>
      <c r="O1234" s="685" t="s">
        <v>800</v>
      </c>
      <c r="P1234" s="697" t="s">
        <v>640</v>
      </c>
    </row>
    <row r="1235" spans="1:16" outlineLevel="1">
      <c r="A1235" s="34">
        <v>1232</v>
      </c>
      <c r="B1235" s="922">
        <f t="shared" si="19"/>
        <v>44735.541667916797</v>
      </c>
      <c r="C1235" s="594" t="s">
        <v>369</v>
      </c>
      <c r="D1235" s="597">
        <v>105</v>
      </c>
      <c r="E1235" s="571" t="s">
        <v>798</v>
      </c>
      <c r="F1235" s="585" t="s">
        <v>843</v>
      </c>
      <c r="G1235" s="465"/>
      <c r="H1235" s="747">
        <v>0.5</v>
      </c>
      <c r="I1235" s="442">
        <v>0.5</v>
      </c>
      <c r="J1235" s="442"/>
      <c r="K1235" s="442"/>
      <c r="L1235" s="442"/>
      <c r="M1235" s="442"/>
      <c r="N1235" s="714"/>
      <c r="O1235" s="685" t="s">
        <v>800</v>
      </c>
      <c r="P1235" s="697" t="s">
        <v>479</v>
      </c>
    </row>
    <row r="1236" spans="1:16" outlineLevel="1">
      <c r="A1236" s="34">
        <v>1233</v>
      </c>
      <c r="B1236" s="922">
        <f t="shared" si="19"/>
        <v>44735.562501250133</v>
      </c>
      <c r="C1236" s="594" t="s">
        <v>369</v>
      </c>
      <c r="D1236" s="597">
        <v>105</v>
      </c>
      <c r="E1236" s="571" t="s">
        <v>798</v>
      </c>
      <c r="F1236" s="585" t="s">
        <v>844</v>
      </c>
      <c r="G1236" s="465"/>
      <c r="H1236" s="747">
        <v>0.5</v>
      </c>
      <c r="I1236" s="442">
        <v>0.5</v>
      </c>
      <c r="J1236" s="442"/>
      <c r="K1236" s="442"/>
      <c r="L1236" s="442"/>
      <c r="M1236" s="442"/>
      <c r="N1236" s="714"/>
      <c r="O1236" s="685" t="s">
        <v>800</v>
      </c>
      <c r="P1236" s="700" t="s">
        <v>822</v>
      </c>
    </row>
    <row r="1237" spans="1:16" outlineLevel="1">
      <c r="A1237" s="34">
        <v>1234</v>
      </c>
      <c r="B1237" s="922">
        <f t="shared" si="19"/>
        <v>44735.583334583469</v>
      </c>
      <c r="C1237" s="594" t="s">
        <v>369</v>
      </c>
      <c r="D1237" s="597">
        <v>105</v>
      </c>
      <c r="E1237" s="571" t="s">
        <v>798</v>
      </c>
      <c r="F1237" s="585" t="s">
        <v>845</v>
      </c>
      <c r="G1237" s="465"/>
      <c r="H1237" s="747">
        <v>0.5</v>
      </c>
      <c r="I1237" s="442">
        <v>0.5</v>
      </c>
      <c r="J1237" s="442"/>
      <c r="K1237" s="442"/>
      <c r="L1237" s="442"/>
      <c r="M1237" s="442"/>
      <c r="N1237" s="614"/>
      <c r="O1237" s="685" t="s">
        <v>800</v>
      </c>
      <c r="P1237" s="697" t="s">
        <v>377</v>
      </c>
    </row>
    <row r="1238" spans="1:16" ht="15" outlineLevel="1">
      <c r="A1238" s="34">
        <v>1235</v>
      </c>
      <c r="B1238" s="922">
        <f t="shared" si="19"/>
        <v>44735.604167916805</v>
      </c>
      <c r="C1238" s="594" t="s">
        <v>369</v>
      </c>
      <c r="D1238" s="597">
        <v>105</v>
      </c>
      <c r="E1238" s="571" t="s">
        <v>798</v>
      </c>
      <c r="F1238" s="585" t="s">
        <v>1141</v>
      </c>
      <c r="G1238" s="465"/>
      <c r="H1238" s="747">
        <v>0.25</v>
      </c>
      <c r="I1238" s="442">
        <v>0.25</v>
      </c>
      <c r="J1238" s="442"/>
      <c r="K1238" s="442"/>
      <c r="L1238" s="442"/>
      <c r="M1238" s="442"/>
      <c r="N1238" s="614"/>
      <c r="O1238" s="685" t="s">
        <v>800</v>
      </c>
      <c r="P1238" s="701" t="s">
        <v>847</v>
      </c>
    </row>
    <row r="1239" spans="1:16" outlineLevel="1">
      <c r="A1239" s="34">
        <v>1236</v>
      </c>
      <c r="B1239" s="922">
        <f t="shared" si="19"/>
        <v>44735.614584583469</v>
      </c>
      <c r="C1239" s="594" t="s">
        <v>369</v>
      </c>
      <c r="D1239" s="597">
        <v>105</v>
      </c>
      <c r="E1239" s="571" t="s">
        <v>798</v>
      </c>
      <c r="F1239" s="585" t="s">
        <v>848</v>
      </c>
      <c r="G1239" s="465"/>
      <c r="H1239" s="742">
        <f>_xlfn.CEILING.MATH(IF(L1238="",((L1239-K1239)/M1239),((L1239-L1238)/M1239)),0.25)</f>
        <v>9</v>
      </c>
      <c r="I1239" s="560">
        <f>H1239</f>
        <v>9</v>
      </c>
      <c r="J1239" s="442"/>
      <c r="K1239" s="442"/>
      <c r="L1239" s="442">
        <v>4023</v>
      </c>
      <c r="M1239" s="442">
        <v>459</v>
      </c>
      <c r="N1239" s="444" t="s">
        <v>849</v>
      </c>
      <c r="O1239" s="685" t="s">
        <v>800</v>
      </c>
      <c r="P1239" s="697" t="s">
        <v>412</v>
      </c>
    </row>
    <row r="1240" spans="1:16" outlineLevel="1">
      <c r="A1240" s="34">
        <v>1237</v>
      </c>
      <c r="B1240" s="922">
        <f t="shared" si="19"/>
        <v>44735.989584583469</v>
      </c>
      <c r="C1240" s="594" t="s">
        <v>369</v>
      </c>
      <c r="D1240" s="597">
        <v>105</v>
      </c>
      <c r="E1240" s="571" t="s">
        <v>798</v>
      </c>
      <c r="F1240" s="585" t="s">
        <v>1142</v>
      </c>
      <c r="G1240" s="465"/>
      <c r="H1240" s="747">
        <v>2</v>
      </c>
      <c r="I1240" s="442">
        <v>2</v>
      </c>
      <c r="J1240" s="442"/>
      <c r="K1240" s="442"/>
      <c r="L1240" s="442"/>
      <c r="M1240" s="442"/>
      <c r="N1240" s="636" t="s">
        <v>1143</v>
      </c>
      <c r="O1240" s="685" t="s">
        <v>800</v>
      </c>
      <c r="P1240" s="717" t="s">
        <v>822</v>
      </c>
    </row>
    <row r="1241" spans="1:16" outlineLevel="1">
      <c r="A1241" s="34">
        <v>1238</v>
      </c>
      <c r="B1241" s="922">
        <f t="shared" si="19"/>
        <v>44736.072917916805</v>
      </c>
      <c r="C1241" s="594" t="s">
        <v>369</v>
      </c>
      <c r="D1241" s="597">
        <v>105</v>
      </c>
      <c r="E1241" s="571" t="s">
        <v>798</v>
      </c>
      <c r="F1241" s="667" t="s">
        <v>1142</v>
      </c>
      <c r="G1241" s="663"/>
      <c r="H1241" s="748">
        <v>2</v>
      </c>
      <c r="I1241" s="710">
        <v>2</v>
      </c>
      <c r="J1241" s="656"/>
      <c r="K1241" s="656"/>
      <c r="L1241" s="656"/>
      <c r="M1241" s="656"/>
      <c r="N1241" s="668" t="s">
        <v>1143</v>
      </c>
      <c r="O1241" s="685" t="s">
        <v>800</v>
      </c>
      <c r="P1241" s="718" t="s">
        <v>822</v>
      </c>
    </row>
    <row r="1242" spans="1:16">
      <c r="A1242" s="34">
        <v>1239</v>
      </c>
      <c r="B1242" s="922">
        <f t="shared" si="19"/>
        <v>44736.15625125014</v>
      </c>
      <c r="C1242" s="594" t="s">
        <v>369</v>
      </c>
      <c r="D1242" s="597">
        <v>110</v>
      </c>
      <c r="E1242" s="590" t="s">
        <v>851</v>
      </c>
      <c r="F1242" s="485" t="s">
        <v>1144</v>
      </c>
      <c r="G1242" s="464"/>
      <c r="H1242" s="741">
        <v>7.25</v>
      </c>
      <c r="I1242" s="702">
        <v>7.25</v>
      </c>
      <c r="J1242" s="442"/>
      <c r="K1242" s="442"/>
      <c r="L1242" s="442"/>
      <c r="M1242" s="442"/>
      <c r="N1242" s="444" t="s">
        <v>1145</v>
      </c>
      <c r="O1242" s="687" t="s">
        <v>853</v>
      </c>
      <c r="P1242" s="733" t="s">
        <v>383</v>
      </c>
    </row>
    <row r="1243" spans="1:16" outlineLevel="1">
      <c r="A1243" s="34">
        <v>1240</v>
      </c>
      <c r="B1243" s="922">
        <f t="shared" si="19"/>
        <v>44736.458334583476</v>
      </c>
      <c r="C1243" s="594" t="s">
        <v>369</v>
      </c>
      <c r="D1243" s="597">
        <v>110</v>
      </c>
      <c r="E1243" s="590" t="s">
        <v>851</v>
      </c>
      <c r="F1243" s="485" t="s">
        <v>1146</v>
      </c>
      <c r="G1243" s="464"/>
      <c r="H1243" s="741">
        <v>2.5</v>
      </c>
      <c r="I1243" s="702">
        <v>2.5</v>
      </c>
      <c r="J1243" s="442"/>
      <c r="K1243" s="442"/>
      <c r="L1243" s="442"/>
      <c r="M1243" s="442"/>
      <c r="N1243" s="444" t="s">
        <v>1147</v>
      </c>
      <c r="O1243" s="687" t="s">
        <v>853</v>
      </c>
      <c r="P1243" s="734" t="s">
        <v>383</v>
      </c>
    </row>
    <row r="1244" spans="1:16" outlineLevel="1">
      <c r="A1244" s="34">
        <v>1241</v>
      </c>
      <c r="B1244" s="922">
        <f t="shared" si="19"/>
        <v>44736.56250125014</v>
      </c>
      <c r="C1244" s="594" t="s">
        <v>369</v>
      </c>
      <c r="D1244" s="597">
        <v>110</v>
      </c>
      <c r="E1244" s="590" t="s">
        <v>851</v>
      </c>
      <c r="F1244" s="575" t="s">
        <v>1148</v>
      </c>
      <c r="G1244" s="429"/>
      <c r="H1244" s="741">
        <v>0.5</v>
      </c>
      <c r="I1244" s="702">
        <v>0.5</v>
      </c>
      <c r="J1244" s="482"/>
      <c r="K1244" s="482"/>
      <c r="L1244" s="482"/>
      <c r="M1244" s="482"/>
      <c r="N1244" s="447"/>
      <c r="O1244" s="687" t="s">
        <v>853</v>
      </c>
      <c r="P1244" s="697" t="s">
        <v>383</v>
      </c>
    </row>
    <row r="1245" spans="1:16" outlineLevel="1">
      <c r="A1245" s="34">
        <v>1242</v>
      </c>
      <c r="B1245" s="922">
        <f t="shared" si="19"/>
        <v>44736.583334583476</v>
      </c>
      <c r="C1245" s="594" t="s">
        <v>369</v>
      </c>
      <c r="D1245" s="597">
        <v>110</v>
      </c>
      <c r="E1245" s="590" t="s">
        <v>851</v>
      </c>
      <c r="F1245" s="575" t="s">
        <v>465</v>
      </c>
      <c r="G1245" s="429"/>
      <c r="H1245" s="741">
        <v>2.5</v>
      </c>
      <c r="I1245" s="702">
        <v>2.5</v>
      </c>
      <c r="J1245" s="424"/>
      <c r="K1245" s="424"/>
      <c r="L1245" s="424"/>
      <c r="M1245" s="424"/>
      <c r="N1245" s="460" t="s">
        <v>1149</v>
      </c>
      <c r="O1245" s="687" t="s">
        <v>853</v>
      </c>
      <c r="P1245" s="697" t="s">
        <v>383</v>
      </c>
    </row>
    <row r="1246" spans="1:16" outlineLevel="1">
      <c r="A1246" s="34">
        <v>1243</v>
      </c>
      <c r="B1246" s="922">
        <f t="shared" si="19"/>
        <v>44736.68750125014</v>
      </c>
      <c r="C1246" s="594" t="s">
        <v>369</v>
      </c>
      <c r="D1246" s="597">
        <v>110</v>
      </c>
      <c r="E1246" s="590" t="s">
        <v>851</v>
      </c>
      <c r="F1246" s="575" t="s">
        <v>466</v>
      </c>
      <c r="G1246" s="429"/>
      <c r="H1246" s="741">
        <v>3.5</v>
      </c>
      <c r="I1246" s="702">
        <v>3.5</v>
      </c>
      <c r="J1246" s="424"/>
      <c r="K1246" s="424"/>
      <c r="L1246" s="424"/>
      <c r="M1246" s="424"/>
      <c r="N1246" s="444"/>
      <c r="O1246" s="687" t="s">
        <v>853</v>
      </c>
      <c r="P1246" s="700" t="s">
        <v>377</v>
      </c>
    </row>
    <row r="1247" spans="1:16" outlineLevel="1">
      <c r="A1247" s="34">
        <v>1244</v>
      </c>
      <c r="B1247" s="922">
        <f t="shared" si="19"/>
        <v>44736.833334583476</v>
      </c>
      <c r="C1247" s="594" t="s">
        <v>369</v>
      </c>
      <c r="D1247" s="597">
        <v>110</v>
      </c>
      <c r="E1247" s="590" t="s">
        <v>851</v>
      </c>
      <c r="F1247" s="575" t="s">
        <v>1150</v>
      </c>
      <c r="G1247" s="429"/>
      <c r="H1247" s="741">
        <v>1.5</v>
      </c>
      <c r="I1247" s="702">
        <v>1.5</v>
      </c>
      <c r="J1247" s="424"/>
      <c r="K1247" s="424"/>
      <c r="L1247" s="424"/>
      <c r="M1247" s="424"/>
      <c r="N1247" s="447"/>
      <c r="O1247" s="687" t="s">
        <v>853</v>
      </c>
      <c r="P1247" s="697" t="s">
        <v>510</v>
      </c>
    </row>
    <row r="1248" spans="1:16" outlineLevel="1">
      <c r="A1248" s="34">
        <v>1245</v>
      </c>
      <c r="B1248" s="922">
        <f t="shared" si="19"/>
        <v>44736.895834583476</v>
      </c>
      <c r="C1248" s="594" t="s">
        <v>369</v>
      </c>
      <c r="D1248" s="597">
        <v>110</v>
      </c>
      <c r="E1248" s="590" t="s">
        <v>851</v>
      </c>
      <c r="F1248" s="575" t="s">
        <v>855</v>
      </c>
      <c r="G1248" s="429"/>
      <c r="H1248" s="741">
        <v>2.25</v>
      </c>
      <c r="I1248" s="702">
        <v>2.25</v>
      </c>
      <c r="J1248" s="424"/>
      <c r="K1248" s="424"/>
      <c r="L1248" s="424"/>
      <c r="M1248" s="424"/>
      <c r="N1248" s="447"/>
      <c r="O1248" s="687" t="s">
        <v>853</v>
      </c>
      <c r="P1248" s="697" t="s">
        <v>510</v>
      </c>
    </row>
    <row r="1249" spans="1:16" outlineLevel="1">
      <c r="A1249" s="34">
        <v>1246</v>
      </c>
      <c r="B1249" s="922">
        <f t="shared" si="19"/>
        <v>44736.989584583476</v>
      </c>
      <c r="C1249" s="594" t="s">
        <v>369</v>
      </c>
      <c r="D1249" s="597">
        <v>110</v>
      </c>
      <c r="E1249" s="590" t="s">
        <v>851</v>
      </c>
      <c r="F1249" s="575" t="s">
        <v>1151</v>
      </c>
      <c r="G1249" s="429"/>
      <c r="H1249" s="741">
        <v>3.25</v>
      </c>
      <c r="I1249" s="702">
        <v>3.25</v>
      </c>
      <c r="J1249" s="424"/>
      <c r="K1249" s="424"/>
      <c r="L1249" s="424"/>
      <c r="M1249" s="424"/>
      <c r="N1249" s="446" t="s">
        <v>1152</v>
      </c>
      <c r="O1249" s="687" t="s">
        <v>853</v>
      </c>
      <c r="P1249" s="697" t="s">
        <v>665</v>
      </c>
    </row>
    <row r="1250" spans="1:16" outlineLevel="1">
      <c r="A1250" s="34">
        <v>1247</v>
      </c>
      <c r="B1250" s="922">
        <f t="shared" si="19"/>
        <v>44737.12500125014</v>
      </c>
      <c r="C1250" s="594" t="s">
        <v>369</v>
      </c>
      <c r="D1250" s="597">
        <v>110</v>
      </c>
      <c r="E1250" s="590" t="s">
        <v>851</v>
      </c>
      <c r="F1250" s="575" t="s">
        <v>1153</v>
      </c>
      <c r="G1250" s="429"/>
      <c r="H1250" s="752">
        <v>0.75</v>
      </c>
      <c r="I1250" s="711">
        <v>0.75</v>
      </c>
      <c r="J1250" s="637"/>
      <c r="K1250" s="637"/>
      <c r="L1250" s="637"/>
      <c r="M1250" s="637"/>
      <c r="N1250" s="447"/>
      <c r="O1250" s="687" t="s">
        <v>853</v>
      </c>
      <c r="P1250" s="697" t="s">
        <v>510</v>
      </c>
    </row>
    <row r="1251" spans="1:16" outlineLevel="1">
      <c r="A1251" s="34">
        <v>1248</v>
      </c>
      <c r="B1251" s="922">
        <f t="shared" si="19"/>
        <v>44737.15625125014</v>
      </c>
      <c r="C1251" s="594" t="s">
        <v>369</v>
      </c>
      <c r="D1251" s="597">
        <v>110</v>
      </c>
      <c r="E1251" s="590" t="s">
        <v>851</v>
      </c>
      <c r="F1251" s="575" t="s">
        <v>1154</v>
      </c>
      <c r="G1251" s="429"/>
      <c r="H1251" s="752">
        <v>0.75</v>
      </c>
      <c r="I1251" s="711">
        <v>0.75</v>
      </c>
      <c r="J1251" s="637"/>
      <c r="K1251" s="637"/>
      <c r="L1251" s="637"/>
      <c r="M1251" s="637"/>
      <c r="N1251" s="447"/>
      <c r="O1251" s="687" t="s">
        <v>853</v>
      </c>
      <c r="P1251" s="697" t="s">
        <v>383</v>
      </c>
    </row>
    <row r="1252" spans="1:16" outlineLevel="1">
      <c r="A1252" s="34">
        <v>1249</v>
      </c>
      <c r="B1252" s="922">
        <f t="shared" si="19"/>
        <v>44737.18750125014</v>
      </c>
      <c r="C1252" s="594" t="s">
        <v>369</v>
      </c>
      <c r="D1252" s="597">
        <v>110</v>
      </c>
      <c r="E1252" s="590" t="s">
        <v>851</v>
      </c>
      <c r="F1252" s="575" t="s">
        <v>1155</v>
      </c>
      <c r="G1252" s="429"/>
      <c r="H1252" s="752">
        <v>1</v>
      </c>
      <c r="I1252" s="711">
        <v>1</v>
      </c>
      <c r="J1252" s="637"/>
      <c r="K1252" s="637"/>
      <c r="L1252" s="637"/>
      <c r="M1252" s="637"/>
      <c r="N1252" s="447"/>
      <c r="O1252" s="687" t="s">
        <v>853</v>
      </c>
      <c r="P1252" s="697" t="s">
        <v>383</v>
      </c>
    </row>
    <row r="1253" spans="1:16" outlineLevel="1">
      <c r="A1253" s="34">
        <v>1250</v>
      </c>
      <c r="B1253" s="922">
        <f t="shared" si="19"/>
        <v>44737.229167916805</v>
      </c>
      <c r="C1253" s="594" t="s">
        <v>369</v>
      </c>
      <c r="D1253" s="597">
        <v>110</v>
      </c>
      <c r="E1253" s="590" t="s">
        <v>851</v>
      </c>
      <c r="F1253" s="575" t="s">
        <v>1156</v>
      </c>
      <c r="G1253" s="429"/>
      <c r="H1253" s="752">
        <v>1</v>
      </c>
      <c r="I1253" s="711">
        <v>1</v>
      </c>
      <c r="J1253" s="637"/>
      <c r="K1253" s="637"/>
      <c r="L1253" s="637"/>
      <c r="M1253" s="637"/>
      <c r="N1253" s="447"/>
      <c r="O1253" s="687" t="s">
        <v>853</v>
      </c>
      <c r="P1253" s="697" t="s">
        <v>383</v>
      </c>
    </row>
    <row r="1254" spans="1:16" outlineLevel="1">
      <c r="A1254" s="34">
        <v>1251</v>
      </c>
      <c r="B1254" s="922">
        <f t="shared" si="19"/>
        <v>44737.270834583469</v>
      </c>
      <c r="C1254" s="594" t="s">
        <v>369</v>
      </c>
      <c r="D1254" s="597">
        <v>110</v>
      </c>
      <c r="E1254" s="590" t="s">
        <v>851</v>
      </c>
      <c r="F1254" s="575" t="s">
        <v>1157</v>
      </c>
      <c r="G1254" s="429"/>
      <c r="H1254" s="752">
        <v>1</v>
      </c>
      <c r="I1254" s="711">
        <v>1</v>
      </c>
      <c r="J1254" s="637"/>
      <c r="K1254" s="637"/>
      <c r="L1254" s="637"/>
      <c r="M1254" s="637"/>
      <c r="N1254" s="447"/>
      <c r="O1254" s="687" t="s">
        <v>853</v>
      </c>
      <c r="P1254" s="697" t="s">
        <v>668</v>
      </c>
    </row>
    <row r="1255" spans="1:16" outlineLevel="1">
      <c r="A1255" s="34">
        <v>1252</v>
      </c>
      <c r="B1255" s="922">
        <f t="shared" si="19"/>
        <v>44737.312501250133</v>
      </c>
      <c r="C1255" s="594" t="s">
        <v>369</v>
      </c>
      <c r="D1255" s="597">
        <v>110</v>
      </c>
      <c r="E1255" s="590" t="s">
        <v>851</v>
      </c>
      <c r="F1255" s="575" t="s">
        <v>1158</v>
      </c>
      <c r="G1255" s="429"/>
      <c r="H1255" s="741">
        <v>12</v>
      </c>
      <c r="I1255" s="702">
        <v>12</v>
      </c>
      <c r="J1255" s="424"/>
      <c r="K1255" s="424"/>
      <c r="L1255" s="424"/>
      <c r="M1255" s="424"/>
      <c r="N1255" s="447" t="s">
        <v>1159</v>
      </c>
      <c r="O1255" s="687" t="s">
        <v>853</v>
      </c>
      <c r="P1255" s="697" t="s">
        <v>668</v>
      </c>
    </row>
    <row r="1256" spans="1:16" outlineLevel="1">
      <c r="A1256" s="34">
        <v>1253</v>
      </c>
      <c r="B1256" s="922">
        <f t="shared" si="19"/>
        <v>44737.812501250133</v>
      </c>
      <c r="C1256" s="594" t="s">
        <v>369</v>
      </c>
      <c r="D1256" s="597">
        <v>110</v>
      </c>
      <c r="E1256" s="590" t="s">
        <v>851</v>
      </c>
      <c r="F1256" s="575" t="s">
        <v>1160</v>
      </c>
      <c r="G1256" s="429"/>
      <c r="H1256" s="741">
        <v>3</v>
      </c>
      <c r="I1256" s="702">
        <v>3</v>
      </c>
      <c r="J1256" s="424"/>
      <c r="K1256" s="424"/>
      <c r="L1256" s="424"/>
      <c r="M1256" s="424"/>
      <c r="N1256" s="447"/>
      <c r="O1256" s="687" t="s">
        <v>853</v>
      </c>
      <c r="P1256" s="697" t="s">
        <v>1161</v>
      </c>
    </row>
    <row r="1257" spans="1:16" outlineLevel="1">
      <c r="A1257" s="34">
        <v>1254</v>
      </c>
      <c r="B1257" s="922">
        <f t="shared" si="19"/>
        <v>44737.937501250133</v>
      </c>
      <c r="C1257" s="594" t="s">
        <v>369</v>
      </c>
      <c r="D1257" s="597">
        <v>110</v>
      </c>
      <c r="E1257" s="590" t="s">
        <v>851</v>
      </c>
      <c r="F1257" s="461" t="s">
        <v>1162</v>
      </c>
      <c r="G1257" s="429"/>
      <c r="H1257" s="741">
        <v>1</v>
      </c>
      <c r="I1257" s="702">
        <v>1</v>
      </c>
      <c r="J1257" s="424"/>
      <c r="K1257" s="424"/>
      <c r="L1257" s="424"/>
      <c r="M1257" s="424"/>
      <c r="N1257" s="447"/>
      <c r="O1257" s="687" t="s">
        <v>853</v>
      </c>
      <c r="P1257" s="735" t="s">
        <v>668</v>
      </c>
    </row>
    <row r="1258" spans="1:16" outlineLevel="1">
      <c r="A1258" s="34">
        <v>1255</v>
      </c>
      <c r="B1258" s="922">
        <f t="shared" si="19"/>
        <v>44737.979167916797</v>
      </c>
      <c r="C1258" s="594" t="s">
        <v>369</v>
      </c>
      <c r="D1258" s="597">
        <v>110</v>
      </c>
      <c r="E1258" s="590" t="s">
        <v>851</v>
      </c>
      <c r="F1258" s="461" t="s">
        <v>908</v>
      </c>
      <c r="G1258" s="464"/>
      <c r="H1258" s="741">
        <v>2.5</v>
      </c>
      <c r="I1258" s="702">
        <v>2.5</v>
      </c>
      <c r="J1258" s="600"/>
      <c r="K1258" s="600"/>
      <c r="L1258" s="600"/>
      <c r="M1258" s="600"/>
      <c r="N1258" s="444"/>
      <c r="O1258" s="687" t="s">
        <v>853</v>
      </c>
      <c r="P1258" s="735" t="s">
        <v>383</v>
      </c>
    </row>
    <row r="1259" spans="1:16" ht="14.25" customHeight="1">
      <c r="A1259" s="34">
        <v>1256</v>
      </c>
      <c r="B1259" s="922">
        <f t="shared" si="19"/>
        <v>44738.083334583462</v>
      </c>
      <c r="C1259" s="594" t="s">
        <v>369</v>
      </c>
      <c r="D1259" s="597">
        <v>115</v>
      </c>
      <c r="E1259" s="571" t="s">
        <v>867</v>
      </c>
      <c r="F1259" s="627" t="s">
        <v>868</v>
      </c>
      <c r="G1259" s="443"/>
      <c r="H1259" s="745">
        <v>0.25</v>
      </c>
      <c r="I1259" s="705">
        <v>0.25</v>
      </c>
      <c r="J1259" s="424"/>
      <c r="K1259" s="424"/>
      <c r="L1259" s="424"/>
      <c r="M1259" s="424"/>
      <c r="N1259" s="444"/>
      <c r="O1259" s="685" t="s">
        <v>869</v>
      </c>
      <c r="P1259" s="732" t="s">
        <v>416</v>
      </c>
    </row>
    <row r="1260" spans="1:16" ht="14.25" customHeight="1" outlineLevel="1">
      <c r="A1260" s="34">
        <v>1257</v>
      </c>
      <c r="B1260" s="922">
        <f t="shared" si="19"/>
        <v>44738.093751250126</v>
      </c>
      <c r="C1260" s="594" t="s">
        <v>369</v>
      </c>
      <c r="D1260" s="597">
        <v>115</v>
      </c>
      <c r="E1260" s="571" t="s">
        <v>867</v>
      </c>
      <c r="F1260" s="627" t="s">
        <v>870</v>
      </c>
      <c r="G1260" s="443"/>
      <c r="H1260" s="745">
        <v>0.25</v>
      </c>
      <c r="I1260" s="705">
        <v>0.25</v>
      </c>
      <c r="J1260" s="424"/>
      <c r="K1260" s="424"/>
      <c r="L1260" s="424"/>
      <c r="M1260" s="424"/>
      <c r="N1260" s="444"/>
      <c r="O1260" s="685" t="s">
        <v>869</v>
      </c>
      <c r="P1260" s="697" t="s">
        <v>871</v>
      </c>
    </row>
    <row r="1261" spans="1:16" ht="14.25" customHeight="1" outlineLevel="1">
      <c r="A1261" s="34">
        <v>1258</v>
      </c>
      <c r="B1261" s="922">
        <f t="shared" si="19"/>
        <v>44738.10416791679</v>
      </c>
      <c r="C1261" s="594" t="s">
        <v>369</v>
      </c>
      <c r="D1261" s="597">
        <v>115</v>
      </c>
      <c r="E1261" s="571" t="s">
        <v>867</v>
      </c>
      <c r="F1261" s="627" t="s">
        <v>872</v>
      </c>
      <c r="G1261" s="443"/>
      <c r="H1261" s="745">
        <v>0.5</v>
      </c>
      <c r="I1261" s="705">
        <v>0.5</v>
      </c>
      <c r="J1261" s="424"/>
      <c r="K1261" s="424"/>
      <c r="L1261" s="424"/>
      <c r="M1261" s="424"/>
      <c r="N1261" s="444"/>
      <c r="O1261" s="685" t="s">
        <v>869</v>
      </c>
      <c r="P1261" s="697" t="s">
        <v>871</v>
      </c>
    </row>
    <row r="1262" spans="1:16" ht="14.25" customHeight="1" outlineLevel="1">
      <c r="A1262" s="34">
        <v>1259</v>
      </c>
      <c r="B1262" s="922">
        <f t="shared" si="19"/>
        <v>44738.125001250126</v>
      </c>
      <c r="C1262" s="594" t="s">
        <v>369</v>
      </c>
      <c r="D1262" s="597">
        <v>115</v>
      </c>
      <c r="E1262" s="571" t="s">
        <v>867</v>
      </c>
      <c r="F1262" s="627" t="s">
        <v>873</v>
      </c>
      <c r="G1262" s="443"/>
      <c r="H1262" s="745">
        <v>0.5</v>
      </c>
      <c r="I1262" s="705">
        <v>0.5</v>
      </c>
      <c r="J1262" s="424"/>
      <c r="K1262" s="424"/>
      <c r="L1262" s="424"/>
      <c r="M1262" s="424"/>
      <c r="N1262" s="444" t="s">
        <v>681</v>
      </c>
      <c r="O1262" s="685" t="s">
        <v>869</v>
      </c>
      <c r="P1262" s="697" t="s">
        <v>871</v>
      </c>
    </row>
    <row r="1263" spans="1:16" ht="14.25" customHeight="1" outlineLevel="1">
      <c r="A1263" s="34">
        <v>1260</v>
      </c>
      <c r="B1263" s="922">
        <f t="shared" si="19"/>
        <v>44738.145834583462</v>
      </c>
      <c r="C1263" s="594" t="s">
        <v>369</v>
      </c>
      <c r="D1263" s="597">
        <v>115</v>
      </c>
      <c r="E1263" s="571" t="s">
        <v>867</v>
      </c>
      <c r="F1263" s="627" t="s">
        <v>874</v>
      </c>
      <c r="G1263" s="443"/>
      <c r="H1263" s="745">
        <v>0.25</v>
      </c>
      <c r="I1263" s="705">
        <v>0.25</v>
      </c>
      <c r="J1263" s="424"/>
      <c r="K1263" s="424"/>
      <c r="L1263" s="424"/>
      <c r="M1263" s="424"/>
      <c r="N1263" s="444"/>
      <c r="O1263" s="685" t="s">
        <v>869</v>
      </c>
      <c r="P1263" s="697" t="s">
        <v>871</v>
      </c>
    </row>
    <row r="1264" spans="1:16" ht="14.25" customHeight="1" outlineLevel="1">
      <c r="A1264" s="34">
        <v>1261</v>
      </c>
      <c r="B1264" s="922">
        <f t="shared" si="19"/>
        <v>44738.156251250126</v>
      </c>
      <c r="C1264" s="594" t="s">
        <v>369</v>
      </c>
      <c r="D1264" s="597">
        <v>115</v>
      </c>
      <c r="E1264" s="571" t="s">
        <v>867</v>
      </c>
      <c r="F1264" s="627" t="s">
        <v>875</v>
      </c>
      <c r="G1264" s="443"/>
      <c r="H1264" s="745">
        <v>0.5</v>
      </c>
      <c r="I1264" s="705">
        <v>0.5</v>
      </c>
      <c r="J1264" s="424"/>
      <c r="K1264" s="424"/>
      <c r="L1264" s="424"/>
      <c r="M1264" s="424"/>
      <c r="N1264" s="444"/>
      <c r="O1264" s="685" t="s">
        <v>869</v>
      </c>
      <c r="P1264" s="697" t="s">
        <v>871</v>
      </c>
    </row>
    <row r="1265" spans="1:16" ht="14.25" customHeight="1" outlineLevel="1">
      <c r="A1265" s="34">
        <v>1262</v>
      </c>
      <c r="B1265" s="922">
        <f t="shared" si="19"/>
        <v>44738.177084583462</v>
      </c>
      <c r="C1265" s="594" t="s">
        <v>369</v>
      </c>
      <c r="D1265" s="597">
        <v>115</v>
      </c>
      <c r="E1265" s="571" t="s">
        <v>867</v>
      </c>
      <c r="F1265" s="627" t="s">
        <v>876</v>
      </c>
      <c r="G1265" s="443"/>
      <c r="H1265" s="745">
        <v>0.5</v>
      </c>
      <c r="I1265" s="705">
        <v>0.5</v>
      </c>
      <c r="J1265" s="424"/>
      <c r="K1265" s="424"/>
      <c r="L1265" s="424"/>
      <c r="M1265" s="424"/>
      <c r="N1265" s="444"/>
      <c r="O1265" s="685" t="s">
        <v>869</v>
      </c>
      <c r="P1265" s="697" t="s">
        <v>871</v>
      </c>
    </row>
    <row r="1266" spans="1:16" ht="14.25" customHeight="1" outlineLevel="1">
      <c r="A1266" s="34">
        <v>1263</v>
      </c>
      <c r="B1266" s="922">
        <f t="shared" si="19"/>
        <v>44738.197917916797</v>
      </c>
      <c r="C1266" s="594" t="s">
        <v>369</v>
      </c>
      <c r="D1266" s="597">
        <v>115</v>
      </c>
      <c r="E1266" s="571" t="s">
        <v>867</v>
      </c>
      <c r="F1266" s="627" t="s">
        <v>877</v>
      </c>
      <c r="G1266" s="443"/>
      <c r="H1266" s="745">
        <v>1</v>
      </c>
      <c r="I1266" s="705">
        <v>1</v>
      </c>
      <c r="J1266" s="424"/>
      <c r="K1266" s="424"/>
      <c r="L1266" s="424"/>
      <c r="M1266" s="424"/>
      <c r="N1266" s="444"/>
      <c r="O1266" s="685" t="s">
        <v>869</v>
      </c>
      <c r="P1266" s="697" t="s">
        <v>871</v>
      </c>
    </row>
    <row r="1267" spans="1:16" ht="14.25" customHeight="1" outlineLevel="1">
      <c r="A1267" s="34">
        <v>1264</v>
      </c>
      <c r="B1267" s="922">
        <f t="shared" si="19"/>
        <v>44738.239584583462</v>
      </c>
      <c r="C1267" s="594" t="s">
        <v>369</v>
      </c>
      <c r="D1267" s="597">
        <v>115</v>
      </c>
      <c r="E1267" s="571" t="s">
        <v>867</v>
      </c>
      <c r="F1267" s="627" t="s">
        <v>878</v>
      </c>
      <c r="G1267" s="443"/>
      <c r="H1267" s="745">
        <v>0.75</v>
      </c>
      <c r="I1267" s="705">
        <v>0.75</v>
      </c>
      <c r="J1267" s="424"/>
      <c r="K1267" s="424"/>
      <c r="L1267" s="424"/>
      <c r="M1267" s="424"/>
      <c r="N1267" s="444"/>
      <c r="O1267" s="685" t="s">
        <v>869</v>
      </c>
      <c r="P1267" s="697" t="s">
        <v>871</v>
      </c>
    </row>
    <row r="1268" spans="1:16" ht="14.25" customHeight="1" outlineLevel="1">
      <c r="A1268" s="34">
        <v>1265</v>
      </c>
      <c r="B1268" s="922">
        <f t="shared" si="19"/>
        <v>44738.270834583462</v>
      </c>
      <c r="C1268" s="594" t="s">
        <v>369</v>
      </c>
      <c r="D1268" s="597">
        <v>115</v>
      </c>
      <c r="E1268" s="571" t="s">
        <v>867</v>
      </c>
      <c r="F1268" s="627" t="s">
        <v>879</v>
      </c>
      <c r="G1268" s="443"/>
      <c r="H1268" s="745">
        <v>0.75</v>
      </c>
      <c r="I1268" s="705">
        <v>0.75</v>
      </c>
      <c r="J1268" s="424"/>
      <c r="K1268" s="424"/>
      <c r="L1268" s="424"/>
      <c r="M1268" s="424"/>
      <c r="N1268" s="444"/>
      <c r="O1268" s="685" t="s">
        <v>869</v>
      </c>
      <c r="P1268" s="697" t="s">
        <v>871</v>
      </c>
    </row>
    <row r="1269" spans="1:16" ht="14.25" customHeight="1" outlineLevel="1">
      <c r="A1269" s="34">
        <v>1266</v>
      </c>
      <c r="B1269" s="922">
        <f t="shared" si="19"/>
        <v>44738.302084583462</v>
      </c>
      <c r="C1269" s="594" t="s">
        <v>369</v>
      </c>
      <c r="D1269" s="597">
        <v>115</v>
      </c>
      <c r="E1269" s="571" t="s">
        <v>867</v>
      </c>
      <c r="F1269" s="627" t="s">
        <v>880</v>
      </c>
      <c r="G1269" s="443"/>
      <c r="H1269" s="745">
        <v>1</v>
      </c>
      <c r="I1269" s="705">
        <v>1</v>
      </c>
      <c r="J1269" s="424"/>
      <c r="K1269" s="424"/>
      <c r="L1269" s="424"/>
      <c r="M1269" s="424"/>
      <c r="N1269" s="444"/>
      <c r="O1269" s="685" t="s">
        <v>869</v>
      </c>
      <c r="P1269" s="697" t="s">
        <v>871</v>
      </c>
    </row>
    <row r="1270" spans="1:16" ht="14.25" customHeight="1" outlineLevel="1">
      <c r="A1270" s="34">
        <v>1267</v>
      </c>
      <c r="B1270" s="922">
        <f t="shared" si="19"/>
        <v>44738.343751250126</v>
      </c>
      <c r="C1270" s="594" t="s">
        <v>369</v>
      </c>
      <c r="D1270" s="597">
        <v>115</v>
      </c>
      <c r="E1270" s="571" t="s">
        <v>867</v>
      </c>
      <c r="F1270" s="627" t="s">
        <v>881</v>
      </c>
      <c r="G1270" s="443"/>
      <c r="H1270" s="745">
        <v>2</v>
      </c>
      <c r="I1270" s="705">
        <v>2</v>
      </c>
      <c r="J1270" s="424"/>
      <c r="K1270" s="424"/>
      <c r="L1270" s="424"/>
      <c r="M1270" s="424"/>
      <c r="N1270" s="444"/>
      <c r="O1270" s="685" t="s">
        <v>869</v>
      </c>
      <c r="P1270" s="697" t="s">
        <v>882</v>
      </c>
    </row>
    <row r="1271" spans="1:16" ht="14.25" customHeight="1" outlineLevel="1">
      <c r="A1271" s="34">
        <v>1268</v>
      </c>
      <c r="B1271" s="922">
        <f t="shared" si="19"/>
        <v>44738.427084583462</v>
      </c>
      <c r="C1271" s="594" t="s">
        <v>369</v>
      </c>
      <c r="D1271" s="597">
        <v>115</v>
      </c>
      <c r="E1271" s="571" t="s">
        <v>867</v>
      </c>
      <c r="F1271" s="627" t="s">
        <v>883</v>
      </c>
      <c r="G1271" s="443"/>
      <c r="H1271" s="741">
        <v>0.5</v>
      </c>
      <c r="I1271" s="702">
        <v>0.5</v>
      </c>
      <c r="J1271" s="424"/>
      <c r="K1271" s="424"/>
      <c r="L1271" s="424"/>
      <c r="M1271" s="424"/>
      <c r="N1271" s="447" t="s">
        <v>1011</v>
      </c>
      <c r="O1271" s="685" t="s">
        <v>869</v>
      </c>
      <c r="P1271" s="700" t="s">
        <v>692</v>
      </c>
    </row>
    <row r="1272" spans="1:16" ht="14.25" customHeight="1" outlineLevel="1">
      <c r="A1272" s="34">
        <v>1269</v>
      </c>
      <c r="B1272" s="922">
        <f t="shared" si="19"/>
        <v>44738.447917916797</v>
      </c>
      <c r="C1272" s="594" t="s">
        <v>369</v>
      </c>
      <c r="D1272" s="597">
        <v>115</v>
      </c>
      <c r="E1272" s="571" t="s">
        <v>867</v>
      </c>
      <c r="F1272" s="627" t="s">
        <v>884</v>
      </c>
      <c r="G1272" s="443"/>
      <c r="H1272" s="741">
        <v>2.25</v>
      </c>
      <c r="I1272" s="702">
        <v>2.25</v>
      </c>
      <c r="J1272" s="424"/>
      <c r="K1272" s="424"/>
      <c r="L1272" s="424"/>
      <c r="M1272" s="424"/>
      <c r="N1272" s="447"/>
      <c r="O1272" s="685" t="s">
        <v>869</v>
      </c>
      <c r="P1272" s="697" t="s">
        <v>882</v>
      </c>
    </row>
    <row r="1273" spans="1:16" ht="14.25" customHeight="1" outlineLevel="1">
      <c r="A1273" s="34">
        <v>1270</v>
      </c>
      <c r="B1273" s="922">
        <f t="shared" si="19"/>
        <v>44738.541667916797</v>
      </c>
      <c r="C1273" s="594" t="s">
        <v>369</v>
      </c>
      <c r="D1273" s="597">
        <v>115</v>
      </c>
      <c r="E1273" s="571" t="s">
        <v>867</v>
      </c>
      <c r="F1273" s="627" t="s">
        <v>885</v>
      </c>
      <c r="G1273" s="443"/>
      <c r="H1273" s="741">
        <v>1.75</v>
      </c>
      <c r="I1273" s="702">
        <v>1.75</v>
      </c>
      <c r="J1273" s="424"/>
      <c r="K1273" s="424"/>
      <c r="L1273" s="424"/>
      <c r="M1273" s="424"/>
      <c r="N1273" s="603"/>
      <c r="O1273" s="685" t="s">
        <v>869</v>
      </c>
      <c r="P1273" s="697" t="s">
        <v>882</v>
      </c>
    </row>
    <row r="1274" spans="1:16" ht="14.25" customHeight="1" outlineLevel="1">
      <c r="A1274" s="34">
        <v>1271</v>
      </c>
      <c r="B1274" s="922">
        <f t="shared" si="19"/>
        <v>44738.614584583462</v>
      </c>
      <c r="C1274" s="594" t="s">
        <v>369</v>
      </c>
      <c r="D1274" s="597">
        <v>115</v>
      </c>
      <c r="E1274" s="571" t="s">
        <v>867</v>
      </c>
      <c r="F1274" s="627" t="s">
        <v>886</v>
      </c>
      <c r="G1274" s="443"/>
      <c r="H1274" s="741">
        <v>1</v>
      </c>
      <c r="I1274" s="702">
        <v>1</v>
      </c>
      <c r="J1274" s="424"/>
      <c r="K1274" s="424"/>
      <c r="L1274" s="424"/>
      <c r="M1274" s="424"/>
      <c r="N1274" s="603"/>
      <c r="O1274" s="685" t="s">
        <v>869</v>
      </c>
      <c r="P1274" s="697" t="s">
        <v>394</v>
      </c>
    </row>
    <row r="1275" spans="1:16" ht="14.25" customHeight="1" outlineLevel="1">
      <c r="A1275" s="34">
        <v>1272</v>
      </c>
      <c r="B1275" s="922">
        <f t="shared" si="19"/>
        <v>44738.656251250126</v>
      </c>
      <c r="C1275" s="594" t="s">
        <v>369</v>
      </c>
      <c r="D1275" s="597">
        <v>115</v>
      </c>
      <c r="E1275" s="571" t="s">
        <v>867</v>
      </c>
      <c r="F1275" s="627" t="s">
        <v>888</v>
      </c>
      <c r="G1275" s="443"/>
      <c r="H1275" s="741">
        <v>0.5</v>
      </c>
      <c r="I1275" s="702">
        <v>0.5</v>
      </c>
      <c r="J1275" s="424"/>
      <c r="K1275" s="424"/>
      <c r="L1275" s="424"/>
      <c r="M1275" s="424"/>
      <c r="N1275" s="604"/>
      <c r="O1275" s="685" t="s">
        <v>869</v>
      </c>
      <c r="P1275" s="697" t="s">
        <v>394</v>
      </c>
    </row>
    <row r="1276" spans="1:16" ht="15" outlineLevel="1">
      <c r="A1276" s="34">
        <v>1273</v>
      </c>
      <c r="B1276" s="922">
        <f t="shared" si="19"/>
        <v>44738.677084583462</v>
      </c>
      <c r="C1276" s="594" t="s">
        <v>369</v>
      </c>
      <c r="D1276" s="597">
        <v>115</v>
      </c>
      <c r="E1276" s="571" t="s">
        <v>867</v>
      </c>
      <c r="F1276" s="627" t="s">
        <v>889</v>
      </c>
      <c r="G1276" s="443"/>
      <c r="H1276" s="741">
        <v>0.5</v>
      </c>
      <c r="I1276" s="702">
        <v>0.5</v>
      </c>
      <c r="J1276" s="424"/>
      <c r="K1276" s="424"/>
      <c r="L1276" s="424"/>
      <c r="M1276" s="424"/>
      <c r="N1276" s="604"/>
      <c r="O1276" s="685" t="s">
        <v>869</v>
      </c>
      <c r="P1276" s="697" t="s">
        <v>394</v>
      </c>
    </row>
    <row r="1277" spans="1:16" ht="14.25" customHeight="1" outlineLevel="1">
      <c r="A1277" s="34">
        <v>1274</v>
      </c>
      <c r="B1277" s="922">
        <f t="shared" si="19"/>
        <v>44738.697917916797</v>
      </c>
      <c r="C1277" s="594" t="s">
        <v>369</v>
      </c>
      <c r="D1277" s="597">
        <v>115</v>
      </c>
      <c r="E1277" s="571" t="s">
        <v>867</v>
      </c>
      <c r="F1277" s="627" t="s">
        <v>890</v>
      </c>
      <c r="G1277" s="443"/>
      <c r="H1277" s="741">
        <v>1</v>
      </c>
      <c r="I1277" s="702">
        <v>1</v>
      </c>
      <c r="J1277" s="424"/>
      <c r="K1277" s="424"/>
      <c r="L1277" s="424"/>
      <c r="M1277" s="424"/>
      <c r="N1277" s="604"/>
      <c r="O1277" s="685" t="s">
        <v>869</v>
      </c>
      <c r="P1277" s="697" t="s">
        <v>891</v>
      </c>
    </row>
    <row r="1278" spans="1:16" ht="14.25" customHeight="1" outlineLevel="1">
      <c r="A1278" s="34">
        <v>1275</v>
      </c>
      <c r="B1278" s="922">
        <f t="shared" si="19"/>
        <v>44738.739584583462</v>
      </c>
      <c r="C1278" s="594" t="s">
        <v>369</v>
      </c>
      <c r="D1278" s="597">
        <v>115</v>
      </c>
      <c r="E1278" s="571" t="s">
        <v>867</v>
      </c>
      <c r="F1278" s="627" t="s">
        <v>892</v>
      </c>
      <c r="G1278" s="443"/>
      <c r="H1278" s="741">
        <v>3</v>
      </c>
      <c r="I1278" s="702">
        <v>3</v>
      </c>
      <c r="J1278" s="424"/>
      <c r="K1278" s="424"/>
      <c r="L1278" s="424"/>
      <c r="M1278" s="424"/>
      <c r="N1278" s="604"/>
      <c r="O1278" s="685" t="s">
        <v>869</v>
      </c>
      <c r="P1278" s="697" t="s">
        <v>394</v>
      </c>
    </row>
    <row r="1279" spans="1:16" ht="14.25" customHeight="1" outlineLevel="1">
      <c r="A1279" s="34">
        <v>1276</v>
      </c>
      <c r="B1279" s="922">
        <f t="shared" si="19"/>
        <v>44738.864584583462</v>
      </c>
      <c r="C1279" s="594" t="s">
        <v>369</v>
      </c>
      <c r="D1279" s="597">
        <v>115</v>
      </c>
      <c r="E1279" s="571" t="s">
        <v>867</v>
      </c>
      <c r="F1279" s="627" t="s">
        <v>893</v>
      </c>
      <c r="G1279" s="443"/>
      <c r="H1279" s="741">
        <v>0.75</v>
      </c>
      <c r="I1279" s="702">
        <v>0.75</v>
      </c>
      <c r="J1279" s="424"/>
      <c r="K1279" s="424"/>
      <c r="L1279" s="424"/>
      <c r="M1279" s="424"/>
      <c r="N1279" s="604"/>
      <c r="O1279" s="685" t="s">
        <v>869</v>
      </c>
      <c r="P1279" s="697" t="s">
        <v>394</v>
      </c>
    </row>
    <row r="1280" spans="1:16" ht="14.25" customHeight="1" outlineLevel="1">
      <c r="A1280" s="34">
        <v>1277</v>
      </c>
      <c r="B1280" s="922">
        <f t="shared" si="19"/>
        <v>44738.895834583462</v>
      </c>
      <c r="C1280" s="594" t="s">
        <v>369</v>
      </c>
      <c r="D1280" s="597">
        <v>115</v>
      </c>
      <c r="E1280" s="571" t="s">
        <v>867</v>
      </c>
      <c r="F1280" s="627" t="s">
        <v>894</v>
      </c>
      <c r="G1280" s="443"/>
      <c r="H1280" s="741">
        <v>0.5</v>
      </c>
      <c r="I1280" s="702">
        <v>0.5</v>
      </c>
      <c r="J1280" s="424"/>
      <c r="K1280" s="424"/>
      <c r="L1280" s="424"/>
      <c r="M1280" s="424"/>
      <c r="N1280" s="604"/>
      <c r="O1280" s="685" t="s">
        <v>869</v>
      </c>
      <c r="P1280" s="697" t="s">
        <v>394</v>
      </c>
    </row>
    <row r="1281" spans="1:16" ht="14.25" customHeight="1" outlineLevel="1">
      <c r="A1281" s="34">
        <v>1278</v>
      </c>
      <c r="B1281" s="922">
        <f t="shared" si="19"/>
        <v>44738.916667916797</v>
      </c>
      <c r="C1281" s="594" t="s">
        <v>369</v>
      </c>
      <c r="D1281" s="597">
        <v>115</v>
      </c>
      <c r="E1281" s="571" t="s">
        <v>867</v>
      </c>
      <c r="F1281" s="627" t="s">
        <v>895</v>
      </c>
      <c r="G1281" s="443"/>
      <c r="H1281" s="741">
        <v>0.75</v>
      </c>
      <c r="I1281" s="702">
        <v>0.75</v>
      </c>
      <c r="J1281" s="424"/>
      <c r="K1281" s="424"/>
      <c r="L1281" s="424"/>
      <c r="M1281" s="424"/>
      <c r="N1281" s="603"/>
      <c r="O1281" s="685" t="s">
        <v>869</v>
      </c>
      <c r="P1281" s="697" t="s">
        <v>394</v>
      </c>
    </row>
    <row r="1282" spans="1:16">
      <c r="A1282" s="34">
        <v>1279</v>
      </c>
      <c r="B1282" s="922">
        <f t="shared" si="19"/>
        <v>44738.947917916797</v>
      </c>
      <c r="C1282" s="594" t="s">
        <v>369</v>
      </c>
      <c r="D1282" s="597">
        <v>120</v>
      </c>
      <c r="E1282" s="590" t="s">
        <v>1163</v>
      </c>
      <c r="F1282" s="575" t="s">
        <v>1164</v>
      </c>
      <c r="G1282" s="429"/>
      <c r="H1282" s="741">
        <v>25</v>
      </c>
      <c r="I1282" s="702">
        <v>25</v>
      </c>
      <c r="J1282" s="482"/>
      <c r="K1282" s="482"/>
      <c r="L1282" s="482"/>
      <c r="M1282" s="482"/>
      <c r="N1282" s="444" t="s">
        <v>1165</v>
      </c>
      <c r="O1282" s="687" t="s">
        <v>1166</v>
      </c>
      <c r="P1282" s="659" t="s">
        <v>383</v>
      </c>
    </row>
    <row r="1283" spans="1:16">
      <c r="A1283" s="34">
        <v>1280</v>
      </c>
      <c r="B1283" s="922">
        <f t="shared" si="19"/>
        <v>44739.989584583462</v>
      </c>
      <c r="C1283" s="594" t="s">
        <v>369</v>
      </c>
      <c r="D1283" s="597">
        <v>120</v>
      </c>
      <c r="E1283" s="590" t="s">
        <v>1163</v>
      </c>
      <c r="F1283" s="587" t="s">
        <v>1167</v>
      </c>
      <c r="G1283" s="464"/>
      <c r="H1283" s="745">
        <v>2</v>
      </c>
      <c r="I1283" s="705">
        <v>2</v>
      </c>
      <c r="J1283" s="424"/>
      <c r="K1283" s="424"/>
      <c r="L1283" s="424"/>
      <c r="M1283" s="424"/>
      <c r="N1283" s="444"/>
      <c r="O1283" s="687" t="s">
        <v>1166</v>
      </c>
      <c r="P1283" s="659" t="s">
        <v>383</v>
      </c>
    </row>
    <row r="1284" spans="1:16">
      <c r="A1284" s="34">
        <v>1281</v>
      </c>
      <c r="B1284" s="922">
        <f t="shared" si="19"/>
        <v>44740.072917916797</v>
      </c>
      <c r="C1284" s="594" t="s">
        <v>369</v>
      </c>
      <c r="D1284" s="597">
        <v>120</v>
      </c>
      <c r="E1284" s="590" t="s">
        <v>1163</v>
      </c>
      <c r="F1284" s="575" t="s">
        <v>1168</v>
      </c>
      <c r="G1284" s="429"/>
      <c r="H1284" s="741">
        <v>12</v>
      </c>
      <c r="I1284" s="702">
        <v>12</v>
      </c>
      <c r="J1284" s="482"/>
      <c r="K1284" s="482"/>
      <c r="L1284" s="482"/>
      <c r="M1284" s="482"/>
      <c r="N1284" s="444" t="s">
        <v>1169</v>
      </c>
      <c r="O1284" s="687" t="s">
        <v>1166</v>
      </c>
      <c r="P1284" s="659" t="s">
        <v>383</v>
      </c>
    </row>
    <row r="1285" spans="1:16">
      <c r="A1285" s="34">
        <v>1282</v>
      </c>
      <c r="B1285" s="922">
        <f t="shared" si="19"/>
        <v>44740.572917916797</v>
      </c>
      <c r="C1285" s="594" t="s">
        <v>369</v>
      </c>
      <c r="D1285" s="597">
        <v>120</v>
      </c>
      <c r="E1285" s="590" t="s">
        <v>1163</v>
      </c>
      <c r="F1285" s="575" t="s">
        <v>1170</v>
      </c>
      <c r="G1285" s="429"/>
      <c r="H1285" s="741">
        <v>36</v>
      </c>
      <c r="I1285" s="702">
        <v>36</v>
      </c>
      <c r="J1285" s="482"/>
      <c r="K1285" s="482"/>
      <c r="L1285" s="482"/>
      <c r="M1285" s="482"/>
      <c r="N1285" s="444" t="s">
        <v>1171</v>
      </c>
      <c r="O1285" s="687" t="s">
        <v>1166</v>
      </c>
      <c r="P1285" s="659" t="s">
        <v>383</v>
      </c>
    </row>
    <row r="1286" spans="1:16">
      <c r="A1286" s="34">
        <v>1283</v>
      </c>
      <c r="B1286" s="922">
        <f t="shared" ref="B1286:B1296" si="20">IF(ISNUMBER(J1285),B1285+J1285/24,B1285+I1285/24)</f>
        <v>44742.072917916797</v>
      </c>
      <c r="C1286" s="594" t="s">
        <v>369</v>
      </c>
      <c r="D1286" s="597">
        <v>120</v>
      </c>
      <c r="E1286" s="590" t="s">
        <v>1163</v>
      </c>
      <c r="F1286" s="575" t="s">
        <v>1172</v>
      </c>
      <c r="G1286" s="429"/>
      <c r="H1286" s="741">
        <v>6</v>
      </c>
      <c r="I1286" s="702">
        <v>6</v>
      </c>
      <c r="J1286" s="482"/>
      <c r="K1286" s="482"/>
      <c r="L1286" s="482"/>
      <c r="M1286" s="482"/>
      <c r="N1286" s="636" t="s">
        <v>1173</v>
      </c>
      <c r="O1286" s="687" t="s">
        <v>1166</v>
      </c>
      <c r="P1286" s="659" t="s">
        <v>383</v>
      </c>
    </row>
    <row r="1287" spans="1:16">
      <c r="A1287" s="34">
        <v>1284</v>
      </c>
      <c r="B1287" s="922">
        <f t="shared" si="20"/>
        <v>44742.322917916797</v>
      </c>
      <c r="C1287" s="594" t="s">
        <v>369</v>
      </c>
      <c r="D1287" s="597">
        <v>120</v>
      </c>
      <c r="E1287" s="590" t="s">
        <v>1163</v>
      </c>
      <c r="F1287" s="575" t="s">
        <v>1174</v>
      </c>
      <c r="G1287" s="429"/>
      <c r="H1287" s="741">
        <v>6</v>
      </c>
      <c r="I1287" s="702">
        <v>6</v>
      </c>
      <c r="J1287" s="482"/>
      <c r="K1287" s="482"/>
      <c r="L1287" s="482"/>
      <c r="M1287" s="482"/>
      <c r="N1287" s="636" t="s">
        <v>1173</v>
      </c>
      <c r="O1287" s="687" t="s">
        <v>1166</v>
      </c>
      <c r="P1287" s="659" t="s">
        <v>383</v>
      </c>
    </row>
    <row r="1288" spans="1:16">
      <c r="A1288" s="34">
        <v>1285</v>
      </c>
      <c r="B1288" s="922">
        <f t="shared" si="20"/>
        <v>44742.572917916797</v>
      </c>
      <c r="C1288" s="594" t="s">
        <v>369</v>
      </c>
      <c r="D1288" s="597">
        <v>120</v>
      </c>
      <c r="E1288" s="590" t="s">
        <v>1163</v>
      </c>
      <c r="F1288" s="575" t="s">
        <v>1175</v>
      </c>
      <c r="G1288" s="424"/>
      <c r="H1288" s="741">
        <v>12</v>
      </c>
      <c r="I1288" s="702">
        <v>12</v>
      </c>
      <c r="J1288" s="482"/>
      <c r="K1288" s="482"/>
      <c r="L1288" s="482"/>
      <c r="M1288" s="482"/>
      <c r="N1288" s="636" t="s">
        <v>1173</v>
      </c>
      <c r="O1288" s="687" t="s">
        <v>1166</v>
      </c>
      <c r="P1288" s="659" t="s">
        <v>383</v>
      </c>
    </row>
    <row r="1289" spans="1:16">
      <c r="A1289" s="34">
        <v>1286</v>
      </c>
      <c r="B1289" s="922">
        <f t="shared" si="20"/>
        <v>44743.072917916797</v>
      </c>
      <c r="C1289" s="594" t="s">
        <v>369</v>
      </c>
      <c r="D1289" s="597">
        <v>120</v>
      </c>
      <c r="E1289" s="590" t="s">
        <v>1163</v>
      </c>
      <c r="F1289" s="575" t="s">
        <v>1176</v>
      </c>
      <c r="G1289" s="424"/>
      <c r="H1289" s="741">
        <v>12</v>
      </c>
      <c r="I1289" s="702">
        <v>12</v>
      </c>
      <c r="J1289" s="482"/>
      <c r="K1289" s="482"/>
      <c r="L1289" s="482"/>
      <c r="M1289" s="482"/>
      <c r="N1289" s="636" t="s">
        <v>1173</v>
      </c>
      <c r="O1289" s="687" t="s">
        <v>1166</v>
      </c>
      <c r="P1289" s="659" t="s">
        <v>383</v>
      </c>
    </row>
    <row r="1290" spans="1:16">
      <c r="A1290" s="34">
        <v>1287</v>
      </c>
      <c r="B1290" s="922">
        <f t="shared" si="20"/>
        <v>44743.572917916797</v>
      </c>
      <c r="C1290" s="594" t="s">
        <v>369</v>
      </c>
      <c r="D1290" s="597">
        <v>120</v>
      </c>
      <c r="E1290" s="590" t="s">
        <v>1163</v>
      </c>
      <c r="F1290" s="575" t="s">
        <v>1177</v>
      </c>
      <c r="G1290" s="429"/>
      <c r="H1290" s="741">
        <v>2</v>
      </c>
      <c r="I1290" s="702">
        <v>2</v>
      </c>
      <c r="J1290" s="482"/>
      <c r="K1290" s="482"/>
      <c r="L1290" s="482"/>
      <c r="M1290" s="482"/>
      <c r="N1290" s="636" t="s">
        <v>1173</v>
      </c>
      <c r="O1290" s="687" t="s">
        <v>1166</v>
      </c>
      <c r="P1290" s="659" t="s">
        <v>383</v>
      </c>
    </row>
    <row r="1291" spans="1:16">
      <c r="A1291" s="34">
        <v>1288</v>
      </c>
      <c r="B1291" s="922">
        <f t="shared" si="20"/>
        <v>44743.656251250133</v>
      </c>
      <c r="C1291" s="594" t="s">
        <v>369</v>
      </c>
      <c r="D1291" s="597">
        <v>120</v>
      </c>
      <c r="E1291" s="590" t="s">
        <v>1163</v>
      </c>
      <c r="F1291" s="575" t="s">
        <v>1178</v>
      </c>
      <c r="G1291" s="424"/>
      <c r="H1291" s="741">
        <v>6</v>
      </c>
      <c r="I1291" s="702">
        <v>6</v>
      </c>
      <c r="J1291" s="482"/>
      <c r="K1291" s="482"/>
      <c r="L1291" s="482"/>
      <c r="M1291" s="482"/>
      <c r="N1291" s="636" t="s">
        <v>1173</v>
      </c>
      <c r="O1291" s="687" t="s">
        <v>1166</v>
      </c>
      <c r="P1291" s="659" t="s">
        <v>383</v>
      </c>
    </row>
    <row r="1292" spans="1:16">
      <c r="A1292" s="34">
        <v>1289</v>
      </c>
      <c r="B1292" s="922">
        <f t="shared" si="20"/>
        <v>44743.906251250133</v>
      </c>
      <c r="C1292" s="594" t="s">
        <v>369</v>
      </c>
      <c r="D1292" s="597">
        <v>120</v>
      </c>
      <c r="E1292" s="590" t="s">
        <v>1163</v>
      </c>
      <c r="F1292" s="575" t="s">
        <v>1179</v>
      </c>
      <c r="G1292" s="429"/>
      <c r="H1292" s="741">
        <v>6</v>
      </c>
      <c r="I1292" s="702">
        <v>6</v>
      </c>
      <c r="J1292" s="482"/>
      <c r="K1292" s="482"/>
      <c r="L1292" s="482"/>
      <c r="M1292" s="482"/>
      <c r="N1292" s="636" t="s">
        <v>1173</v>
      </c>
      <c r="O1292" s="687" t="s">
        <v>1166</v>
      </c>
      <c r="P1292" s="659" t="s">
        <v>383</v>
      </c>
    </row>
    <row r="1293" spans="1:16">
      <c r="A1293" s="34">
        <v>1290</v>
      </c>
      <c r="B1293" s="922">
        <f t="shared" si="20"/>
        <v>44744.156251250133</v>
      </c>
      <c r="C1293" s="594" t="s">
        <v>369</v>
      </c>
      <c r="D1293" s="597">
        <v>120</v>
      </c>
      <c r="E1293" s="590" t="s">
        <v>1163</v>
      </c>
      <c r="F1293" s="575" t="s">
        <v>1180</v>
      </c>
      <c r="G1293" s="429"/>
      <c r="H1293" s="741">
        <v>1</v>
      </c>
      <c r="I1293" s="702">
        <v>1</v>
      </c>
      <c r="J1293" s="482"/>
      <c r="K1293" s="482"/>
      <c r="L1293" s="482"/>
      <c r="M1293" s="482"/>
      <c r="N1293" s="636" t="s">
        <v>1173</v>
      </c>
      <c r="O1293" s="687" t="s">
        <v>1166</v>
      </c>
      <c r="P1293" s="659" t="s">
        <v>383</v>
      </c>
    </row>
    <row r="1294" spans="1:16">
      <c r="A1294" s="34">
        <v>1291</v>
      </c>
      <c r="B1294" s="922">
        <f t="shared" si="20"/>
        <v>44744.197917916797</v>
      </c>
      <c r="C1294" s="594" t="s">
        <v>369</v>
      </c>
      <c r="D1294" s="597">
        <v>120</v>
      </c>
      <c r="E1294" s="590" t="s">
        <v>1163</v>
      </c>
      <c r="F1294" s="575" t="s">
        <v>1181</v>
      </c>
      <c r="G1294" s="429"/>
      <c r="H1294" s="741">
        <v>1</v>
      </c>
      <c r="I1294" s="702">
        <v>1</v>
      </c>
      <c r="J1294" s="482"/>
      <c r="K1294" s="482"/>
      <c r="L1294" s="482"/>
      <c r="M1294" s="482"/>
      <c r="N1294" s="636" t="s">
        <v>1173</v>
      </c>
      <c r="O1294" s="687" t="s">
        <v>1166</v>
      </c>
      <c r="P1294" s="659" t="s">
        <v>383</v>
      </c>
    </row>
    <row r="1295" spans="1:16">
      <c r="A1295" s="34">
        <v>1292</v>
      </c>
      <c r="B1295" s="922">
        <f t="shared" si="20"/>
        <v>44744.239584583462</v>
      </c>
      <c r="C1295" s="594" t="s">
        <v>369</v>
      </c>
      <c r="D1295" s="597">
        <v>120</v>
      </c>
      <c r="E1295" s="590" t="s">
        <v>1163</v>
      </c>
      <c r="F1295" s="575" t="s">
        <v>1182</v>
      </c>
      <c r="G1295" s="429"/>
      <c r="H1295" s="741">
        <v>1</v>
      </c>
      <c r="I1295" s="702">
        <v>1</v>
      </c>
      <c r="J1295" s="482"/>
      <c r="K1295" s="482"/>
      <c r="L1295" s="482"/>
      <c r="M1295" s="482"/>
      <c r="N1295" s="636" t="s">
        <v>1173</v>
      </c>
      <c r="O1295" s="687" t="s">
        <v>1166</v>
      </c>
      <c r="P1295" s="659" t="s">
        <v>383</v>
      </c>
    </row>
    <row r="1296" spans="1:16">
      <c r="A1296" s="34">
        <v>1293</v>
      </c>
      <c r="B1296" s="922">
        <f t="shared" si="20"/>
        <v>44744.281251250126</v>
      </c>
      <c r="C1296" s="934" t="s">
        <v>369</v>
      </c>
      <c r="D1296" s="935">
        <v>120</v>
      </c>
      <c r="E1296" s="936" t="s">
        <v>1163</v>
      </c>
      <c r="F1296" s="937" t="s">
        <v>1183</v>
      </c>
      <c r="G1296" s="938"/>
      <c r="H1296" s="939">
        <v>1</v>
      </c>
      <c r="I1296" s="940">
        <v>1</v>
      </c>
      <c r="J1296" s="941"/>
      <c r="K1296" s="941"/>
      <c r="L1296" s="941"/>
      <c r="M1296" s="941"/>
      <c r="N1296" s="942" t="s">
        <v>1173</v>
      </c>
      <c r="O1296" s="943" t="s">
        <v>1166</v>
      </c>
      <c r="P1296" s="944" t="s">
        <v>383</v>
      </c>
    </row>
  </sheetData>
  <mergeCells count="1">
    <mergeCell ref="I1:J1"/>
  </mergeCells>
  <phoneticPr fontId="120" type="noConversion"/>
  <conditionalFormatting sqref="G276:G295 J1014:M1015 G1012:G1014 J478:M478 J484:M484 J486:M488 I494:M494 J498:M499 J582:M584 G582:G583 I582 J264:M269 G465 G481 G1156 G493:G495 G1135:G1143 G313:G315 G568:G576 G601 G753 G770:G771 G879 G896:G897 G904 G901:G902 G885:G886 G1017:G1019 G1030:G1031 G998:G1006 G588 G786:G788 J1165:M1167 G912:G914 I430:I431 G183 I429:M429 I913:M913 I1017:I1018 J1031:M1031 I601:J601 I314:M315 I495 I481 I465 J491:M491 I276:M295 J775:M779 J782:M783 I780:I781 J915:M920 J893:M894 G1168:G1171 J306:M310 G308:G309 H306:I307 J1009:M1012 H1010:H1011 J1019:M1022 J1145:M1149 G1145:I1146 J757:M757 G869:H872 H685:M707 G696:G718 J761:L764 J480:L482 J899:M908 J895:L898 J313:M313 J910:M912 G406:G429 O407:O429 O696:O718 G1282:M1296 J407:N428 J406:O406">
    <cfRule type="cellIs" dxfId="1009" priority="1916" stopIfTrue="1" operator="equal">
      <formula>0</formula>
    </cfRule>
  </conditionalFormatting>
  <conditionalFormatting sqref="I1289:M1296 G1289:G1296 J1014:M1015 J478:M478 J484:M484 J486:M488 J491:M491 J494:M494 J498:M499 J582:M584 I582 J893:M894 J775:M779 J782:M783 I780:I781 J915:M920 J306:M310 J1009:M1012 H1010:H1011 J1144:M1149 H1144:I1146 J757:M757 J761:L764 J480:L482 J899:M908 J895:L898 J910:M913 G1282:M1287">
    <cfRule type="cellIs" dxfId="1008" priority="1919" stopIfTrue="1" operator="between">
      <formula>0</formula>
      <formula>0.2</formula>
    </cfRule>
  </conditionalFormatting>
  <conditionalFormatting sqref="N183:O183 O184:O201 O459:O476">
    <cfRule type="cellIs" dxfId="1007" priority="1920" stopIfTrue="1" operator="equal">
      <formula>0</formula>
    </cfRule>
  </conditionalFormatting>
  <conditionalFormatting sqref="I481 G481">
    <cfRule type="cellIs" dxfId="1006" priority="1856" stopIfTrue="1" operator="between">
      <formula>0</formula>
      <formula>0.2</formula>
    </cfRule>
  </conditionalFormatting>
  <conditionalFormatting sqref="J203:M203">
    <cfRule type="cellIs" dxfId="1005" priority="1890" stopIfTrue="1" operator="between">
      <formula>0</formula>
      <formula>0.2</formula>
    </cfRule>
  </conditionalFormatting>
  <conditionalFormatting sqref="J203:M203">
    <cfRule type="cellIs" dxfId="1004" priority="1891" stopIfTrue="1" operator="equal">
      <formula>0</formula>
    </cfRule>
  </conditionalFormatting>
  <conditionalFormatting sqref="I465 G465">
    <cfRule type="cellIs" dxfId="1003" priority="1886" stopIfTrue="1" operator="between">
      <formula>0</formula>
      <formula>0.2</formula>
    </cfRule>
  </conditionalFormatting>
  <conditionalFormatting sqref="G1153">
    <cfRule type="cellIs" dxfId="1002" priority="1833" stopIfTrue="1" operator="equal">
      <formula>0</formula>
    </cfRule>
  </conditionalFormatting>
  <conditionalFormatting sqref="G1156">
    <cfRule type="cellIs" dxfId="1001" priority="1832" stopIfTrue="1" operator="between">
      <formula>0</formula>
      <formula>0.2</formula>
    </cfRule>
  </conditionalFormatting>
  <conditionalFormatting sqref="G202 I202">
    <cfRule type="cellIs" dxfId="1000" priority="1883" stopIfTrue="1" operator="equal">
      <formula>0</formula>
    </cfRule>
  </conditionalFormatting>
  <conditionalFormatting sqref="G202 I202">
    <cfRule type="cellIs" dxfId="999" priority="1882" stopIfTrue="1" operator="between">
      <formula>0</formula>
      <formula>0.2</formula>
    </cfRule>
  </conditionalFormatting>
  <conditionalFormatting sqref="J202:M202">
    <cfRule type="cellIs" dxfId="998" priority="1880" stopIfTrue="1" operator="between">
      <formula>0</formula>
      <formula>0.2</formula>
    </cfRule>
  </conditionalFormatting>
  <conditionalFormatting sqref="J202:M202">
    <cfRule type="cellIs" dxfId="997" priority="1881" stopIfTrue="1" operator="equal">
      <formula>0</formula>
    </cfRule>
  </conditionalFormatting>
  <conditionalFormatting sqref="G204 I204">
    <cfRule type="cellIs" dxfId="996" priority="1879" stopIfTrue="1" operator="equal">
      <formula>0</formula>
    </cfRule>
  </conditionalFormatting>
  <conditionalFormatting sqref="G204 I204">
    <cfRule type="cellIs" dxfId="995" priority="1878" stopIfTrue="1" operator="between">
      <formula>0</formula>
      <formula>0.2</formula>
    </cfRule>
  </conditionalFormatting>
  <conditionalFormatting sqref="J204:M204">
    <cfRule type="cellIs" dxfId="994" priority="1877" stopIfTrue="1" operator="equal">
      <formula>0</formula>
    </cfRule>
  </conditionalFormatting>
  <conditionalFormatting sqref="J204:M204">
    <cfRule type="cellIs" dxfId="993" priority="1876" stopIfTrue="1" operator="between">
      <formula>0</formula>
      <formula>0.2</formula>
    </cfRule>
  </conditionalFormatting>
  <conditionalFormatting sqref="G205 J205:M205">
    <cfRule type="cellIs" dxfId="992" priority="1875" stopIfTrue="1" operator="equal">
      <formula>0</formula>
    </cfRule>
  </conditionalFormatting>
  <conditionalFormatting sqref="G205 J205:M205">
    <cfRule type="cellIs" dxfId="991" priority="1874" stopIfTrue="1" operator="between">
      <formula>0</formula>
      <formula>0.2</formula>
    </cfRule>
  </conditionalFormatting>
  <conditionalFormatting sqref="G270:G273 G275 I275 I270 I272:I273">
    <cfRule type="cellIs" dxfId="990" priority="1863" stopIfTrue="1" operator="equal">
      <formula>0</formula>
    </cfRule>
  </conditionalFormatting>
  <conditionalFormatting sqref="G274">
    <cfRule type="cellIs" dxfId="989" priority="1862" stopIfTrue="1" operator="equal">
      <formula>0</formula>
    </cfRule>
  </conditionalFormatting>
  <conditionalFormatting sqref="I395:I398 I401:I402 I405">
    <cfRule type="cellIs" dxfId="988" priority="1861" stopIfTrue="1" operator="equal">
      <formula>0</formula>
    </cfRule>
  </conditionalFormatting>
  <conditionalFormatting sqref="I403:M404 G403:G404">
    <cfRule type="cellIs" dxfId="987" priority="1858" stopIfTrue="1" operator="between">
      <formula>0</formula>
      <formula>0.2</formula>
    </cfRule>
  </conditionalFormatting>
  <conditionalFormatting sqref="G403:G404 I403:M404">
    <cfRule type="cellIs" dxfId="986" priority="1859" stopIfTrue="1" operator="equal">
      <formula>0</formula>
    </cfRule>
  </conditionalFormatting>
  <conditionalFormatting sqref="G490">
    <cfRule type="cellIs" dxfId="985" priority="1855" stopIfTrue="1" operator="equal">
      <formula>0</formula>
    </cfRule>
  </conditionalFormatting>
  <conditionalFormatting sqref="G490">
    <cfRule type="cellIs" dxfId="984" priority="1854" stopIfTrue="1" operator="between">
      <formula>0</formula>
      <formula>0.2</formula>
    </cfRule>
  </conditionalFormatting>
  <conditionalFormatting sqref="G489">
    <cfRule type="cellIs" dxfId="983" priority="1853" stopIfTrue="1" operator="equal">
      <formula>0</formula>
    </cfRule>
  </conditionalFormatting>
  <conditionalFormatting sqref="G489">
    <cfRule type="cellIs" dxfId="982" priority="1852" stopIfTrue="1" operator="between">
      <formula>0</formula>
      <formula>0.2</formula>
    </cfRule>
  </conditionalFormatting>
  <conditionalFormatting sqref="G485">
    <cfRule type="cellIs" dxfId="981" priority="1849" stopIfTrue="1" operator="equal">
      <formula>0</formula>
    </cfRule>
  </conditionalFormatting>
  <conditionalFormatting sqref="G485">
    <cfRule type="cellIs" dxfId="980" priority="1848" stopIfTrue="1" operator="between">
      <formula>0</formula>
      <formula>0.2</formula>
    </cfRule>
  </conditionalFormatting>
  <conditionalFormatting sqref="G541:G545 I541 I543:I545">
    <cfRule type="cellIs" dxfId="979" priority="1843" stopIfTrue="1" operator="equal">
      <formula>0</formula>
    </cfRule>
  </conditionalFormatting>
  <conditionalFormatting sqref="G546:G547 I547">
    <cfRule type="cellIs" dxfId="978" priority="1842" stopIfTrue="1" operator="equal">
      <formula>0</formula>
    </cfRule>
  </conditionalFormatting>
  <conditionalFormatting sqref="N457">
    <cfRule type="cellIs" dxfId="977" priority="1836" stopIfTrue="1" operator="between">
      <formula>0</formula>
      <formula>0.2</formula>
    </cfRule>
  </conditionalFormatting>
  <conditionalFormatting sqref="N457">
    <cfRule type="cellIs" dxfId="976" priority="1837" stopIfTrue="1" operator="equal">
      <formula>0</formula>
    </cfRule>
  </conditionalFormatting>
  <conditionalFormatting sqref="J270:M273 J275:M275 J274:L274">
    <cfRule type="cellIs" dxfId="975" priority="1840" stopIfTrue="1" operator="equal">
      <formula>0</formula>
    </cfRule>
  </conditionalFormatting>
  <conditionalFormatting sqref="I495 G495">
    <cfRule type="cellIs" dxfId="974" priority="1825" stopIfTrue="1" operator="between">
      <formula>0</formula>
      <formula>0.2</formula>
    </cfRule>
  </conditionalFormatting>
  <conditionalFormatting sqref="G1135:G1137">
    <cfRule type="cellIs" dxfId="973" priority="1823" stopIfTrue="1" operator="between">
      <formula>0</formula>
      <formula>0.2</formula>
    </cfRule>
  </conditionalFormatting>
  <conditionalFormatting sqref="J1135:M1135 J1137:M1137">
    <cfRule type="cellIs" dxfId="972" priority="1822" stopIfTrue="1" operator="equal">
      <formula>0</formula>
    </cfRule>
  </conditionalFormatting>
  <conditionalFormatting sqref="J1135:M1135 J1137:M1137">
    <cfRule type="cellIs" dxfId="971" priority="1821" stopIfTrue="1" operator="between">
      <formula>0</formula>
      <formula>0.2</formula>
    </cfRule>
  </conditionalFormatting>
  <conditionalFormatting sqref="J1137:M1143">
    <cfRule type="cellIs" dxfId="970" priority="1802" stopIfTrue="1" operator="equal">
      <formula>0</formula>
    </cfRule>
  </conditionalFormatting>
  <conditionalFormatting sqref="G1138 J1137:M1143">
    <cfRule type="cellIs" dxfId="969" priority="1801" stopIfTrue="1" operator="between">
      <formula>0</formula>
      <formula>0.2</formula>
    </cfRule>
  </conditionalFormatting>
  <conditionalFormatting sqref="G1143">
    <cfRule type="cellIs" dxfId="968" priority="1799" stopIfTrue="1" operator="between">
      <formula>0</formula>
      <formula>0.2</formula>
    </cfRule>
  </conditionalFormatting>
  <conditionalFormatting sqref="G1139:G1142">
    <cfRule type="cellIs" dxfId="967" priority="1797" stopIfTrue="1" operator="between">
      <formula>0</formula>
      <formula>0.2</formula>
    </cfRule>
  </conditionalFormatting>
  <conditionalFormatting sqref="G1151">
    <cfRule type="cellIs" dxfId="966" priority="1744" stopIfTrue="1" operator="equal">
      <formula>0</formula>
    </cfRule>
  </conditionalFormatting>
  <conditionalFormatting sqref="J1144:M1144">
    <cfRule type="cellIs" dxfId="965" priority="1748" stopIfTrue="1" operator="equal">
      <formula>0</formula>
    </cfRule>
  </conditionalFormatting>
  <conditionalFormatting sqref="G1144">
    <cfRule type="cellIs" dxfId="964" priority="1747" stopIfTrue="1" operator="equal">
      <formula>0</formula>
    </cfRule>
  </conditionalFormatting>
  <conditionalFormatting sqref="J1165:M1167 G1168:G1170">
    <cfRule type="cellIs" dxfId="963" priority="1742" stopIfTrue="1" operator="between">
      <formula>0</formula>
      <formula>0.2</formula>
    </cfRule>
  </conditionalFormatting>
  <conditionalFormatting sqref="J1169:M1171">
    <cfRule type="cellIs" dxfId="962" priority="1741" stopIfTrue="1" operator="equal">
      <formula>0</formula>
    </cfRule>
  </conditionalFormatting>
  <conditionalFormatting sqref="J1169:M1171">
    <cfRule type="cellIs" dxfId="961" priority="1740" stopIfTrue="1" operator="between">
      <formula>0</formula>
      <formula>0.2</formula>
    </cfRule>
  </conditionalFormatting>
  <conditionalFormatting sqref="G1171">
    <cfRule type="cellIs" dxfId="960" priority="1738" stopIfTrue="1" operator="between">
      <formula>0</formula>
      <formula>0.2</formula>
    </cfRule>
  </conditionalFormatting>
  <conditionalFormatting sqref="J1168:M1168">
    <cfRule type="cellIs" dxfId="959" priority="1737" stopIfTrue="1" operator="equal">
      <formula>0</formula>
    </cfRule>
  </conditionalFormatting>
  <conditionalFormatting sqref="G1150">
    <cfRule type="cellIs" dxfId="958" priority="1735" stopIfTrue="1" operator="equal">
      <formula>0</formula>
    </cfRule>
  </conditionalFormatting>
  <conditionalFormatting sqref="I1288:M1288 G1288">
    <cfRule type="cellIs" dxfId="957" priority="1724" stopIfTrue="1" operator="between">
      <formula>0</formula>
      <formula>0.2</formula>
    </cfRule>
  </conditionalFormatting>
  <conditionalFormatting sqref="G218">
    <cfRule type="cellIs" dxfId="956" priority="1651" stopIfTrue="1" operator="equal">
      <formula>0</formula>
    </cfRule>
  </conditionalFormatting>
  <conditionalFormatting sqref="G218">
    <cfRule type="cellIs" dxfId="955" priority="1650" stopIfTrue="1" operator="between">
      <formula>0</formula>
      <formula>0.2</formula>
    </cfRule>
  </conditionalFormatting>
  <conditionalFormatting sqref="G299 J298:M301 I299 J303:M304 J302:K302">
    <cfRule type="cellIs" dxfId="954" priority="1641" stopIfTrue="1" operator="equal">
      <formula>0</formula>
    </cfRule>
  </conditionalFormatting>
  <conditionalFormatting sqref="I299 G299 J298:M301 J303:M304 J302:K302">
    <cfRule type="cellIs" dxfId="953" priority="1640" stopIfTrue="1" operator="between">
      <formula>0</formula>
      <formula>0.2</formula>
    </cfRule>
  </conditionalFormatting>
  <conditionalFormatting sqref="G327 I327:M327 I329:M329 J328:M328">
    <cfRule type="cellIs" dxfId="952" priority="1633" stopIfTrue="1" operator="equal">
      <formula>0</formula>
    </cfRule>
  </conditionalFormatting>
  <conditionalFormatting sqref="G327 I307 I327:M327 I329:M329 J328:M328">
    <cfRule type="cellIs" dxfId="951" priority="1632" stopIfTrue="1" operator="between">
      <formula>0</formula>
      <formula>0.2</formula>
    </cfRule>
  </conditionalFormatting>
  <conditionalFormatting sqref="G217 I217">
    <cfRule type="cellIs" dxfId="950" priority="1652" stopIfTrue="1" operator="equal">
      <formula>0</formula>
    </cfRule>
  </conditionalFormatting>
  <conditionalFormatting sqref="I218">
    <cfRule type="cellIs" dxfId="949" priority="1649" stopIfTrue="1" operator="between">
      <formula>0</formula>
      <formula>0.2</formula>
    </cfRule>
  </conditionalFormatting>
  <conditionalFormatting sqref="G296:G298 I296:I297">
    <cfRule type="cellIs" dxfId="948" priority="1645" stopIfTrue="1" operator="equal">
      <formula>0</formula>
    </cfRule>
  </conditionalFormatting>
  <conditionalFormatting sqref="G296:G298 I296:I297">
    <cfRule type="cellIs" dxfId="947" priority="1644" stopIfTrue="1" operator="between">
      <formula>0</formula>
      <formula>0.2</formula>
    </cfRule>
  </conditionalFormatting>
  <conditionalFormatting sqref="J296:M296 J298:M298">
    <cfRule type="cellIs" dxfId="946" priority="1643" stopIfTrue="1" operator="equal">
      <formula>0</formula>
    </cfRule>
  </conditionalFormatting>
  <conditionalFormatting sqref="J296:M296 J298:M298">
    <cfRule type="cellIs" dxfId="945" priority="1642" stopIfTrue="1" operator="between">
      <formula>0</formula>
      <formula>0.2</formula>
    </cfRule>
  </conditionalFormatting>
  <conditionalFormatting sqref="G304">
    <cfRule type="cellIs" dxfId="944" priority="1639" stopIfTrue="1" operator="equal">
      <formula>0</formula>
    </cfRule>
  </conditionalFormatting>
  <conditionalFormatting sqref="G304">
    <cfRule type="cellIs" dxfId="943" priority="1638" stopIfTrue="1" operator="between">
      <formula>0</formula>
      <formula>0.2</formula>
    </cfRule>
  </conditionalFormatting>
  <conditionalFormatting sqref="G300:G303 I300:I301 I303">
    <cfRule type="cellIs" dxfId="942" priority="1637" stopIfTrue="1" operator="equal">
      <formula>0</formula>
    </cfRule>
  </conditionalFormatting>
  <conditionalFormatting sqref="I300:I301 G300:G303 I303">
    <cfRule type="cellIs" dxfId="941" priority="1636" stopIfTrue="1" operator="between">
      <formula>0</formula>
      <formula>0.2</formula>
    </cfRule>
  </conditionalFormatting>
  <conditionalFormatting sqref="I315:M315 G315">
    <cfRule type="cellIs" dxfId="940" priority="1635" stopIfTrue="1" operator="between">
      <formula>0</formula>
      <formula>0.2</formula>
    </cfRule>
  </conditionalFormatting>
  <conditionalFormatting sqref="G312 I312">
    <cfRule type="cellIs" dxfId="939" priority="1631" stopIfTrue="1" operator="equal">
      <formula>0</formula>
    </cfRule>
  </conditionalFormatting>
  <conditionalFormatting sqref="G312 I312">
    <cfRule type="cellIs" dxfId="938" priority="1630" stopIfTrue="1" operator="between">
      <formula>0</formula>
      <formula>0.2</formula>
    </cfRule>
  </conditionalFormatting>
  <conditionalFormatting sqref="I314:M314 G313:G314 J313:M313">
    <cfRule type="cellIs" dxfId="937" priority="1622" stopIfTrue="1" operator="between">
      <formula>0</formula>
      <formula>0.2</formula>
    </cfRule>
  </conditionalFormatting>
  <conditionalFormatting sqref="G306:G307">
    <cfRule type="cellIs" dxfId="936" priority="1629" stopIfTrue="1" operator="equal">
      <formula>0</formula>
    </cfRule>
  </conditionalFormatting>
  <conditionalFormatting sqref="G305 I305">
    <cfRule type="cellIs" dxfId="935" priority="1628" stopIfTrue="1" operator="equal">
      <formula>0</formula>
    </cfRule>
  </conditionalFormatting>
  <conditionalFormatting sqref="G326">
    <cfRule type="cellIs" dxfId="934" priority="1627" stopIfTrue="1" operator="equal">
      <formula>0</formula>
    </cfRule>
  </conditionalFormatting>
  <conditionalFormatting sqref="G326">
    <cfRule type="cellIs" dxfId="933" priority="1626" stopIfTrue="1" operator="between">
      <formula>0</formula>
      <formula>0.2</formula>
    </cfRule>
  </conditionalFormatting>
  <conditionalFormatting sqref="J326:M326">
    <cfRule type="cellIs" dxfId="932" priority="1625" stopIfTrue="1" operator="equal">
      <formula>0</formula>
    </cfRule>
  </conditionalFormatting>
  <conditionalFormatting sqref="G568:G570">
    <cfRule type="cellIs" dxfId="931" priority="1554" stopIfTrue="1" operator="between">
      <formula>0</formula>
      <formula>0.2</formula>
    </cfRule>
  </conditionalFormatting>
  <conditionalFormatting sqref="J568:M568 J570:M570">
    <cfRule type="cellIs" dxfId="930" priority="1553" stopIfTrue="1" operator="equal">
      <formula>0</formula>
    </cfRule>
  </conditionalFormatting>
  <conditionalFormatting sqref="J568:M568 J570:M570">
    <cfRule type="cellIs" dxfId="929" priority="1552" stopIfTrue="1" operator="between">
      <formula>0</formula>
      <formula>0.2</formula>
    </cfRule>
  </conditionalFormatting>
  <conditionalFormatting sqref="J570:M576">
    <cfRule type="cellIs" dxfId="928" priority="1551" stopIfTrue="1" operator="equal">
      <formula>0</formula>
    </cfRule>
  </conditionalFormatting>
  <conditionalFormatting sqref="G571 J570:M576">
    <cfRule type="cellIs" dxfId="927" priority="1550" stopIfTrue="1" operator="between">
      <formula>0</formula>
      <formula>0.2</formula>
    </cfRule>
  </conditionalFormatting>
  <conditionalFormatting sqref="G586:G587">
    <cfRule type="cellIs" dxfId="926" priority="1541" stopIfTrue="1" operator="equal">
      <formula>0</formula>
    </cfRule>
  </conditionalFormatting>
  <conditionalFormatting sqref="G589:G591 J589:M591">
    <cfRule type="cellIs" dxfId="925" priority="1533" stopIfTrue="1" operator="equal">
      <formula>0</formula>
    </cfRule>
  </conditionalFormatting>
  <conditionalFormatting sqref="G576">
    <cfRule type="cellIs" dxfId="924" priority="1548" stopIfTrue="1" operator="between">
      <formula>0</formula>
      <formula>0.2</formula>
    </cfRule>
  </conditionalFormatting>
  <conditionalFormatting sqref="G572:G575">
    <cfRule type="cellIs" dxfId="923" priority="1546" stopIfTrue="1" operator="between">
      <formula>0</formula>
      <formula>0.2</formula>
    </cfRule>
  </conditionalFormatting>
  <conditionalFormatting sqref="J578:M578">
    <cfRule type="cellIs" dxfId="922" priority="1544" stopIfTrue="1" operator="equal">
      <formula>0</formula>
    </cfRule>
  </conditionalFormatting>
  <conditionalFormatting sqref="J578:M578">
    <cfRule type="cellIs" dxfId="921" priority="1545" stopIfTrue="1" operator="between">
      <formula>0</formula>
      <formula>0.2</formula>
    </cfRule>
  </conditionalFormatting>
  <conditionalFormatting sqref="I578">
    <cfRule type="cellIs" dxfId="920" priority="1543" stopIfTrue="1" operator="equal">
      <formula>0</formula>
    </cfRule>
  </conditionalFormatting>
  <conditionalFormatting sqref="G601 I601:J601">
    <cfRule type="cellIs" dxfId="919" priority="1542" stopIfTrue="1" operator="between">
      <formula>0</formula>
      <formula>0.2</formula>
    </cfRule>
  </conditionalFormatting>
  <conditionalFormatting sqref="G586:G587">
    <cfRule type="cellIs" dxfId="918" priority="1540" stopIfTrue="1" operator="between">
      <formula>0</formula>
      <formula>0.2</formula>
    </cfRule>
  </conditionalFormatting>
  <conditionalFormatting sqref="J589:M591 G589:G591">
    <cfRule type="cellIs" dxfId="917" priority="1532" stopIfTrue="1" operator="between">
      <formula>0</formula>
      <formula>0.2</formula>
    </cfRule>
  </conditionalFormatting>
  <conditionalFormatting sqref="G578:G581">
    <cfRule type="cellIs" dxfId="916" priority="1539" stopIfTrue="1" operator="equal">
      <formula>0</formula>
    </cfRule>
  </conditionalFormatting>
  <conditionalFormatting sqref="G577 I577">
    <cfRule type="cellIs" dxfId="915" priority="1538" stopIfTrue="1" operator="equal">
      <formula>0</formula>
    </cfRule>
  </conditionalFormatting>
  <conditionalFormatting sqref="G600">
    <cfRule type="cellIs" dxfId="914" priority="1537" stopIfTrue="1" operator="equal">
      <formula>0</formula>
    </cfRule>
  </conditionalFormatting>
  <conditionalFormatting sqref="G600">
    <cfRule type="cellIs" dxfId="913" priority="1536" stopIfTrue="1" operator="between">
      <formula>0</formula>
      <formula>0.2</formula>
    </cfRule>
  </conditionalFormatting>
  <conditionalFormatting sqref="G849:G852 I851:I852">
    <cfRule type="cellIs" dxfId="912" priority="1434" stopIfTrue="1" operator="equal">
      <formula>0</formula>
    </cfRule>
  </conditionalFormatting>
  <conditionalFormatting sqref="G753">
    <cfRule type="cellIs" dxfId="911" priority="1452" stopIfTrue="1" operator="between">
      <formula>0</formula>
      <formula>0.2</formula>
    </cfRule>
  </conditionalFormatting>
  <conditionalFormatting sqref="G770:G771">
    <cfRule type="cellIs" dxfId="910" priority="1448" stopIfTrue="1" operator="between">
      <formula>0</formula>
      <formula>0.2</formula>
    </cfRule>
  </conditionalFormatting>
  <conditionalFormatting sqref="G783">
    <cfRule type="cellIs" dxfId="909" priority="1445" stopIfTrue="1" operator="equal">
      <formula>0</formula>
    </cfRule>
  </conditionalFormatting>
  <conditionalFormatting sqref="G783">
    <cfRule type="cellIs" dxfId="908" priority="1444" stopIfTrue="1" operator="between">
      <formula>0</formula>
      <formula>0.2</formula>
    </cfRule>
  </conditionalFormatting>
  <conditionalFormatting sqref="G777">
    <cfRule type="cellIs" dxfId="907" priority="1443" stopIfTrue="1" operator="equal">
      <formula>0</formula>
    </cfRule>
  </conditionalFormatting>
  <conditionalFormatting sqref="G777">
    <cfRule type="cellIs" dxfId="906" priority="1442" stopIfTrue="1" operator="between">
      <formula>0</formula>
      <formula>0.2</formula>
    </cfRule>
  </conditionalFormatting>
  <conditionalFormatting sqref="G775">
    <cfRule type="cellIs" dxfId="905" priority="1441" stopIfTrue="1" operator="equal">
      <formula>0</formula>
    </cfRule>
  </conditionalFormatting>
  <conditionalFormatting sqref="G775">
    <cfRule type="cellIs" dxfId="904" priority="1440" stopIfTrue="1" operator="between">
      <formula>0</formula>
      <formula>0.2</formula>
    </cfRule>
  </conditionalFormatting>
  <conditionalFormatting sqref="G844:G848 G853 I853">
    <cfRule type="cellIs" dxfId="903" priority="1435" stopIfTrue="1" operator="equal">
      <formula>0</formula>
    </cfRule>
  </conditionalFormatting>
  <conditionalFormatting sqref="G788">
    <cfRule type="cellIs" dxfId="902" priority="1424" stopIfTrue="1" operator="between">
      <formula>0</formula>
      <formula>0.2</formula>
    </cfRule>
  </conditionalFormatting>
  <conditionalFormatting sqref="G908">
    <cfRule type="cellIs" dxfId="901" priority="1391" stopIfTrue="1" operator="equal">
      <formula>0</formula>
    </cfRule>
  </conditionalFormatting>
  <conditionalFormatting sqref="G908">
    <cfRule type="cellIs" dxfId="900" priority="1390" stopIfTrue="1" operator="between">
      <formula>0</formula>
      <formula>0.2</formula>
    </cfRule>
  </conditionalFormatting>
  <conditionalFormatting sqref="G879">
    <cfRule type="cellIs" dxfId="899" priority="1397" stopIfTrue="1" operator="between">
      <formula>0</formula>
      <formula>0.2</formula>
    </cfRule>
  </conditionalFormatting>
  <conditionalFormatting sqref="G896:G897">
    <cfRule type="cellIs" dxfId="898" priority="1394" stopIfTrue="1" operator="between">
      <formula>0</formula>
      <formula>0.2</formula>
    </cfRule>
  </conditionalFormatting>
  <conditionalFormatting sqref="G909">
    <cfRule type="cellIs" dxfId="897" priority="1393" stopIfTrue="1" operator="equal">
      <formula>0</formula>
    </cfRule>
  </conditionalFormatting>
  <conditionalFormatting sqref="G909">
    <cfRule type="cellIs" dxfId="896" priority="1392" stopIfTrue="1" operator="between">
      <formula>0</formula>
      <formula>0.2</formula>
    </cfRule>
  </conditionalFormatting>
  <conditionalFormatting sqref="G901:G902">
    <cfRule type="cellIs" dxfId="895" priority="1386" stopIfTrue="1" operator="between">
      <formula>0</formula>
      <formula>0.2</formula>
    </cfRule>
  </conditionalFormatting>
  <conditionalFormatting sqref="G904">
    <cfRule type="cellIs" dxfId="894" priority="1388" stopIfTrue="1" operator="between">
      <formula>0</formula>
      <formula>0.2</formula>
    </cfRule>
  </conditionalFormatting>
  <conditionalFormatting sqref="G969:G973">
    <cfRule type="cellIs" dxfId="893" priority="1381" stopIfTrue="1" operator="equal">
      <formula>0</formula>
    </cfRule>
  </conditionalFormatting>
  <conditionalFormatting sqref="G974:G977">
    <cfRule type="cellIs" dxfId="892" priority="1380" stopIfTrue="1" operator="equal">
      <formula>0</formula>
    </cfRule>
  </conditionalFormatting>
  <conditionalFormatting sqref="G885:G886">
    <cfRule type="cellIs" dxfId="891" priority="1378" stopIfTrue="1" operator="between">
      <formula>0</formula>
      <formula>0.2</formula>
    </cfRule>
  </conditionalFormatting>
  <conditionalFormatting sqref="G914">
    <cfRule type="cellIs" dxfId="890" priority="1372" stopIfTrue="1" operator="between">
      <formula>0</formula>
      <formula>0.2</formula>
    </cfRule>
  </conditionalFormatting>
  <conditionalFormatting sqref="G998:G1000">
    <cfRule type="cellIs" dxfId="889" priority="1365" stopIfTrue="1" operator="between">
      <formula>0</formula>
      <formula>0.2</formula>
    </cfRule>
  </conditionalFormatting>
  <conditionalFormatting sqref="J998:M998 J1000:M1000">
    <cfRule type="cellIs" dxfId="888" priority="1364" stopIfTrue="1" operator="equal">
      <formula>0</formula>
    </cfRule>
  </conditionalFormatting>
  <conditionalFormatting sqref="J998:M998 J1000:M1000">
    <cfRule type="cellIs" dxfId="887" priority="1363" stopIfTrue="1" operator="between">
      <formula>0</formula>
      <formula>0.2</formula>
    </cfRule>
  </conditionalFormatting>
  <conditionalFormatting sqref="J1000:M1006">
    <cfRule type="cellIs" dxfId="886" priority="1362" stopIfTrue="1" operator="equal">
      <formula>0</formula>
    </cfRule>
  </conditionalFormatting>
  <conditionalFormatting sqref="G1001 J1000:M1006">
    <cfRule type="cellIs" dxfId="885" priority="1361" stopIfTrue="1" operator="between">
      <formula>0</formula>
      <formula>0.2</formula>
    </cfRule>
  </conditionalFormatting>
  <conditionalFormatting sqref="G1006">
    <cfRule type="cellIs" dxfId="884" priority="1359" stopIfTrue="1" operator="between">
      <formula>0</formula>
      <formula>0.2</formula>
    </cfRule>
  </conditionalFormatting>
  <conditionalFormatting sqref="G1002:G1005">
    <cfRule type="cellIs" dxfId="883" priority="1357" stopIfTrue="1" operator="between">
      <formula>0</formula>
      <formula>0.2</formula>
    </cfRule>
  </conditionalFormatting>
  <conditionalFormatting sqref="I1010:I1011 I1034:M1034 J1032:M1032">
    <cfRule type="cellIs" dxfId="882" priority="1354" stopIfTrue="1" operator="equal">
      <formula>0</formula>
    </cfRule>
  </conditionalFormatting>
  <conditionalFormatting sqref="G1031 I1010:I1011 I1034:M1034 J1031:M1033">
    <cfRule type="cellIs" dxfId="881" priority="1353" stopIfTrue="1" operator="between">
      <formula>0</formula>
      <formula>0.2</formula>
    </cfRule>
  </conditionalFormatting>
  <conditionalFormatting sqref="G1017:G1018 I1017:I1018">
    <cfRule type="cellIs" dxfId="880" priority="1351" stopIfTrue="1" operator="between">
      <formula>0</formula>
      <formula>0.2</formula>
    </cfRule>
  </conditionalFormatting>
  <conditionalFormatting sqref="G1019 J1019:M1022">
    <cfRule type="cellIs" dxfId="879" priority="1343" stopIfTrue="1" operator="between">
      <formula>0</formula>
      <formula>0.2</formula>
    </cfRule>
  </conditionalFormatting>
  <conditionalFormatting sqref="G1009:G1011">
    <cfRule type="cellIs" dxfId="878" priority="1350" stopIfTrue="1" operator="equal">
      <formula>0</formula>
    </cfRule>
  </conditionalFormatting>
  <conditionalFormatting sqref="G1007:G1008">
    <cfRule type="cellIs" dxfId="877" priority="1349" stopIfTrue="1" operator="equal">
      <formula>0</formula>
    </cfRule>
  </conditionalFormatting>
  <conditionalFormatting sqref="G1030">
    <cfRule type="cellIs" dxfId="876" priority="1347" stopIfTrue="1" operator="between">
      <formula>0</formula>
      <formula>0.2</formula>
    </cfRule>
  </conditionalFormatting>
  <conditionalFormatting sqref="J1030:M1030">
    <cfRule type="cellIs" dxfId="875" priority="1346" stopIfTrue="1" operator="equal">
      <formula>0</formula>
    </cfRule>
  </conditionalFormatting>
  <conditionalFormatting sqref="G1129 J1129:M1129">
    <cfRule type="cellIs" dxfId="874" priority="1281" stopIfTrue="1" operator="equal">
      <formula>0</formula>
    </cfRule>
  </conditionalFormatting>
  <conditionalFormatting sqref="J1130:M1134">
    <cfRule type="cellIs" dxfId="873" priority="1282" stopIfTrue="1" operator="equal">
      <formula>0</formula>
    </cfRule>
  </conditionalFormatting>
  <conditionalFormatting sqref="I1129">
    <cfRule type="cellIs" dxfId="872" priority="1268" stopIfTrue="1" operator="equal">
      <formula>0</formula>
    </cfRule>
  </conditionalFormatting>
  <conditionalFormatting sqref="J765:M766">
    <cfRule type="cellIs" dxfId="871" priority="1198" stopIfTrue="1" operator="equal">
      <formula>0</formula>
    </cfRule>
  </conditionalFormatting>
  <conditionalFormatting sqref="J765:M766">
    <cfRule type="cellIs" dxfId="870" priority="1197" stopIfTrue="1" operator="between">
      <formula>0</formula>
      <formula>0.2</formula>
    </cfRule>
  </conditionalFormatting>
  <conditionalFormatting sqref="J1013:M1013">
    <cfRule type="cellIs" dxfId="869" priority="1212" stopIfTrue="1" operator="equal">
      <formula>0</formula>
    </cfRule>
  </conditionalFormatting>
  <conditionalFormatting sqref="J1013:M1013">
    <cfRule type="cellIs" dxfId="868" priority="1213" stopIfTrue="1" operator="between">
      <formula>0</formula>
      <formula>0.2</formula>
    </cfRule>
  </conditionalFormatting>
  <conditionalFormatting sqref="I1013">
    <cfRule type="cellIs" dxfId="867" priority="1211" stopIfTrue="1" operator="equal">
      <formula>0</formula>
    </cfRule>
  </conditionalFormatting>
  <conditionalFormatting sqref="I1013">
    <cfRule type="cellIs" dxfId="866" priority="1210" stopIfTrue="1" operator="between">
      <formula>0</formula>
      <formula>0.2</formula>
    </cfRule>
  </conditionalFormatting>
  <conditionalFormatting sqref="I1030">
    <cfRule type="cellIs" dxfId="865" priority="1209" stopIfTrue="1" operator="equal">
      <formula>0</formula>
    </cfRule>
  </conditionalFormatting>
  <conditionalFormatting sqref="J1033:M1033">
    <cfRule type="cellIs" dxfId="864" priority="1208" stopIfTrue="1" operator="equal">
      <formula>0</formula>
    </cfRule>
  </conditionalFormatting>
  <conditionalFormatting sqref="J1033:M1033">
    <cfRule type="cellIs" dxfId="863" priority="1207" stopIfTrue="1" operator="between">
      <formula>0</formula>
      <formula>0.2</formula>
    </cfRule>
  </conditionalFormatting>
  <conditionalFormatting sqref="J483:L483">
    <cfRule type="cellIs" dxfId="862" priority="1180" stopIfTrue="1" operator="equal">
      <formula>0</formula>
    </cfRule>
  </conditionalFormatting>
  <conditionalFormatting sqref="J483:L483">
    <cfRule type="cellIs" dxfId="861" priority="1179" stopIfTrue="1" operator="between">
      <formula>0</formula>
      <formula>0.2</formula>
    </cfRule>
  </conditionalFormatting>
  <conditionalFormatting sqref="I485">
    <cfRule type="cellIs" dxfId="860" priority="1178" stopIfTrue="1" operator="equal">
      <formula>0</formula>
    </cfRule>
  </conditionalFormatting>
  <conditionalFormatting sqref="I485">
    <cfRule type="cellIs" dxfId="859" priority="1177" stopIfTrue="1" operator="between">
      <formula>0</formula>
      <formula>0.2</formula>
    </cfRule>
  </conditionalFormatting>
  <conditionalFormatting sqref="J485:M485">
    <cfRule type="cellIs" dxfId="858" priority="1176" stopIfTrue="1" operator="equal">
      <formula>0</formula>
    </cfRule>
  </conditionalFormatting>
  <conditionalFormatting sqref="J485:M485">
    <cfRule type="cellIs" dxfId="857" priority="1175" stopIfTrue="1" operator="between">
      <formula>0</formula>
      <formula>0.2</formula>
    </cfRule>
  </conditionalFormatting>
  <conditionalFormatting sqref="J490:M490">
    <cfRule type="cellIs" dxfId="856" priority="1169" stopIfTrue="1" operator="equal">
      <formula>0</formula>
    </cfRule>
  </conditionalFormatting>
  <conditionalFormatting sqref="G548:G567 I548:M567">
    <cfRule type="cellIs" dxfId="855" priority="1190" stopIfTrue="1" operator="equal">
      <formula>0</formula>
    </cfRule>
  </conditionalFormatting>
  <conditionalFormatting sqref="G854:G867 I854:M867">
    <cfRule type="cellIs" dxfId="854" priority="1189" stopIfTrue="1" operator="equal">
      <formula>0</formula>
    </cfRule>
  </conditionalFormatting>
  <conditionalFormatting sqref="G978:G997 I978:M997">
    <cfRule type="cellIs" dxfId="853" priority="1188" stopIfTrue="1" operator="equal">
      <formula>0</formula>
    </cfRule>
  </conditionalFormatting>
  <conditionalFormatting sqref="G434:G440">
    <cfRule type="cellIs" dxfId="852" priority="1187" stopIfTrue="1" operator="equal">
      <formula>0</formula>
    </cfRule>
  </conditionalFormatting>
  <conditionalFormatting sqref="G448">
    <cfRule type="cellIs" dxfId="851" priority="1186" stopIfTrue="1" operator="equal">
      <formula>0</formula>
    </cfRule>
  </conditionalFormatting>
  <conditionalFormatting sqref="G451">
    <cfRule type="cellIs" dxfId="850" priority="1185" stopIfTrue="1" operator="equal">
      <formula>0</formula>
    </cfRule>
  </conditionalFormatting>
  <conditionalFormatting sqref="I466">
    <cfRule type="cellIs" dxfId="849" priority="1184" stopIfTrue="1" operator="equal">
      <formula>0</formula>
    </cfRule>
  </conditionalFormatting>
  <conditionalFormatting sqref="I466">
    <cfRule type="cellIs" dxfId="848" priority="1183" stopIfTrue="1" operator="between">
      <formula>0</formula>
      <formula>0.2</formula>
    </cfRule>
  </conditionalFormatting>
  <conditionalFormatting sqref="J477:M477">
    <cfRule type="cellIs" dxfId="847" priority="1181" stopIfTrue="1" operator="equal">
      <formula>0</formula>
    </cfRule>
  </conditionalFormatting>
  <conditionalFormatting sqref="J477:M477">
    <cfRule type="cellIs" dxfId="846" priority="1182" stopIfTrue="1" operator="between">
      <formula>0</formula>
      <formula>0.2</formula>
    </cfRule>
  </conditionalFormatting>
  <conditionalFormatting sqref="I489">
    <cfRule type="cellIs" dxfId="845" priority="1174" stopIfTrue="1" operator="equal">
      <formula>0</formula>
    </cfRule>
  </conditionalFormatting>
  <conditionalFormatting sqref="I489">
    <cfRule type="cellIs" dxfId="844" priority="1173" stopIfTrue="1" operator="between">
      <formula>0</formula>
      <formula>0.2</formula>
    </cfRule>
  </conditionalFormatting>
  <conditionalFormatting sqref="J489:M489">
    <cfRule type="cellIs" dxfId="843" priority="1172" stopIfTrue="1" operator="equal">
      <formula>0</formula>
    </cfRule>
  </conditionalFormatting>
  <conditionalFormatting sqref="J489:M489">
    <cfRule type="cellIs" dxfId="842" priority="1171" stopIfTrue="1" operator="between">
      <formula>0</formula>
      <formula>0.2</formula>
    </cfRule>
  </conditionalFormatting>
  <conditionalFormatting sqref="J490:M490">
    <cfRule type="cellIs" dxfId="841" priority="1170" stopIfTrue="1" operator="between">
      <formula>0</formula>
      <formula>0.2</formula>
    </cfRule>
  </conditionalFormatting>
  <conditionalFormatting sqref="J496:M496">
    <cfRule type="cellIs" dxfId="840" priority="1164" stopIfTrue="1" operator="between">
      <formula>0</formula>
      <formula>0.2</formula>
    </cfRule>
  </conditionalFormatting>
  <conditionalFormatting sqref="J496:M496">
    <cfRule type="cellIs" dxfId="839" priority="1165" stopIfTrue="1" operator="equal">
      <formula>0</formula>
    </cfRule>
  </conditionalFormatting>
  <conditionalFormatting sqref="J497:M497">
    <cfRule type="cellIs" dxfId="838" priority="1162" stopIfTrue="1" operator="between">
      <formula>0</formula>
      <formula>0.2</formula>
    </cfRule>
  </conditionalFormatting>
  <conditionalFormatting sqref="J497:M497">
    <cfRule type="cellIs" dxfId="837" priority="1163" stopIfTrue="1" operator="equal">
      <formula>0</formula>
    </cfRule>
  </conditionalFormatting>
  <conditionalFormatting sqref="J517:M517">
    <cfRule type="cellIs" dxfId="836" priority="1160" stopIfTrue="1" operator="equal">
      <formula>0</formula>
    </cfRule>
  </conditionalFormatting>
  <conditionalFormatting sqref="J517:M517">
    <cfRule type="cellIs" dxfId="835" priority="1161" stopIfTrue="1" operator="between">
      <formula>0</formula>
      <formula>0.2</formula>
    </cfRule>
  </conditionalFormatting>
  <conditionalFormatting sqref="G588">
    <cfRule type="cellIs" dxfId="834" priority="1157" stopIfTrue="1" operator="between">
      <formula>0</formula>
      <formula>0.2</formula>
    </cfRule>
  </conditionalFormatting>
  <conditionalFormatting sqref="J579:M581">
    <cfRule type="cellIs" dxfId="833" priority="1155" stopIfTrue="1" operator="equal">
      <formula>0</formula>
    </cfRule>
  </conditionalFormatting>
  <conditionalFormatting sqref="J579:M581">
    <cfRule type="cellIs" dxfId="832" priority="1156" stopIfTrue="1" operator="between">
      <formula>0</formula>
      <formula>0.2</formula>
    </cfRule>
  </conditionalFormatting>
  <conditionalFormatting sqref="I579:I580">
    <cfRule type="cellIs" dxfId="831" priority="1154" stopIfTrue="1" operator="equal">
      <formula>0</formula>
    </cfRule>
  </conditionalFormatting>
  <conditionalFormatting sqref="I579:I580">
    <cfRule type="cellIs" dxfId="830" priority="1153" stopIfTrue="1" operator="between">
      <formula>0</formula>
      <formula>0.2</formula>
    </cfRule>
  </conditionalFormatting>
  <conditionalFormatting sqref="I586:I587">
    <cfRule type="cellIs" dxfId="829" priority="1152" stopIfTrue="1" operator="equal">
      <formula>0</formula>
    </cfRule>
  </conditionalFormatting>
  <conditionalFormatting sqref="I586:I587">
    <cfRule type="cellIs" dxfId="828" priority="1151" stopIfTrue="1" operator="between">
      <formula>0</formula>
      <formula>0.2</formula>
    </cfRule>
  </conditionalFormatting>
  <conditionalFormatting sqref="J592:M592">
    <cfRule type="cellIs" dxfId="827" priority="1149" stopIfTrue="1" operator="equal">
      <formula>0</formula>
    </cfRule>
  </conditionalFormatting>
  <conditionalFormatting sqref="J592:M592">
    <cfRule type="cellIs" dxfId="826" priority="1150" stopIfTrue="1" operator="between">
      <formula>0</formula>
      <formula>0.2</formula>
    </cfRule>
  </conditionalFormatting>
  <conditionalFormatting sqref="J600">
    <cfRule type="cellIs" dxfId="825" priority="1147" stopIfTrue="1" operator="equal">
      <formula>0</formula>
    </cfRule>
  </conditionalFormatting>
  <conditionalFormatting sqref="J600">
    <cfRule type="cellIs" dxfId="824" priority="1148" stopIfTrue="1" operator="between">
      <formula>0</formula>
      <formula>0.2</formula>
    </cfRule>
  </conditionalFormatting>
  <conditionalFormatting sqref="J602">
    <cfRule type="cellIs" dxfId="823" priority="1145" stopIfTrue="1" operator="equal">
      <formula>0</formula>
    </cfRule>
  </conditionalFormatting>
  <conditionalFormatting sqref="J602">
    <cfRule type="cellIs" dxfId="822" priority="1146" stopIfTrue="1" operator="between">
      <formula>0</formula>
      <formula>0.2</formula>
    </cfRule>
  </conditionalFormatting>
  <conditionalFormatting sqref="I603:M603">
    <cfRule type="cellIs" dxfId="821" priority="1144" stopIfTrue="1" operator="equal">
      <formula>0</formula>
    </cfRule>
  </conditionalFormatting>
  <conditionalFormatting sqref="I603:M603">
    <cfRule type="cellIs" dxfId="820" priority="1143" stopIfTrue="1" operator="between">
      <formula>0</formula>
      <formula>0.2</formula>
    </cfRule>
  </conditionalFormatting>
  <conditionalFormatting sqref="I998">
    <cfRule type="cellIs" dxfId="819" priority="1099" stopIfTrue="1" operator="equal">
      <formula>0</formula>
    </cfRule>
  </conditionalFormatting>
  <conditionalFormatting sqref="I998">
    <cfRule type="cellIs" dxfId="818" priority="1098" stopIfTrue="1" operator="between">
      <formula>0</formula>
      <formula>0.2</formula>
    </cfRule>
  </conditionalFormatting>
  <conditionalFormatting sqref="I1001:I1003 I1005:I1006">
    <cfRule type="cellIs" dxfId="817" priority="1097" stopIfTrue="1" operator="equal">
      <formula>0</formula>
    </cfRule>
  </conditionalFormatting>
  <conditionalFormatting sqref="I1001:I1003 I1005:I1006">
    <cfRule type="cellIs" dxfId="816" priority="1096" stopIfTrue="1" operator="between">
      <formula>0</formula>
      <formula>0.2</formula>
    </cfRule>
  </conditionalFormatting>
  <conditionalFormatting sqref="I1009">
    <cfRule type="cellIs" dxfId="815" priority="1094" stopIfTrue="1" operator="equal">
      <formula>0</formula>
    </cfRule>
  </conditionalFormatting>
  <conditionalFormatting sqref="I1009">
    <cfRule type="cellIs" dxfId="814" priority="1095" stopIfTrue="1" operator="between">
      <formula>0</formula>
      <formula>0.2</formula>
    </cfRule>
  </conditionalFormatting>
  <conditionalFormatting sqref="I1167">
    <cfRule type="cellIs" dxfId="813" priority="1055" stopIfTrue="1" operator="equal">
      <formula>0</formula>
    </cfRule>
  </conditionalFormatting>
  <conditionalFormatting sqref="I1135">
    <cfRule type="cellIs" dxfId="812" priority="1050" stopIfTrue="1" operator="equal">
      <formula>0</formula>
    </cfRule>
  </conditionalFormatting>
  <conditionalFormatting sqref="I1135">
    <cfRule type="cellIs" dxfId="811" priority="1049" stopIfTrue="1" operator="between">
      <formula>0</formula>
      <formula>0.2</formula>
    </cfRule>
  </conditionalFormatting>
  <conditionalFormatting sqref="I1138:I1140 I1142:I1143">
    <cfRule type="cellIs" dxfId="810" priority="1048" stopIfTrue="1" operator="equal">
      <formula>0</formula>
    </cfRule>
  </conditionalFormatting>
  <conditionalFormatting sqref="I1138:I1140 I1142:I1143">
    <cfRule type="cellIs" dxfId="809" priority="1047" stopIfTrue="1" operator="between">
      <formula>0</formula>
      <formula>0.2</formula>
    </cfRule>
  </conditionalFormatting>
  <conditionalFormatting sqref="I1144">
    <cfRule type="cellIs" dxfId="808" priority="1042" stopIfTrue="1" operator="equal">
      <formula>0</formula>
    </cfRule>
  </conditionalFormatting>
  <conditionalFormatting sqref="I1167">
    <cfRule type="cellIs" dxfId="807" priority="1041" stopIfTrue="1" operator="between">
      <formula>0</formula>
      <formula>0.2</formula>
    </cfRule>
  </conditionalFormatting>
  <conditionalFormatting sqref="I1169 I1171">
    <cfRule type="cellIs" dxfId="806" priority="1040" stopIfTrue="1" operator="equal">
      <formula>0</formula>
    </cfRule>
  </conditionalFormatting>
  <conditionalFormatting sqref="I1169 I1171">
    <cfRule type="cellIs" dxfId="805" priority="1039" stopIfTrue="1" operator="between">
      <formula>0</formula>
      <formula>0.2</formula>
    </cfRule>
  </conditionalFormatting>
  <conditionalFormatting sqref="I568">
    <cfRule type="cellIs" dxfId="804" priority="983" stopIfTrue="1" operator="equal">
      <formula>0</formula>
    </cfRule>
  </conditionalFormatting>
  <conditionalFormatting sqref="I568">
    <cfRule type="cellIs" dxfId="803" priority="982" stopIfTrue="1" operator="between">
      <formula>0</formula>
      <formula>0.2</formula>
    </cfRule>
  </conditionalFormatting>
  <conditionalFormatting sqref="I571:I573 I575:I576">
    <cfRule type="cellIs" dxfId="802" priority="981" stopIfTrue="1" operator="equal">
      <formula>0</formula>
    </cfRule>
  </conditionalFormatting>
  <conditionalFormatting sqref="I571:I573 I575:I576">
    <cfRule type="cellIs" dxfId="801" priority="980" stopIfTrue="1" operator="between">
      <formula>0</formula>
      <formula>0.2</formula>
    </cfRule>
  </conditionalFormatting>
  <conditionalFormatting sqref="H582 H429:H431 H1017:H1018 H913 H902 H904 H601 H314:H315 H494:H495 H481 H465 H276:H295">
    <cfRule type="cellIs" dxfId="800" priority="950" stopIfTrue="1" operator="equal">
      <formula>0</formula>
    </cfRule>
  </conditionalFormatting>
  <conditionalFormatting sqref="H1289:H1296 H582">
    <cfRule type="cellIs" dxfId="799" priority="951" stopIfTrue="1" operator="between">
      <formula>0</formula>
      <formula>0.2</formula>
    </cfRule>
  </conditionalFormatting>
  <conditionalFormatting sqref="H465">
    <cfRule type="cellIs" dxfId="798" priority="949" stopIfTrue="1" operator="between">
      <formula>0</formula>
      <formula>0.2</formula>
    </cfRule>
  </conditionalFormatting>
  <conditionalFormatting sqref="H202">
    <cfRule type="cellIs" dxfId="797" priority="948" stopIfTrue="1" operator="equal">
      <formula>0</formula>
    </cfRule>
  </conditionalFormatting>
  <conditionalFormatting sqref="H202">
    <cfRule type="cellIs" dxfId="796" priority="947" stopIfTrue="1" operator="between">
      <formula>0</formula>
      <formula>0.2</formula>
    </cfRule>
  </conditionalFormatting>
  <conditionalFormatting sqref="H204">
    <cfRule type="cellIs" dxfId="795" priority="946" stopIfTrue="1" operator="equal">
      <formula>0</formula>
    </cfRule>
  </conditionalFormatting>
  <conditionalFormatting sqref="H204">
    <cfRule type="cellIs" dxfId="794" priority="945" stopIfTrue="1" operator="between">
      <formula>0</formula>
      <formula>0.2</formula>
    </cfRule>
  </conditionalFormatting>
  <conditionalFormatting sqref="H851:H852">
    <cfRule type="cellIs" dxfId="793" priority="878" stopIfTrue="1" operator="equal">
      <formula>0</formula>
    </cfRule>
  </conditionalFormatting>
  <conditionalFormatting sqref="H541 H543:H545">
    <cfRule type="cellIs" dxfId="792" priority="932" stopIfTrue="1" operator="equal">
      <formula>0</formula>
    </cfRule>
  </conditionalFormatting>
  <conditionalFormatting sqref="H275 H270 H272:H273">
    <cfRule type="cellIs" dxfId="791" priority="938" stopIfTrue="1" operator="equal">
      <formula>0</formula>
    </cfRule>
  </conditionalFormatting>
  <conditionalFormatting sqref="H395:H398 H401:H402 H405">
    <cfRule type="cellIs" dxfId="790" priority="936" stopIfTrue="1" operator="equal">
      <formula>0</formula>
    </cfRule>
  </conditionalFormatting>
  <conditionalFormatting sqref="H403:H404">
    <cfRule type="cellIs" dxfId="789" priority="934" stopIfTrue="1" operator="between">
      <formula>0</formula>
      <formula>0.2</formula>
    </cfRule>
  </conditionalFormatting>
  <conditionalFormatting sqref="H403:H404">
    <cfRule type="cellIs" dxfId="788" priority="935" stopIfTrue="1" operator="equal">
      <formula>0</formula>
    </cfRule>
  </conditionalFormatting>
  <conditionalFormatting sqref="H481">
    <cfRule type="cellIs" dxfId="787" priority="933" stopIfTrue="1" operator="between">
      <formula>0</formula>
      <formula>0.2</formula>
    </cfRule>
  </conditionalFormatting>
  <conditionalFormatting sqref="H547">
    <cfRule type="cellIs" dxfId="786" priority="931" stopIfTrue="1" operator="equal">
      <formula>0</formula>
    </cfRule>
  </conditionalFormatting>
  <conditionalFormatting sqref="H495">
    <cfRule type="cellIs" dxfId="785" priority="930" stopIfTrue="1" operator="between">
      <formula>0</formula>
      <formula>0.2</formula>
    </cfRule>
  </conditionalFormatting>
  <conditionalFormatting sqref="H1288">
    <cfRule type="cellIs" dxfId="784" priority="927" stopIfTrue="1" operator="between">
      <formula>0</formula>
      <formula>0.2</formula>
    </cfRule>
  </conditionalFormatting>
  <conditionalFormatting sqref="H299">
    <cfRule type="cellIs" dxfId="783" priority="912" stopIfTrue="1" operator="equal">
      <formula>0</formula>
    </cfRule>
  </conditionalFormatting>
  <conditionalFormatting sqref="H299">
    <cfRule type="cellIs" dxfId="782" priority="911" stopIfTrue="1" operator="between">
      <formula>0</formula>
      <formula>0.2</formula>
    </cfRule>
  </conditionalFormatting>
  <conditionalFormatting sqref="H327 H329">
    <cfRule type="cellIs" dxfId="781" priority="905" stopIfTrue="1" operator="equal">
      <formula>0</formula>
    </cfRule>
  </conditionalFormatting>
  <conditionalFormatting sqref="H307 H327 H329">
    <cfRule type="cellIs" dxfId="780" priority="904" stopIfTrue="1" operator="between">
      <formula>0</formula>
      <formula>0.2</formula>
    </cfRule>
  </conditionalFormatting>
  <conditionalFormatting sqref="H217">
    <cfRule type="cellIs" dxfId="779" priority="916" stopIfTrue="1" operator="equal">
      <formula>0</formula>
    </cfRule>
  </conditionalFormatting>
  <conditionalFormatting sqref="H218">
    <cfRule type="cellIs" dxfId="778" priority="915" stopIfTrue="1" operator="between">
      <formula>0</formula>
      <formula>0.2</formula>
    </cfRule>
  </conditionalFormatting>
  <conditionalFormatting sqref="H296:H297">
    <cfRule type="cellIs" dxfId="777" priority="914" stopIfTrue="1" operator="equal">
      <formula>0</formula>
    </cfRule>
  </conditionalFormatting>
  <conditionalFormatting sqref="H296:H297">
    <cfRule type="cellIs" dxfId="776" priority="913" stopIfTrue="1" operator="between">
      <formula>0</formula>
      <formula>0.2</formula>
    </cfRule>
  </conditionalFormatting>
  <conditionalFormatting sqref="H300:H301 H303">
    <cfRule type="cellIs" dxfId="775" priority="908" stopIfTrue="1" operator="equal">
      <formula>0</formula>
    </cfRule>
  </conditionalFormatting>
  <conditionalFormatting sqref="H300:H301 H303">
    <cfRule type="cellIs" dxfId="774" priority="907" stopIfTrue="1" operator="between">
      <formula>0</formula>
      <formula>0.2</formula>
    </cfRule>
  </conditionalFormatting>
  <conditionalFormatting sqref="H315">
    <cfRule type="cellIs" dxfId="773" priority="906" stopIfTrue="1" operator="between">
      <formula>0</formula>
      <formula>0.2</formula>
    </cfRule>
  </conditionalFormatting>
  <conditionalFormatting sqref="H312">
    <cfRule type="cellIs" dxfId="772" priority="903" stopIfTrue="1" operator="equal">
      <formula>0</formula>
    </cfRule>
  </conditionalFormatting>
  <conditionalFormatting sqref="H312">
    <cfRule type="cellIs" dxfId="771" priority="902" stopIfTrue="1" operator="between">
      <formula>0</formula>
      <formula>0.2</formula>
    </cfRule>
  </conditionalFormatting>
  <conditionalFormatting sqref="H314">
    <cfRule type="cellIs" dxfId="770" priority="899" stopIfTrue="1" operator="between">
      <formula>0</formula>
      <formula>0.2</formula>
    </cfRule>
  </conditionalFormatting>
  <conditionalFormatting sqref="H305">
    <cfRule type="cellIs" dxfId="769" priority="901" stopIfTrue="1" operator="equal">
      <formula>0</formula>
    </cfRule>
  </conditionalFormatting>
  <conditionalFormatting sqref="H577">
    <cfRule type="cellIs" dxfId="768" priority="890" stopIfTrue="1" operator="equal">
      <formula>0</formula>
    </cfRule>
  </conditionalFormatting>
  <conditionalFormatting sqref="H578">
    <cfRule type="cellIs" dxfId="767" priority="892" stopIfTrue="1" operator="equal">
      <formula>0</formula>
    </cfRule>
  </conditionalFormatting>
  <conditionalFormatting sqref="H601">
    <cfRule type="cellIs" dxfId="766" priority="891" stopIfTrue="1" operator="between">
      <formula>0</formula>
      <formula>0.2</formula>
    </cfRule>
  </conditionalFormatting>
  <conditionalFormatting sqref="H853">
    <cfRule type="cellIs" dxfId="765" priority="879" stopIfTrue="1" operator="equal">
      <formula>0</formula>
    </cfRule>
  </conditionalFormatting>
  <conditionalFormatting sqref="H902">
    <cfRule type="cellIs" dxfId="764" priority="866" stopIfTrue="1" operator="between">
      <formula>0</formula>
      <formula>0.2</formula>
    </cfRule>
  </conditionalFormatting>
  <conditionalFormatting sqref="H1129">
    <cfRule type="cellIs" dxfId="763" priority="855" stopIfTrue="1" operator="equal">
      <formula>0</formula>
    </cfRule>
  </conditionalFormatting>
  <conditionalFormatting sqref="H998">
    <cfRule type="cellIs" dxfId="762" priority="816" stopIfTrue="1" operator="between">
      <formula>0</formula>
      <formula>0.2</formula>
    </cfRule>
  </conditionalFormatting>
  <conditionalFormatting sqref="H904">
    <cfRule type="cellIs" dxfId="761" priority="867" stopIfTrue="1" operator="between">
      <formula>0</formula>
      <formula>0.2</formula>
    </cfRule>
  </conditionalFormatting>
  <conditionalFormatting sqref="H1013">
    <cfRule type="cellIs" dxfId="760" priority="849" stopIfTrue="1" operator="between">
      <formula>0</formula>
      <formula>0.2</formula>
    </cfRule>
  </conditionalFormatting>
  <conditionalFormatting sqref="H1017:H1018">
    <cfRule type="cellIs" dxfId="759" priority="858" stopIfTrue="1" operator="between">
      <formula>0</formula>
      <formula>0.2</formula>
    </cfRule>
  </conditionalFormatting>
  <conditionalFormatting sqref="H1034">
    <cfRule type="cellIs" dxfId="758" priority="860" stopIfTrue="1" operator="equal">
      <formula>0</formula>
    </cfRule>
  </conditionalFormatting>
  <conditionalFormatting sqref="H1034">
    <cfRule type="cellIs" dxfId="757" priority="859" stopIfTrue="1" operator="between">
      <formula>0</formula>
      <formula>0.2</formula>
    </cfRule>
  </conditionalFormatting>
  <conditionalFormatting sqref="H998">
    <cfRule type="cellIs" dxfId="756" priority="817" stopIfTrue="1" operator="equal">
      <formula>0</formula>
    </cfRule>
  </conditionalFormatting>
  <conditionalFormatting sqref="H1013">
    <cfRule type="cellIs" dxfId="755" priority="850" stopIfTrue="1" operator="equal">
      <formula>0</formula>
    </cfRule>
  </conditionalFormatting>
  <conditionalFormatting sqref="H1030">
    <cfRule type="cellIs" dxfId="754" priority="848" stopIfTrue="1" operator="equal">
      <formula>0</formula>
    </cfRule>
  </conditionalFormatting>
  <conditionalFormatting sqref="H854:H867">
    <cfRule type="cellIs" dxfId="753" priority="834" stopIfTrue="1" operator="equal">
      <formula>0</formula>
    </cfRule>
  </conditionalFormatting>
  <conditionalFormatting sqref="H466">
    <cfRule type="cellIs" dxfId="752" priority="832" stopIfTrue="1" operator="equal">
      <formula>0</formula>
    </cfRule>
  </conditionalFormatting>
  <conditionalFormatting sqref="H466">
    <cfRule type="cellIs" dxfId="751" priority="831" stopIfTrue="1" operator="between">
      <formula>0</formula>
      <formula>0.2</formula>
    </cfRule>
  </conditionalFormatting>
  <conditionalFormatting sqref="H485">
    <cfRule type="cellIs" dxfId="750" priority="830" stopIfTrue="1" operator="equal">
      <formula>0</formula>
    </cfRule>
  </conditionalFormatting>
  <conditionalFormatting sqref="H485">
    <cfRule type="cellIs" dxfId="749" priority="829" stopIfTrue="1" operator="between">
      <formula>0</formula>
      <formula>0.2</formula>
    </cfRule>
  </conditionalFormatting>
  <conditionalFormatting sqref="H579:H580">
    <cfRule type="cellIs" dxfId="748" priority="825" stopIfTrue="1" operator="equal">
      <formula>0</formula>
    </cfRule>
  </conditionalFormatting>
  <conditionalFormatting sqref="H548:H567">
    <cfRule type="cellIs" dxfId="747" priority="835" stopIfTrue="1" operator="equal">
      <formula>0</formula>
    </cfRule>
  </conditionalFormatting>
  <conditionalFormatting sqref="H978:H997">
    <cfRule type="cellIs" dxfId="746" priority="833" stopIfTrue="1" operator="equal">
      <formula>0</formula>
    </cfRule>
  </conditionalFormatting>
  <conditionalFormatting sqref="H489">
    <cfRule type="cellIs" dxfId="745" priority="828" stopIfTrue="1" operator="equal">
      <formula>0</formula>
    </cfRule>
  </conditionalFormatting>
  <conditionalFormatting sqref="H489">
    <cfRule type="cellIs" dxfId="744" priority="827" stopIfTrue="1" operator="between">
      <formula>0</formula>
      <formula>0.2</formula>
    </cfRule>
  </conditionalFormatting>
  <conditionalFormatting sqref="H603">
    <cfRule type="cellIs" dxfId="743" priority="820" stopIfTrue="1" operator="between">
      <formula>0</formula>
      <formula>0.2</formula>
    </cfRule>
  </conditionalFormatting>
  <conditionalFormatting sqref="H579:H580">
    <cfRule type="cellIs" dxfId="742" priority="824" stopIfTrue="1" operator="between">
      <formula>0</formula>
      <formula>0.2</formula>
    </cfRule>
  </conditionalFormatting>
  <conditionalFormatting sqref="H586:H587">
    <cfRule type="cellIs" dxfId="741" priority="823" stopIfTrue="1" operator="equal">
      <formula>0</formula>
    </cfRule>
  </conditionalFormatting>
  <conditionalFormatting sqref="H586:H587">
    <cfRule type="cellIs" dxfId="740" priority="822" stopIfTrue="1" operator="between">
      <formula>0</formula>
      <formula>0.2</formula>
    </cfRule>
  </conditionalFormatting>
  <conditionalFormatting sqref="H603">
    <cfRule type="cellIs" dxfId="739" priority="821" stopIfTrue="1" operator="equal">
      <formula>0</formula>
    </cfRule>
  </conditionalFormatting>
  <conditionalFormatting sqref="H1001:H1003 H1005:H1006">
    <cfRule type="cellIs" dxfId="738" priority="815" stopIfTrue="1" operator="equal">
      <formula>0</formula>
    </cfRule>
  </conditionalFormatting>
  <conditionalFormatting sqref="H1001:H1003 H1005:H1006">
    <cfRule type="cellIs" dxfId="737" priority="814" stopIfTrue="1" operator="between">
      <formula>0</formula>
      <formula>0.2</formula>
    </cfRule>
  </conditionalFormatting>
  <conditionalFormatting sqref="H1009">
    <cfRule type="cellIs" dxfId="736" priority="812" stopIfTrue="1" operator="equal">
      <formula>0</formula>
    </cfRule>
  </conditionalFormatting>
  <conditionalFormatting sqref="H1009">
    <cfRule type="cellIs" dxfId="735" priority="813" stopIfTrue="1" operator="between">
      <formula>0</formula>
      <formula>0.2</formula>
    </cfRule>
  </conditionalFormatting>
  <conditionalFormatting sqref="H1166:H1167">
    <cfRule type="cellIs" dxfId="734" priority="777" stopIfTrue="1" operator="equal">
      <formula>0</formula>
    </cfRule>
  </conditionalFormatting>
  <conditionalFormatting sqref="H1135">
    <cfRule type="cellIs" dxfId="733" priority="776" stopIfTrue="1" operator="equal">
      <formula>0</formula>
    </cfRule>
  </conditionalFormatting>
  <conditionalFormatting sqref="H1135">
    <cfRule type="cellIs" dxfId="732" priority="775" stopIfTrue="1" operator="between">
      <formula>0</formula>
      <formula>0.2</formula>
    </cfRule>
  </conditionalFormatting>
  <conditionalFormatting sqref="H1138:H1140 H1142:H1143">
    <cfRule type="cellIs" dxfId="731" priority="774" stopIfTrue="1" operator="equal">
      <formula>0</formula>
    </cfRule>
  </conditionalFormatting>
  <conditionalFormatting sqref="H1138:H1140 H1142:H1143">
    <cfRule type="cellIs" dxfId="730" priority="773" stopIfTrue="1" operator="between">
      <formula>0</formula>
      <formula>0.2</formula>
    </cfRule>
  </conditionalFormatting>
  <conditionalFormatting sqref="H1144">
    <cfRule type="cellIs" dxfId="729" priority="768" stopIfTrue="1" operator="equal">
      <formula>0</formula>
    </cfRule>
  </conditionalFormatting>
  <conditionalFormatting sqref="H1166:H1167">
    <cfRule type="cellIs" dxfId="728" priority="767" stopIfTrue="1" operator="between">
      <formula>0</formula>
      <formula>0.2</formula>
    </cfRule>
  </conditionalFormatting>
  <conditionalFormatting sqref="H1169 H1171">
    <cfRule type="cellIs" dxfId="727" priority="766" stopIfTrue="1" operator="equal">
      <formula>0</formula>
    </cfRule>
  </conditionalFormatting>
  <conditionalFormatting sqref="H1169 H1171">
    <cfRule type="cellIs" dxfId="726" priority="765" stopIfTrue="1" operator="between">
      <formula>0</formula>
      <formula>0.2</formula>
    </cfRule>
  </conditionalFormatting>
  <conditionalFormatting sqref="H568">
    <cfRule type="cellIs" dxfId="725" priority="709" stopIfTrue="1" operator="equal">
      <formula>0</formula>
    </cfRule>
  </conditionalFormatting>
  <conditionalFormatting sqref="H568">
    <cfRule type="cellIs" dxfId="724" priority="708" stopIfTrue="1" operator="between">
      <formula>0</formula>
      <formula>0.2</formula>
    </cfRule>
  </conditionalFormatting>
  <conditionalFormatting sqref="H571:H573 H575:H576">
    <cfRule type="cellIs" dxfId="723" priority="707" stopIfTrue="1" operator="equal">
      <formula>0</formula>
    </cfRule>
  </conditionalFormatting>
  <conditionalFormatting sqref="H571:H573 H575:H576">
    <cfRule type="cellIs" dxfId="722" priority="706" stopIfTrue="1" operator="between">
      <formula>0</formula>
      <formula>0.2</formula>
    </cfRule>
  </conditionalFormatting>
  <conditionalFormatting sqref="H693:H694">
    <cfRule type="cellIs" dxfId="721" priority="673" stopIfTrue="1" operator="between">
      <formula>0</formula>
      <formula>0.2</formula>
    </cfRule>
  </conditionalFormatting>
  <conditionalFormatting sqref="I685:I688 I691:I692 I695">
    <cfRule type="cellIs" dxfId="720" priority="678" stopIfTrue="1" operator="equal">
      <formula>0</formula>
    </cfRule>
  </conditionalFormatting>
  <conditionalFormatting sqref="I693:M694 G693:G694">
    <cfRule type="cellIs" dxfId="719" priority="676" stopIfTrue="1" operator="between">
      <formula>0</formula>
      <formula>0.2</formula>
    </cfRule>
  </conditionalFormatting>
  <conditionalFormatting sqref="G693:G694 I693:M694">
    <cfRule type="cellIs" dxfId="718" priority="677" stopIfTrue="1" operator="equal">
      <formula>0</formula>
    </cfRule>
  </conditionalFormatting>
  <conditionalFormatting sqref="H685:H688 H691:H692 H695">
    <cfRule type="cellIs" dxfId="717" priority="675" stopIfTrue="1" operator="equal">
      <formula>0</formula>
    </cfRule>
  </conditionalFormatting>
  <conditionalFormatting sqref="H693:H694">
    <cfRule type="cellIs" dxfId="716" priority="674" stopIfTrue="1" operator="equal">
      <formula>0</formula>
    </cfRule>
  </conditionalFormatting>
  <conditionalFormatting sqref="H754">
    <cfRule type="cellIs" dxfId="715" priority="672" stopIfTrue="1" operator="equal">
      <formula>0</formula>
    </cfRule>
  </conditionalFormatting>
  <conditionalFormatting sqref="H755">
    <cfRule type="cellIs" dxfId="714" priority="671" stopIfTrue="1" operator="equal">
      <formula>0</formula>
    </cfRule>
  </conditionalFormatting>
  <conditionalFormatting sqref="H755">
    <cfRule type="cellIs" dxfId="713" priority="670" stopIfTrue="1" operator="between">
      <formula>0</formula>
      <formula>0.2</formula>
    </cfRule>
  </conditionalFormatting>
  <conditionalFormatting sqref="H754">
    <cfRule type="cellIs" dxfId="712" priority="669" stopIfTrue="1" operator="between">
      <formula>0</formula>
      <formula>0.2</formula>
    </cfRule>
  </conditionalFormatting>
  <conditionalFormatting sqref="I754">
    <cfRule type="cellIs" dxfId="711" priority="667" stopIfTrue="1" operator="equal">
      <formula>0</formula>
    </cfRule>
  </conditionalFormatting>
  <conditionalFormatting sqref="I755">
    <cfRule type="cellIs" dxfId="710" priority="666" stopIfTrue="1" operator="equal">
      <formula>0</formula>
    </cfRule>
  </conditionalFormatting>
  <conditionalFormatting sqref="I755">
    <cfRule type="cellIs" dxfId="709" priority="665" stopIfTrue="1" operator="between">
      <formula>0</formula>
      <formula>0.2</formula>
    </cfRule>
  </conditionalFormatting>
  <conditionalFormatting sqref="I754">
    <cfRule type="cellIs" dxfId="708" priority="664" stopIfTrue="1" operator="between">
      <formula>0</formula>
      <formula>0.2</formula>
    </cfRule>
  </conditionalFormatting>
  <conditionalFormatting sqref="J767:M768 J773:M774 J769:L772">
    <cfRule type="cellIs" dxfId="707" priority="662" stopIfTrue="1" operator="between">
      <formula>0</formula>
      <formula>0.2</formula>
    </cfRule>
  </conditionalFormatting>
  <conditionalFormatting sqref="H914">
    <cfRule type="cellIs" dxfId="706" priority="599" stopIfTrue="1" operator="between">
      <formula>0</formula>
      <formula>0.2</formula>
    </cfRule>
  </conditionalFormatting>
  <conditionalFormatting sqref="J767:M768 J773:M774 J769:L772">
    <cfRule type="cellIs" dxfId="705" priority="661" stopIfTrue="1" operator="equal">
      <formula>0</formula>
    </cfRule>
  </conditionalFormatting>
  <conditionalFormatting sqref="I776">
    <cfRule type="cellIs" dxfId="704" priority="653" stopIfTrue="1" operator="equal">
      <formula>0</formula>
    </cfRule>
  </conditionalFormatting>
  <conditionalFormatting sqref="I776">
    <cfRule type="cellIs" dxfId="703" priority="652" stopIfTrue="1" operator="between">
      <formula>0</formula>
      <formula>0.2</formula>
    </cfRule>
  </conditionalFormatting>
  <conditionalFormatting sqref="H778">
    <cfRule type="cellIs" dxfId="702" priority="643" stopIfTrue="1" operator="equal">
      <formula>0</formula>
    </cfRule>
  </conditionalFormatting>
  <conditionalFormatting sqref="H778">
    <cfRule type="cellIs" dxfId="701" priority="642" stopIfTrue="1" operator="between">
      <formula>0</formula>
      <formula>0.2</formula>
    </cfRule>
  </conditionalFormatting>
  <conditionalFormatting sqref="G719:G743 I719:M719">
    <cfRule type="cellIs" dxfId="700" priority="627" stopIfTrue="1" operator="equal">
      <formula>0</formula>
    </cfRule>
  </conditionalFormatting>
  <conditionalFormatting sqref="H776">
    <cfRule type="cellIs" dxfId="699" priority="641" stopIfTrue="1" operator="equal">
      <formula>0</formula>
    </cfRule>
  </conditionalFormatting>
  <conditionalFormatting sqref="H776">
    <cfRule type="cellIs" dxfId="698" priority="640" stopIfTrue="1" operator="between">
      <formula>0</formula>
      <formula>0.2</formula>
    </cfRule>
  </conditionalFormatting>
  <conditionalFormatting sqref="H914">
    <cfRule type="cellIs" dxfId="697" priority="600" stopIfTrue="1" operator="equal">
      <formula>0</formula>
    </cfRule>
  </conditionalFormatting>
  <conditionalFormatting sqref="I914">
    <cfRule type="cellIs" dxfId="696" priority="601" stopIfTrue="1" operator="between">
      <formula>0</formula>
      <formula>0.2</formula>
    </cfRule>
  </conditionalFormatting>
  <conditionalFormatting sqref="H719">
    <cfRule type="cellIs" dxfId="695" priority="626" stopIfTrue="1" operator="equal">
      <formula>0</formula>
    </cfRule>
  </conditionalFormatting>
  <conditionalFormatting sqref="H879">
    <cfRule type="cellIs" dxfId="694" priority="629" stopIfTrue="1" operator="between">
      <formula>0</formula>
      <formula>0.2</formula>
    </cfRule>
  </conditionalFormatting>
  <conditionalFormatting sqref="I879">
    <cfRule type="cellIs" dxfId="693" priority="636" stopIfTrue="1" operator="equal">
      <formula>0</formula>
    </cfRule>
  </conditionalFormatting>
  <conditionalFormatting sqref="I880">
    <cfRule type="cellIs" dxfId="692" priority="635" stopIfTrue="1" operator="equal">
      <formula>0</formula>
    </cfRule>
  </conditionalFormatting>
  <conditionalFormatting sqref="I880">
    <cfRule type="cellIs" dxfId="691" priority="634" stopIfTrue="1" operator="between">
      <formula>0</formula>
      <formula>0.2</formula>
    </cfRule>
  </conditionalFormatting>
  <conditionalFormatting sqref="I879">
    <cfRule type="cellIs" dxfId="690" priority="633" stopIfTrue="1" operator="between">
      <formula>0</formula>
      <formula>0.2</formula>
    </cfRule>
  </conditionalFormatting>
  <conditionalFormatting sqref="H879">
    <cfRule type="cellIs" dxfId="689" priority="632" stopIfTrue="1" operator="equal">
      <formula>0</formula>
    </cfRule>
  </conditionalFormatting>
  <conditionalFormatting sqref="H880">
    <cfRule type="cellIs" dxfId="688" priority="631" stopIfTrue="1" operator="equal">
      <formula>0</formula>
    </cfRule>
  </conditionalFormatting>
  <conditionalFormatting sqref="H880">
    <cfRule type="cellIs" dxfId="687" priority="630" stopIfTrue="1" operator="between">
      <formula>0</formula>
      <formula>0.2</formula>
    </cfRule>
  </conditionalFormatting>
  <conditionalFormatting sqref="G747">
    <cfRule type="cellIs" dxfId="686" priority="628" stopIfTrue="1" operator="equal">
      <formula>0</formula>
    </cfRule>
  </conditionalFormatting>
  <conditionalFormatting sqref="I869:M869 I871:M872 J870:M870">
    <cfRule type="cellIs" dxfId="685" priority="617" stopIfTrue="1" operator="equal">
      <formula>0</formula>
    </cfRule>
  </conditionalFormatting>
  <conditionalFormatting sqref="J1101:M1105">
    <cfRule type="cellIs" dxfId="684" priority="611" stopIfTrue="1" operator="equal">
      <formula>0</formula>
    </cfRule>
  </conditionalFormatting>
  <conditionalFormatting sqref="I788">
    <cfRule type="cellIs" dxfId="683" priority="606" stopIfTrue="1" operator="equal">
      <formula>0</formula>
    </cfRule>
  </conditionalFormatting>
  <conditionalFormatting sqref="I788">
    <cfRule type="cellIs" dxfId="682" priority="605" stopIfTrue="1" operator="between">
      <formula>0</formula>
      <formula>0.2</formula>
    </cfRule>
  </conditionalFormatting>
  <conditionalFormatting sqref="H788">
    <cfRule type="cellIs" dxfId="681" priority="604" stopIfTrue="1" operator="equal">
      <formula>0</formula>
    </cfRule>
  </conditionalFormatting>
  <conditionalFormatting sqref="H788">
    <cfRule type="cellIs" dxfId="680" priority="603" stopIfTrue="1" operator="between">
      <formula>0</formula>
      <formula>0.2</formula>
    </cfRule>
  </conditionalFormatting>
  <conditionalFormatting sqref="I914">
    <cfRule type="cellIs" dxfId="679" priority="602" stopIfTrue="1" operator="equal">
      <formula>0</formula>
    </cfRule>
  </conditionalFormatting>
  <conditionalFormatting sqref="G911">
    <cfRule type="cellIs" dxfId="678" priority="593" stopIfTrue="1" operator="between">
      <formula>0</formula>
      <formula>0.2</formula>
    </cfRule>
  </conditionalFormatting>
  <conditionalFormatting sqref="G784">
    <cfRule type="cellIs" dxfId="677" priority="596" stopIfTrue="1" operator="equal">
      <formula>0</formula>
    </cfRule>
  </conditionalFormatting>
  <conditionalFormatting sqref="G785">
    <cfRule type="cellIs" dxfId="676" priority="595" stopIfTrue="1" operator="between">
      <formula>0</formula>
      <formula>0.2</formula>
    </cfRule>
  </conditionalFormatting>
  <conditionalFormatting sqref="H784:I784">
    <cfRule type="cellIs" dxfId="675" priority="598" stopIfTrue="1" operator="equal">
      <formula>0</formula>
    </cfRule>
  </conditionalFormatting>
  <conditionalFormatting sqref="G910:I910">
    <cfRule type="cellIs" dxfId="674" priority="594" stopIfTrue="1" operator="equal">
      <formula>0</formula>
    </cfRule>
  </conditionalFormatting>
  <conditionalFormatting sqref="G491:I491">
    <cfRule type="cellIs" dxfId="673" priority="590" stopIfTrue="1" operator="equal">
      <formula>0</formula>
    </cfRule>
  </conditionalFormatting>
  <conditionalFormatting sqref="G492">
    <cfRule type="cellIs" dxfId="672" priority="589" stopIfTrue="1" operator="between">
      <formula>0</formula>
      <formula>0.2</formula>
    </cfRule>
  </conditionalFormatting>
  <conditionalFormatting sqref="I589">
    <cfRule type="cellIs" dxfId="671" priority="584" stopIfTrue="1" operator="equal">
      <formula>0</formula>
    </cfRule>
  </conditionalFormatting>
  <conditionalFormatting sqref="I589">
    <cfRule type="cellIs" dxfId="670" priority="583" stopIfTrue="1" operator="between">
      <formula>0</formula>
      <formula>0.2</formula>
    </cfRule>
  </conditionalFormatting>
  <conditionalFormatting sqref="H589">
    <cfRule type="cellIs" dxfId="669" priority="581" stopIfTrue="1" operator="equal">
      <formula>0</formula>
    </cfRule>
  </conditionalFormatting>
  <conditionalFormatting sqref="H589">
    <cfRule type="cellIs" dxfId="668" priority="580" stopIfTrue="1" operator="between">
      <formula>0</formula>
      <formula>0.2</formula>
    </cfRule>
  </conditionalFormatting>
  <conditionalFormatting sqref="H1154:H1155">
    <cfRule type="cellIs" dxfId="667" priority="573" stopIfTrue="1" operator="between">
      <formula>0</formula>
      <formula>0.2</formula>
    </cfRule>
  </conditionalFormatting>
  <conditionalFormatting sqref="G1020:G1022">
    <cfRule type="cellIs" dxfId="666" priority="572" stopIfTrue="1" operator="equal">
      <formula>0</formula>
    </cfRule>
  </conditionalFormatting>
  <conditionalFormatting sqref="G1020:G1022">
    <cfRule type="cellIs" dxfId="665" priority="571" stopIfTrue="1" operator="between">
      <formula>0</formula>
      <formula>0.2</formula>
    </cfRule>
  </conditionalFormatting>
  <conditionalFormatting sqref="G1154:G1155 I1154:I1155">
    <cfRule type="cellIs" dxfId="664" priority="576" stopIfTrue="1" operator="equal">
      <formula>0</formula>
    </cfRule>
  </conditionalFormatting>
  <conditionalFormatting sqref="G1154:G1155 I1154:I1155">
    <cfRule type="cellIs" dxfId="663" priority="575" stopIfTrue="1" operator="between">
      <formula>0</formula>
      <formula>0.2</formula>
    </cfRule>
  </conditionalFormatting>
  <conditionalFormatting sqref="H1154:H1155">
    <cfRule type="cellIs" dxfId="662" priority="574" stopIfTrue="1" operator="equal">
      <formula>0</formula>
    </cfRule>
  </conditionalFormatting>
  <conditionalFormatting sqref="I1020">
    <cfRule type="cellIs" dxfId="661" priority="570" stopIfTrue="1" operator="equal">
      <formula>0</formula>
    </cfRule>
  </conditionalFormatting>
  <conditionalFormatting sqref="I1020">
    <cfRule type="cellIs" dxfId="660" priority="569" stopIfTrue="1" operator="between">
      <formula>0</formula>
      <formula>0.2</formula>
    </cfRule>
  </conditionalFormatting>
  <conditionalFormatting sqref="H1020">
    <cfRule type="cellIs" dxfId="659" priority="568" stopIfTrue="1" operator="equal">
      <formula>0</formula>
    </cfRule>
  </conditionalFormatting>
  <conditionalFormatting sqref="H1020">
    <cfRule type="cellIs" dxfId="658" priority="567" stopIfTrue="1" operator="between">
      <formula>0</formula>
      <formula>0.2</formula>
    </cfRule>
  </conditionalFormatting>
  <conditionalFormatting sqref="H1147">
    <cfRule type="cellIs" dxfId="657" priority="565" stopIfTrue="1" operator="equal">
      <formula>0</formula>
    </cfRule>
  </conditionalFormatting>
  <conditionalFormatting sqref="H1147">
    <cfRule type="cellIs" dxfId="656" priority="566" stopIfTrue="1" operator="between">
      <formula>0</formula>
      <formula>0.2</formula>
    </cfRule>
  </conditionalFormatting>
  <conditionalFormatting sqref="I1147">
    <cfRule type="cellIs" dxfId="655" priority="564" stopIfTrue="1" operator="equal">
      <formula>0</formula>
    </cfRule>
  </conditionalFormatting>
  <conditionalFormatting sqref="I1147">
    <cfRule type="cellIs" dxfId="654" priority="563" stopIfTrue="1" operator="between">
      <formula>0</formula>
      <formula>0.2</formula>
    </cfRule>
  </conditionalFormatting>
  <conditionalFormatting sqref="G1147:G1148">
    <cfRule type="cellIs" dxfId="653" priority="562" stopIfTrue="1" operator="equal">
      <formula>0</formula>
    </cfRule>
  </conditionalFormatting>
  <conditionalFormatting sqref="G1149">
    <cfRule type="cellIs" dxfId="652" priority="561" stopIfTrue="1" operator="equal">
      <formula>0</formula>
    </cfRule>
  </conditionalFormatting>
  <conditionalFormatting sqref="I1149">
    <cfRule type="cellIs" dxfId="651" priority="560" stopIfTrue="1" operator="equal">
      <formula>0</formula>
    </cfRule>
  </conditionalFormatting>
  <conditionalFormatting sqref="I1149">
    <cfRule type="cellIs" dxfId="650" priority="559" stopIfTrue="1" operator="between">
      <formula>0</formula>
      <formula>0.2</formula>
    </cfRule>
  </conditionalFormatting>
  <conditionalFormatting sqref="H1149">
    <cfRule type="cellIs" dxfId="649" priority="558" stopIfTrue="1" operator="equal">
      <formula>0</formula>
    </cfRule>
  </conditionalFormatting>
  <conditionalFormatting sqref="H1149">
    <cfRule type="cellIs" dxfId="648" priority="557" stopIfTrue="1" operator="between">
      <formula>0</formula>
      <formula>0.2</formula>
    </cfRule>
  </conditionalFormatting>
  <conditionalFormatting sqref="G1158:G1159">
    <cfRule type="cellIs" dxfId="647" priority="556" stopIfTrue="1" operator="equal">
      <formula>0</formula>
    </cfRule>
  </conditionalFormatting>
  <conditionalFormatting sqref="G1158:G1159">
    <cfRule type="cellIs" dxfId="646" priority="555" stopIfTrue="1" operator="between">
      <formula>0</formula>
      <formula>0.2</formula>
    </cfRule>
  </conditionalFormatting>
  <conditionalFormatting sqref="J1032:M1032 H1023:M1023">
    <cfRule type="cellIs" dxfId="645" priority="553" stopIfTrue="1" operator="equal">
      <formula>0</formula>
    </cfRule>
  </conditionalFormatting>
  <conditionalFormatting sqref="H1023:M1023">
    <cfRule type="cellIs" dxfId="644" priority="554" stopIfTrue="1" operator="between">
      <formula>0</formula>
      <formula>0.2</formula>
    </cfRule>
  </conditionalFormatting>
  <conditionalFormatting sqref="J1033:M1033">
    <cfRule type="cellIs" dxfId="643" priority="552" stopIfTrue="1" operator="equal">
      <formula>0</formula>
    </cfRule>
  </conditionalFormatting>
  <conditionalFormatting sqref="J1031:M1031">
    <cfRule type="cellIs" dxfId="642" priority="551" stopIfTrue="1" operator="equal">
      <formula>0</formula>
    </cfRule>
  </conditionalFormatting>
  <conditionalFormatting sqref="I1032">
    <cfRule type="cellIs" dxfId="641" priority="548" stopIfTrue="1" operator="equal">
      <formula>0</formula>
    </cfRule>
  </conditionalFormatting>
  <conditionalFormatting sqref="I1032">
    <cfRule type="cellIs" dxfId="640" priority="547" stopIfTrue="1" operator="between">
      <formula>0</formula>
      <formula>0.2</formula>
    </cfRule>
  </conditionalFormatting>
  <conditionalFormatting sqref="H1032">
    <cfRule type="cellIs" dxfId="639" priority="546" stopIfTrue="1" operator="equal">
      <formula>0</formula>
    </cfRule>
  </conditionalFormatting>
  <conditionalFormatting sqref="H1032">
    <cfRule type="cellIs" dxfId="638" priority="545" stopIfTrue="1" operator="between">
      <formula>0</formula>
      <formula>0.2</formula>
    </cfRule>
  </conditionalFormatting>
  <conditionalFormatting sqref="J759:L760 G760">
    <cfRule type="cellIs" dxfId="637" priority="543" stopIfTrue="1" operator="equal">
      <formula>0</formula>
    </cfRule>
  </conditionalFormatting>
  <conditionalFormatting sqref="J759:L760">
    <cfRule type="cellIs" dxfId="636" priority="544" stopIfTrue="1" operator="between">
      <formula>0</formula>
      <formula>0.2</formula>
    </cfRule>
  </conditionalFormatting>
  <conditionalFormatting sqref="G760">
    <cfRule type="cellIs" dxfId="635" priority="542" stopIfTrue="1" operator="between">
      <formula>0</formula>
      <formula>0.2</formula>
    </cfRule>
  </conditionalFormatting>
  <conditionalFormatting sqref="G769">
    <cfRule type="cellIs" dxfId="634" priority="521" stopIfTrue="1" operator="equal">
      <formula>0</formula>
    </cfRule>
  </conditionalFormatting>
  <conditionalFormatting sqref="G769">
    <cfRule type="cellIs" dxfId="633" priority="520" stopIfTrue="1" operator="between">
      <formula>0</formula>
      <formula>0.2</formula>
    </cfRule>
  </conditionalFormatting>
  <conditionalFormatting sqref="J962:M968">
    <cfRule type="cellIs" dxfId="632" priority="481" stopIfTrue="1" operator="equal">
      <formula>0</formula>
    </cfRule>
  </conditionalFormatting>
  <conditionalFormatting sqref="J962:M968">
    <cfRule type="cellIs" dxfId="631" priority="480" stopIfTrue="1" operator="between">
      <formula>0</formula>
      <formula>0.2</formula>
    </cfRule>
  </conditionalFormatting>
  <conditionalFormatting sqref="J758:M758">
    <cfRule type="cellIs" dxfId="630" priority="536" stopIfTrue="1" operator="equal">
      <formula>0</formula>
    </cfRule>
  </conditionalFormatting>
  <conditionalFormatting sqref="J758:M758">
    <cfRule type="cellIs" dxfId="629" priority="537" stopIfTrue="1" operator="between">
      <formula>0</formula>
      <formula>0.2</formula>
    </cfRule>
  </conditionalFormatting>
  <conditionalFormatting sqref="I870">
    <cfRule type="cellIs" dxfId="628" priority="535" stopIfTrue="1" operator="equal">
      <formula>0</formula>
    </cfRule>
  </conditionalFormatting>
  <conditionalFormatting sqref="G458">
    <cfRule type="cellIs" dxfId="627" priority="534" stopIfTrue="1" operator="equal">
      <formula>0</formula>
    </cfRule>
  </conditionalFormatting>
  <conditionalFormatting sqref="G441">
    <cfRule type="cellIs" dxfId="626" priority="533" stopIfTrue="1" operator="equal">
      <formula>0</formula>
    </cfRule>
  </conditionalFormatting>
  <conditionalFormatting sqref="G442">
    <cfRule type="cellIs" dxfId="625" priority="532" stopIfTrue="1" operator="equal">
      <formula>0</formula>
    </cfRule>
  </conditionalFormatting>
  <conditionalFormatting sqref="G478 I478">
    <cfRule type="cellIs" dxfId="624" priority="531" stopIfTrue="1" operator="equal">
      <formula>0</formula>
    </cfRule>
  </conditionalFormatting>
  <conditionalFormatting sqref="G478 I478">
    <cfRule type="cellIs" dxfId="623" priority="530" stopIfTrue="1" operator="between">
      <formula>0</formula>
      <formula>0.2</formula>
    </cfRule>
  </conditionalFormatting>
  <conditionalFormatting sqref="G479">
    <cfRule type="cellIs" dxfId="622" priority="529" stopIfTrue="1" operator="equal">
      <formula>0</formula>
    </cfRule>
  </conditionalFormatting>
  <conditionalFormatting sqref="G479">
    <cfRule type="cellIs" dxfId="621" priority="528" stopIfTrue="1" operator="between">
      <formula>0</formula>
      <formula>0.2</formula>
    </cfRule>
  </conditionalFormatting>
  <conditionalFormatting sqref="H478">
    <cfRule type="cellIs" dxfId="620" priority="527" stopIfTrue="1" operator="equal">
      <formula>0</formula>
    </cfRule>
  </conditionalFormatting>
  <conditionalFormatting sqref="H478">
    <cfRule type="cellIs" dxfId="619" priority="526" stopIfTrue="1" operator="between">
      <formula>0</formula>
      <formula>0.2</formula>
    </cfRule>
  </conditionalFormatting>
  <conditionalFormatting sqref="G894">
    <cfRule type="cellIs" dxfId="618" priority="515" stopIfTrue="1" operator="equal">
      <formula>0</formula>
    </cfRule>
  </conditionalFormatting>
  <conditionalFormatting sqref="G894">
    <cfRule type="cellIs" dxfId="617" priority="514" stopIfTrue="1" operator="between">
      <formula>0</formula>
      <formula>0.2</formula>
    </cfRule>
  </conditionalFormatting>
  <conditionalFormatting sqref="G768">
    <cfRule type="cellIs" dxfId="616" priority="523" stopIfTrue="1" operator="equal">
      <formula>0</formula>
    </cfRule>
  </conditionalFormatting>
  <conditionalFormatting sqref="G768">
    <cfRule type="cellIs" dxfId="615" priority="522" stopIfTrue="1" operator="between">
      <formula>0</formula>
      <formula>0.2</formula>
    </cfRule>
  </conditionalFormatting>
  <conditionalFormatting sqref="G962:G968">
    <cfRule type="cellIs" dxfId="614" priority="485" stopIfTrue="1" operator="equal">
      <formula>0</formula>
    </cfRule>
  </conditionalFormatting>
  <conditionalFormatting sqref="G962:G968">
    <cfRule type="cellIs" dxfId="613" priority="484" stopIfTrue="1" operator="between">
      <formula>0</formula>
      <formula>0.2</formula>
    </cfRule>
  </conditionalFormatting>
  <conditionalFormatting sqref="J962:M968">
    <cfRule type="cellIs" dxfId="612" priority="483" stopIfTrue="1" operator="equal">
      <formula>0</formula>
    </cfRule>
  </conditionalFormatting>
  <conditionalFormatting sqref="J962:M968">
    <cfRule type="cellIs" dxfId="611" priority="482" stopIfTrue="1" operator="between">
      <formula>0</formula>
      <formula>0.2</formula>
    </cfRule>
  </conditionalFormatting>
  <conditionalFormatting sqref="I962:I968">
    <cfRule type="cellIs" dxfId="610" priority="479" stopIfTrue="1" operator="equal">
      <formula>0</formula>
    </cfRule>
  </conditionalFormatting>
  <conditionalFormatting sqref="I962:I968">
    <cfRule type="cellIs" dxfId="609" priority="478" stopIfTrue="1" operator="between">
      <formula>0</formula>
      <formula>0.2</formula>
    </cfRule>
  </conditionalFormatting>
  <conditionalFormatting sqref="H304">
    <cfRule type="cellIs" dxfId="608" priority="505" stopIfTrue="1" operator="equal">
      <formula>0</formula>
    </cfRule>
  </conditionalFormatting>
  <conditionalFormatting sqref="H304">
    <cfRule type="cellIs" dxfId="607" priority="504" stopIfTrue="1" operator="between">
      <formula>0</formula>
      <formula>0.2</formula>
    </cfRule>
  </conditionalFormatting>
  <conditionalFormatting sqref="G895">
    <cfRule type="cellIs" dxfId="606" priority="513" stopIfTrue="1" operator="equal">
      <formula>0</formula>
    </cfRule>
  </conditionalFormatting>
  <conditionalFormatting sqref="G895">
    <cfRule type="cellIs" dxfId="605" priority="512" stopIfTrue="1" operator="between">
      <formula>0</formula>
      <formula>0.2</formula>
    </cfRule>
  </conditionalFormatting>
  <conditionalFormatting sqref="H962:H968">
    <cfRule type="cellIs" dxfId="604" priority="473" stopIfTrue="1" operator="equal">
      <formula>0</formula>
    </cfRule>
  </conditionalFormatting>
  <conditionalFormatting sqref="H962:H968">
    <cfRule type="cellIs" dxfId="603" priority="472" stopIfTrue="1" operator="between">
      <formula>0</formula>
      <formula>0.2</formula>
    </cfRule>
  </conditionalFormatting>
  <conditionalFormatting sqref="G837:G843">
    <cfRule type="cellIs" dxfId="602" priority="471" stopIfTrue="1" operator="equal">
      <formula>0</formula>
    </cfRule>
  </conditionalFormatting>
  <conditionalFormatting sqref="G837:G843">
    <cfRule type="cellIs" dxfId="601" priority="470" stopIfTrue="1" operator="between">
      <formula>0</formula>
      <formula>0.2</formula>
    </cfRule>
  </conditionalFormatting>
  <conditionalFormatting sqref="I304">
    <cfRule type="cellIs" dxfId="600" priority="507" stopIfTrue="1" operator="equal">
      <formula>0</formula>
    </cfRule>
  </conditionalFormatting>
  <conditionalFormatting sqref="I304">
    <cfRule type="cellIs" dxfId="599" priority="506" stopIfTrue="1" operator="between">
      <formula>0</formula>
      <formula>0.2</formula>
    </cfRule>
  </conditionalFormatting>
  <conditionalFormatting sqref="J837:M843">
    <cfRule type="cellIs" dxfId="598" priority="467" stopIfTrue="1" operator="equal">
      <formula>0</formula>
    </cfRule>
  </conditionalFormatting>
  <conditionalFormatting sqref="J837:M843">
    <cfRule type="cellIs" dxfId="597" priority="466" stopIfTrue="1" operator="between">
      <formula>0</formula>
      <formula>0.2</formula>
    </cfRule>
  </conditionalFormatting>
  <conditionalFormatting sqref="H1106:M1117 G1106:G1128">
    <cfRule type="cellIs" dxfId="596" priority="495" stopIfTrue="1" operator="equal">
      <formula>0</formula>
    </cfRule>
  </conditionalFormatting>
  <conditionalFormatting sqref="H1101:H1105">
    <cfRule type="cellIs" dxfId="595" priority="493" stopIfTrue="1" operator="equal">
      <formula>0</formula>
    </cfRule>
  </conditionalFormatting>
  <conditionalFormatting sqref="H1130:H1134">
    <cfRule type="cellIs" dxfId="594" priority="491" stopIfTrue="1" operator="equal">
      <formula>0</formula>
    </cfRule>
  </conditionalFormatting>
  <conditionalFormatting sqref="G1101:G1105 I1101:I1105">
    <cfRule type="cellIs" dxfId="593" priority="494" stopIfTrue="1" operator="equal">
      <formula>0</formula>
    </cfRule>
  </conditionalFormatting>
  <conditionalFormatting sqref="H1259:M1270 G1259:G1281">
    <cfRule type="cellIs" dxfId="592" priority="490" stopIfTrue="1" operator="equal">
      <formula>0</formula>
    </cfRule>
  </conditionalFormatting>
  <conditionalFormatting sqref="G1130:G1134 I1130:I1134">
    <cfRule type="cellIs" dxfId="591" priority="492" stopIfTrue="1" operator="equal">
      <formula>0</formula>
    </cfRule>
  </conditionalFormatting>
  <conditionalFormatting sqref="I962:I968">
    <cfRule type="cellIs" dxfId="590" priority="477" stopIfTrue="1" operator="equal">
      <formula>0</formula>
    </cfRule>
  </conditionalFormatting>
  <conditionalFormatting sqref="I962:I968">
    <cfRule type="cellIs" dxfId="589" priority="476" stopIfTrue="1" operator="between">
      <formula>0</formula>
      <formula>0.2</formula>
    </cfRule>
  </conditionalFormatting>
  <conditionalFormatting sqref="H962:H968">
    <cfRule type="cellIs" dxfId="588" priority="475" stopIfTrue="1" operator="equal">
      <formula>0</formula>
    </cfRule>
  </conditionalFormatting>
  <conditionalFormatting sqref="H962:H968">
    <cfRule type="cellIs" dxfId="587" priority="474" stopIfTrue="1" operator="between">
      <formula>0</formula>
      <formula>0.2</formula>
    </cfRule>
  </conditionalFormatting>
  <conditionalFormatting sqref="J837:M843">
    <cfRule type="cellIs" dxfId="586" priority="469" stopIfTrue="1" operator="equal">
      <formula>0</formula>
    </cfRule>
  </conditionalFormatting>
  <conditionalFormatting sqref="J837:M843">
    <cfRule type="cellIs" dxfId="585" priority="468" stopIfTrue="1" operator="between">
      <formula>0</formula>
      <formula>0.2</formula>
    </cfRule>
  </conditionalFormatting>
  <conditionalFormatting sqref="I837:I843">
    <cfRule type="cellIs" dxfId="584" priority="463" stopIfTrue="1" operator="equal">
      <formula>0</formula>
    </cfRule>
  </conditionalFormatting>
  <conditionalFormatting sqref="I837:I843">
    <cfRule type="cellIs" dxfId="583" priority="462" stopIfTrue="1" operator="between">
      <formula>0</formula>
      <formula>0.2</formula>
    </cfRule>
  </conditionalFormatting>
  <conditionalFormatting sqref="I837:I843">
    <cfRule type="cellIs" dxfId="582" priority="465" stopIfTrue="1" operator="equal">
      <formula>0</formula>
    </cfRule>
  </conditionalFormatting>
  <conditionalFormatting sqref="I837:I843">
    <cfRule type="cellIs" dxfId="581" priority="464" stopIfTrue="1" operator="between">
      <formula>0</formula>
      <formula>0.2</formula>
    </cfRule>
  </conditionalFormatting>
  <conditionalFormatting sqref="H837:H843">
    <cfRule type="cellIs" dxfId="580" priority="461" stopIfTrue="1" operator="equal">
      <formula>0</formula>
    </cfRule>
  </conditionalFormatting>
  <conditionalFormatting sqref="H837:H843">
    <cfRule type="cellIs" dxfId="579" priority="460" stopIfTrue="1" operator="between">
      <formula>0</formula>
      <formula>0.2</formula>
    </cfRule>
  </conditionalFormatting>
  <conditionalFormatting sqref="H837:H843">
    <cfRule type="cellIs" dxfId="578" priority="459" stopIfTrue="1" operator="equal">
      <formula>0</formula>
    </cfRule>
  </conditionalFormatting>
  <conditionalFormatting sqref="H837:H843">
    <cfRule type="cellIs" dxfId="577" priority="458" stopIfTrue="1" operator="between">
      <formula>0</formula>
      <formula>0.2</formula>
    </cfRule>
  </conditionalFormatting>
  <conditionalFormatting sqref="I1166">
    <cfRule type="cellIs" dxfId="576" priority="457" stopIfTrue="1" operator="equal">
      <formula>0</formula>
    </cfRule>
  </conditionalFormatting>
  <conditionalFormatting sqref="I1166">
    <cfRule type="cellIs" dxfId="575" priority="456" stopIfTrue="1" operator="between">
      <formula>0</formula>
      <formula>0.2</formula>
    </cfRule>
  </conditionalFormatting>
  <conditionalFormatting sqref="J888:L888">
    <cfRule type="cellIs" dxfId="574" priority="454" stopIfTrue="1" operator="equal">
      <formula>0</formula>
    </cfRule>
  </conditionalFormatting>
  <conditionalFormatting sqref="J888:L888">
    <cfRule type="cellIs" dxfId="573" priority="455" stopIfTrue="1" operator="between">
      <formula>0</formula>
      <formula>0.2</formula>
    </cfRule>
  </conditionalFormatting>
  <conditionalFormatting sqref="M208">
    <cfRule type="cellIs" dxfId="572" priority="451" stopIfTrue="1" operator="equal">
      <formula>0</formula>
    </cfRule>
  </conditionalFormatting>
  <conditionalFormatting sqref="M208">
    <cfRule type="cellIs" dxfId="571" priority="450" stopIfTrue="1" operator="between">
      <formula>0</formula>
      <formula>0.2</formula>
    </cfRule>
  </conditionalFormatting>
  <conditionalFormatting sqref="J479:L479">
    <cfRule type="cellIs" dxfId="570" priority="445" stopIfTrue="1" operator="equal">
      <formula>0</formula>
    </cfRule>
  </conditionalFormatting>
  <conditionalFormatting sqref="J479:L479">
    <cfRule type="cellIs" dxfId="569" priority="444" stopIfTrue="1" operator="between">
      <formula>0</formula>
      <formula>0.2</formula>
    </cfRule>
  </conditionalFormatting>
  <conditionalFormatting sqref="L216">
    <cfRule type="cellIs" dxfId="568" priority="447" stopIfTrue="1" operator="equal">
      <formula>0</formula>
    </cfRule>
  </conditionalFormatting>
  <conditionalFormatting sqref="L216">
    <cfRule type="cellIs" dxfId="567" priority="446" stopIfTrue="1" operator="between">
      <formula>0</formula>
      <formula>0.2</formula>
    </cfRule>
  </conditionalFormatting>
  <conditionalFormatting sqref="I782">
    <cfRule type="cellIs" dxfId="566" priority="443" stopIfTrue="1" operator="equal">
      <formula>0</formula>
    </cfRule>
  </conditionalFormatting>
  <conditionalFormatting sqref="I782">
    <cfRule type="cellIs" dxfId="565" priority="442" stopIfTrue="1" operator="between">
      <formula>0</formula>
      <formula>0.2</formula>
    </cfRule>
  </conditionalFormatting>
  <conditionalFormatting sqref="H782">
    <cfRule type="cellIs" dxfId="564" priority="441" stopIfTrue="1" operator="equal">
      <formula>0</formula>
    </cfRule>
  </conditionalFormatting>
  <conditionalFormatting sqref="H782">
    <cfRule type="cellIs" dxfId="563" priority="440" stopIfTrue="1" operator="between">
      <formula>0</formula>
      <formula>0.2</formula>
    </cfRule>
  </conditionalFormatting>
  <conditionalFormatting sqref="I908">
    <cfRule type="cellIs" dxfId="562" priority="439" stopIfTrue="1" operator="equal">
      <formula>0</formula>
    </cfRule>
  </conditionalFormatting>
  <conditionalFormatting sqref="I908">
    <cfRule type="cellIs" dxfId="561" priority="438" stopIfTrue="1" operator="between">
      <formula>0</formula>
      <formula>0.2</formula>
    </cfRule>
  </conditionalFormatting>
  <conditionalFormatting sqref="H908">
    <cfRule type="cellIs" dxfId="560" priority="437" stopIfTrue="1" operator="equal">
      <formula>0</formula>
    </cfRule>
  </conditionalFormatting>
  <conditionalFormatting sqref="H908">
    <cfRule type="cellIs" dxfId="559" priority="436" stopIfTrue="1" operator="between">
      <formula>0</formula>
      <formula>0.2</formula>
    </cfRule>
  </conditionalFormatting>
  <conditionalFormatting sqref="M483">
    <cfRule type="cellIs" dxfId="558" priority="397" stopIfTrue="1" operator="equal">
      <formula>0</formula>
    </cfRule>
  </conditionalFormatting>
  <conditionalFormatting sqref="M483">
    <cfRule type="cellIs" dxfId="557" priority="396" stopIfTrue="1" operator="between">
      <formula>0</formula>
      <formula>0.2</formula>
    </cfRule>
  </conditionalFormatting>
  <conditionalFormatting sqref="M769">
    <cfRule type="cellIs" dxfId="556" priority="395" stopIfTrue="1" operator="equal">
      <formula>0</formula>
    </cfRule>
  </conditionalFormatting>
  <conditionalFormatting sqref="M769">
    <cfRule type="cellIs" dxfId="555" priority="394" stopIfTrue="1" operator="between">
      <formula>0</formula>
      <formula>0.2</formula>
    </cfRule>
  </conditionalFormatting>
  <conditionalFormatting sqref="M772">
    <cfRule type="cellIs" dxfId="554" priority="393" stopIfTrue="1" operator="equal">
      <formula>0</formula>
    </cfRule>
  </conditionalFormatting>
  <conditionalFormatting sqref="M772">
    <cfRule type="cellIs" dxfId="553" priority="392" stopIfTrue="1" operator="between">
      <formula>0</formula>
      <formula>0.2</formula>
    </cfRule>
  </conditionalFormatting>
  <conditionalFormatting sqref="I215">
    <cfRule type="cellIs" dxfId="552" priority="429" stopIfTrue="1" operator="equal">
      <formula>0</formula>
    </cfRule>
  </conditionalFormatting>
  <conditionalFormatting sqref="I215">
    <cfRule type="cellIs" dxfId="551" priority="428" stopIfTrue="1" operator="between">
      <formula>0</formula>
      <formula>0.2</formula>
    </cfRule>
  </conditionalFormatting>
  <conditionalFormatting sqref="H215">
    <cfRule type="cellIs" dxfId="550" priority="427" stopIfTrue="1" operator="equal">
      <formula>0</formula>
    </cfRule>
  </conditionalFormatting>
  <conditionalFormatting sqref="H215">
    <cfRule type="cellIs" dxfId="549" priority="426" stopIfTrue="1" operator="between">
      <formula>0</formula>
      <formula>0.2</formula>
    </cfRule>
  </conditionalFormatting>
  <conditionalFormatting sqref="I771">
    <cfRule type="cellIs" dxfId="548" priority="425" stopIfTrue="1" operator="equal">
      <formula>0</formula>
    </cfRule>
  </conditionalFormatting>
  <conditionalFormatting sqref="I771">
    <cfRule type="cellIs" dxfId="547" priority="424" stopIfTrue="1" operator="between">
      <formula>0</formula>
      <formula>0.2</formula>
    </cfRule>
  </conditionalFormatting>
  <conditionalFormatting sqref="I775">
    <cfRule type="cellIs" dxfId="546" priority="423" stopIfTrue="1" operator="equal">
      <formula>0</formula>
    </cfRule>
  </conditionalFormatting>
  <conditionalFormatting sqref="I775">
    <cfRule type="cellIs" dxfId="545" priority="422" stopIfTrue="1" operator="between">
      <formula>0</formula>
      <formula>0.2</formula>
    </cfRule>
  </conditionalFormatting>
  <conditionalFormatting sqref="H771">
    <cfRule type="cellIs" dxfId="544" priority="421" stopIfTrue="1" operator="equal">
      <formula>0</formula>
    </cfRule>
  </conditionalFormatting>
  <conditionalFormatting sqref="H771">
    <cfRule type="cellIs" dxfId="543" priority="420" stopIfTrue="1" operator="between">
      <formula>0</formula>
      <formula>0.2</formula>
    </cfRule>
  </conditionalFormatting>
  <conditionalFormatting sqref="H775">
    <cfRule type="cellIs" dxfId="542" priority="419" stopIfTrue="1" operator="equal">
      <formula>0</formula>
    </cfRule>
  </conditionalFormatting>
  <conditionalFormatting sqref="H775">
    <cfRule type="cellIs" dxfId="541" priority="418" stopIfTrue="1" operator="between">
      <formula>0</formula>
      <formula>0.2</formula>
    </cfRule>
  </conditionalFormatting>
  <conditionalFormatting sqref="I768">
    <cfRule type="cellIs" dxfId="540" priority="417" stopIfTrue="1" operator="equal">
      <formula>0</formula>
    </cfRule>
  </conditionalFormatting>
  <conditionalFormatting sqref="I768">
    <cfRule type="cellIs" dxfId="539" priority="416" stopIfTrue="1" operator="between">
      <formula>0</formula>
      <formula>0.2</formula>
    </cfRule>
  </conditionalFormatting>
  <conditionalFormatting sqref="H768">
    <cfRule type="cellIs" dxfId="538" priority="415" stopIfTrue="1" operator="equal">
      <formula>0</formula>
    </cfRule>
  </conditionalFormatting>
  <conditionalFormatting sqref="H768">
    <cfRule type="cellIs" dxfId="537" priority="414" stopIfTrue="1" operator="between">
      <formula>0</formula>
      <formula>0.2</formula>
    </cfRule>
  </conditionalFormatting>
  <conditionalFormatting sqref="I897">
    <cfRule type="cellIs" dxfId="536" priority="413" stopIfTrue="1" operator="equal">
      <formula>0</formula>
    </cfRule>
  </conditionalFormatting>
  <conditionalFormatting sqref="I897">
    <cfRule type="cellIs" dxfId="535" priority="412" stopIfTrue="1" operator="between">
      <formula>0</formula>
      <formula>0.2</formula>
    </cfRule>
  </conditionalFormatting>
  <conditionalFormatting sqref="I901">
    <cfRule type="cellIs" dxfId="534" priority="411" stopIfTrue="1" operator="equal">
      <formula>0</formula>
    </cfRule>
  </conditionalFormatting>
  <conditionalFormatting sqref="I901">
    <cfRule type="cellIs" dxfId="533" priority="410" stopIfTrue="1" operator="between">
      <formula>0</formula>
      <formula>0.2</formula>
    </cfRule>
  </conditionalFormatting>
  <conditionalFormatting sqref="H897">
    <cfRule type="cellIs" dxfId="532" priority="409" stopIfTrue="1" operator="equal">
      <formula>0</formula>
    </cfRule>
  </conditionalFormatting>
  <conditionalFormatting sqref="H897">
    <cfRule type="cellIs" dxfId="531" priority="408" stopIfTrue="1" operator="between">
      <formula>0</formula>
      <formula>0.2</formula>
    </cfRule>
  </conditionalFormatting>
  <conditionalFormatting sqref="H901">
    <cfRule type="cellIs" dxfId="530" priority="407" stopIfTrue="1" operator="equal">
      <formula>0</formula>
    </cfRule>
  </conditionalFormatting>
  <conditionalFormatting sqref="H901">
    <cfRule type="cellIs" dxfId="529" priority="406" stopIfTrue="1" operator="between">
      <formula>0</formula>
      <formula>0.2</formula>
    </cfRule>
  </conditionalFormatting>
  <conditionalFormatting sqref="I894">
    <cfRule type="cellIs" dxfId="528" priority="405" stopIfTrue="1" operator="equal">
      <formula>0</formula>
    </cfRule>
  </conditionalFormatting>
  <conditionalFormatting sqref="I894">
    <cfRule type="cellIs" dxfId="527" priority="404" stopIfTrue="1" operator="between">
      <formula>0</formula>
      <formula>0.2</formula>
    </cfRule>
  </conditionalFormatting>
  <conditionalFormatting sqref="H894">
    <cfRule type="cellIs" dxfId="526" priority="403" stopIfTrue="1" operator="equal">
      <formula>0</formula>
    </cfRule>
  </conditionalFormatting>
  <conditionalFormatting sqref="H894">
    <cfRule type="cellIs" dxfId="525" priority="402" stopIfTrue="1" operator="between">
      <formula>0</formula>
      <formula>0.2</formula>
    </cfRule>
  </conditionalFormatting>
  <conditionalFormatting sqref="M479">
    <cfRule type="cellIs" dxfId="524" priority="401" stopIfTrue="1" operator="equal">
      <formula>0</formula>
    </cfRule>
  </conditionalFormatting>
  <conditionalFormatting sqref="M479">
    <cfRule type="cellIs" dxfId="523" priority="400" stopIfTrue="1" operator="between">
      <formula>0</formula>
      <formula>0.2</formula>
    </cfRule>
  </conditionalFormatting>
  <conditionalFormatting sqref="M482">
    <cfRule type="cellIs" dxfId="522" priority="399" stopIfTrue="1" operator="equal">
      <formula>0</formula>
    </cfRule>
  </conditionalFormatting>
  <conditionalFormatting sqref="M482">
    <cfRule type="cellIs" dxfId="521" priority="398" stopIfTrue="1" operator="between">
      <formula>0</formula>
      <formula>0.2</formula>
    </cfRule>
  </conditionalFormatting>
  <conditionalFormatting sqref="M895">
    <cfRule type="cellIs" dxfId="520" priority="391" stopIfTrue="1" operator="equal">
      <formula>0</formula>
    </cfRule>
  </conditionalFormatting>
  <conditionalFormatting sqref="M895">
    <cfRule type="cellIs" dxfId="519" priority="390" stopIfTrue="1" operator="between">
      <formula>0</formula>
      <formula>0.2</formula>
    </cfRule>
  </conditionalFormatting>
  <conditionalFormatting sqref="M898">
    <cfRule type="cellIs" dxfId="518" priority="389" stopIfTrue="1" operator="equal">
      <formula>0</formula>
    </cfRule>
  </conditionalFormatting>
  <conditionalFormatting sqref="M898">
    <cfRule type="cellIs" dxfId="517" priority="388" stopIfTrue="1" operator="between">
      <formula>0</formula>
      <formula>0.2</formula>
    </cfRule>
  </conditionalFormatting>
  <conditionalFormatting sqref="J909:L909">
    <cfRule type="cellIs" dxfId="516" priority="386" stopIfTrue="1" operator="equal">
      <formula>0</formula>
    </cfRule>
  </conditionalFormatting>
  <conditionalFormatting sqref="J909:L909">
    <cfRule type="cellIs" dxfId="515" priority="387" stopIfTrue="1" operator="between">
      <formula>0</formula>
      <formula>0.2</formula>
    </cfRule>
  </conditionalFormatting>
  <conditionalFormatting sqref="M909">
    <cfRule type="cellIs" dxfId="514" priority="385" stopIfTrue="1" operator="equal">
      <formula>0</formula>
    </cfRule>
  </conditionalFormatting>
  <conditionalFormatting sqref="M909">
    <cfRule type="cellIs" dxfId="513" priority="384" stopIfTrue="1" operator="between">
      <formula>0</formula>
      <formula>0.2</formula>
    </cfRule>
  </conditionalFormatting>
  <conditionalFormatting sqref="I492">
    <cfRule type="cellIs" dxfId="512" priority="383" stopIfTrue="1" operator="between">
      <formula>0</formula>
      <formula>0.2</formula>
    </cfRule>
  </conditionalFormatting>
  <conditionalFormatting sqref="H492">
    <cfRule type="cellIs" dxfId="511" priority="382" stopIfTrue="1" operator="between">
      <formula>0</formula>
      <formula>0.2</formula>
    </cfRule>
  </conditionalFormatting>
  <conditionalFormatting sqref="I785">
    <cfRule type="cellIs" dxfId="510" priority="381" stopIfTrue="1" operator="between">
      <formula>0</formula>
      <formula>0.2</formula>
    </cfRule>
  </conditionalFormatting>
  <conditionalFormatting sqref="H785">
    <cfRule type="cellIs" dxfId="509" priority="380" stopIfTrue="1" operator="between">
      <formula>0</formula>
      <formula>0.2</formula>
    </cfRule>
  </conditionalFormatting>
  <conditionalFormatting sqref="I911">
    <cfRule type="cellIs" dxfId="508" priority="379" stopIfTrue="1" operator="between">
      <formula>0</formula>
      <formula>0.2</formula>
    </cfRule>
  </conditionalFormatting>
  <conditionalFormatting sqref="H911">
    <cfRule type="cellIs" dxfId="507" priority="378" stopIfTrue="1" operator="between">
      <formula>0</formula>
      <formula>0.2</formula>
    </cfRule>
  </conditionalFormatting>
  <conditionalFormatting sqref="L542:M542">
    <cfRule type="cellIs" dxfId="506" priority="375" stopIfTrue="1" operator="equal">
      <formula>0</formula>
    </cfRule>
  </conditionalFormatting>
  <conditionalFormatting sqref="L542:M542">
    <cfRule type="cellIs" dxfId="505" priority="374" stopIfTrue="1" operator="between">
      <formula>0</formula>
      <formula>0.2</formula>
    </cfRule>
  </conditionalFormatting>
  <conditionalFormatting sqref="L542:M542">
    <cfRule type="cellIs" dxfId="504" priority="377" stopIfTrue="1" operator="equal">
      <formula>0</formula>
    </cfRule>
  </conditionalFormatting>
  <conditionalFormatting sqref="L542:M542">
    <cfRule type="cellIs" dxfId="503" priority="376" stopIfTrue="1" operator="between">
      <formula>0</formula>
      <formula>0.2</formula>
    </cfRule>
  </conditionalFormatting>
  <conditionalFormatting sqref="M274">
    <cfRule type="cellIs" dxfId="502" priority="371" stopIfTrue="1" operator="equal">
      <formula>0</formula>
    </cfRule>
  </conditionalFormatting>
  <conditionalFormatting sqref="M274">
    <cfRule type="cellIs" dxfId="501" priority="370" stopIfTrue="1" operator="between">
      <formula>0</formula>
      <formula>0.2</formula>
    </cfRule>
  </conditionalFormatting>
  <conditionalFormatting sqref="M274">
    <cfRule type="cellIs" dxfId="500" priority="373" stopIfTrue="1" operator="equal">
      <formula>0</formula>
    </cfRule>
  </conditionalFormatting>
  <conditionalFormatting sqref="M274">
    <cfRule type="cellIs" dxfId="499" priority="372" stopIfTrue="1" operator="between">
      <formula>0</formula>
      <formula>0.2</formula>
    </cfRule>
  </conditionalFormatting>
  <conditionalFormatting sqref="L302:M302">
    <cfRule type="cellIs" dxfId="498" priority="369" stopIfTrue="1" operator="equal">
      <formula>0</formula>
    </cfRule>
  </conditionalFormatting>
  <conditionalFormatting sqref="K601:M602">
    <cfRule type="cellIs" dxfId="497" priority="368" stopIfTrue="1" operator="equal">
      <formula>0</formula>
    </cfRule>
  </conditionalFormatting>
  <conditionalFormatting sqref="K601:M602">
    <cfRule type="cellIs" dxfId="496" priority="367" stopIfTrue="1" operator="between">
      <formula>0</formula>
      <formula>0.2</formula>
    </cfRule>
  </conditionalFormatting>
  <conditionalFormatting sqref="K600:M600">
    <cfRule type="cellIs" dxfId="495" priority="366" stopIfTrue="1" operator="equal">
      <formula>0</formula>
    </cfRule>
  </conditionalFormatting>
  <conditionalFormatting sqref="I778">
    <cfRule type="cellIs" dxfId="494" priority="365" stopIfTrue="1" operator="equal">
      <formula>0</formula>
    </cfRule>
  </conditionalFormatting>
  <conditionalFormatting sqref="I778">
    <cfRule type="cellIs" dxfId="493" priority="364" stopIfTrue="1" operator="between">
      <formula>0</formula>
      <formula>0.2</formula>
    </cfRule>
  </conditionalFormatting>
  <conditionalFormatting sqref="I902 I904">
    <cfRule type="cellIs" dxfId="492" priority="363" stopIfTrue="1" operator="equal">
      <formula>0</formula>
    </cfRule>
  </conditionalFormatting>
  <conditionalFormatting sqref="I902">
    <cfRule type="cellIs" dxfId="491" priority="361" stopIfTrue="1" operator="between">
      <formula>0</formula>
      <formula>0.2</formula>
    </cfRule>
  </conditionalFormatting>
  <conditionalFormatting sqref="I904">
    <cfRule type="cellIs" dxfId="490" priority="362" stopIfTrue="1" operator="between">
      <formula>0</formula>
      <formula>0.2</formula>
    </cfRule>
  </conditionalFormatting>
  <conditionalFormatting sqref="J606:M606 G625 G645:G682 J653:M653 J614:M623 J625:M625 I645:I646 J608:M609 J607:L607 H612:M612 I610:L611 G604:G623 J613:L613 H642:I642 J627:M634 J636:M642 J635:L635 J644:M645 I643:L643 J646:L646 J655:M655 J654:L654 J657:M663 J656:L656 J665:M671 J664:K664">
    <cfRule type="cellIs" dxfId="489" priority="359" stopIfTrue="1" operator="equal">
      <formula>0</formula>
    </cfRule>
  </conditionalFormatting>
  <conditionalFormatting sqref="J625:M625 G625 G613:G622 J614:M622 G604:G611 J606:M606 J671:M671 G612:M612 J608:M609 J607:L607 I610:L611 J613:L613 H642:I642 J627:M634 J636:M642 J635:L635 J644:M645 I643:L643 J646:L646 G671:G684">
    <cfRule type="cellIs" dxfId="488" priority="360" stopIfTrue="1" operator="between">
      <formula>0</formula>
      <formula>0.2</formula>
    </cfRule>
  </conditionalFormatting>
  <conditionalFormatting sqref="J604:M604">
    <cfRule type="cellIs" dxfId="487" priority="356" stopIfTrue="1" operator="equal">
      <formula>0</formula>
    </cfRule>
  </conditionalFormatting>
  <conditionalFormatting sqref="J604:M604">
    <cfRule type="cellIs" dxfId="486" priority="355" stopIfTrue="1" operator="between">
      <formula>0</formula>
      <formula>0.2</formula>
    </cfRule>
  </conditionalFormatting>
  <conditionalFormatting sqref="G612 I612">
    <cfRule type="cellIs" dxfId="485" priority="357" stopIfTrue="1" operator="between">
      <formula>0</formula>
      <formula>0.2</formula>
    </cfRule>
  </conditionalFormatting>
  <conditionalFormatting sqref="I645:I646">
    <cfRule type="cellIs" dxfId="484" priority="358" stopIfTrue="1" operator="between">
      <formula>0</formula>
      <formula>0.2</formula>
    </cfRule>
  </conditionalFormatting>
  <conditionalFormatting sqref="J626:M626">
    <cfRule type="cellIs" dxfId="483" priority="349" stopIfTrue="1" operator="equal">
      <formula>0</formula>
    </cfRule>
  </conditionalFormatting>
  <conditionalFormatting sqref="J605:L605">
    <cfRule type="cellIs" dxfId="482" priority="354" stopIfTrue="1" operator="equal">
      <formula>0</formula>
    </cfRule>
  </conditionalFormatting>
  <conditionalFormatting sqref="J605:L605">
    <cfRule type="cellIs" dxfId="481" priority="353" stopIfTrue="1" operator="between">
      <formula>0</formula>
      <formula>0.2</formula>
    </cfRule>
  </conditionalFormatting>
  <conditionalFormatting sqref="J624:M624">
    <cfRule type="cellIs" dxfId="480" priority="351" stopIfTrue="1" operator="equal">
      <formula>0</formula>
    </cfRule>
  </conditionalFormatting>
  <conditionalFormatting sqref="J624:M624">
    <cfRule type="cellIs" dxfId="479" priority="352" stopIfTrue="1" operator="between">
      <formula>0</formula>
      <formula>0.2</formula>
    </cfRule>
  </conditionalFormatting>
  <conditionalFormatting sqref="J626:M626">
    <cfRule type="cellIs" dxfId="478" priority="350" stopIfTrue="1" operator="between">
      <formula>0</formula>
      <formula>0.2</formula>
    </cfRule>
  </conditionalFormatting>
  <conditionalFormatting sqref="G623 J623:M623">
    <cfRule type="cellIs" dxfId="477" priority="348" stopIfTrue="1" operator="between">
      <formula>0</formula>
      <formula>0.2</formula>
    </cfRule>
  </conditionalFormatting>
  <conditionalFormatting sqref="G649">
    <cfRule type="cellIs" dxfId="476" priority="345" stopIfTrue="1" operator="between">
      <formula>0</formula>
      <formula>0.2</formula>
    </cfRule>
  </conditionalFormatting>
  <conditionalFormatting sqref="I684:M684 J682:M682 J672:M673 G683:G684 J651:M652">
    <cfRule type="cellIs" dxfId="475" priority="347" stopIfTrue="1" operator="equal">
      <formula>0</formula>
    </cfRule>
  </conditionalFormatting>
  <conditionalFormatting sqref="G647:G648 I684:M684 J682:M682 J672:M673 J651:M653 G650:G670 J655:M655 J654:L654 J657:M663 J656:L656 J665:M670 J664:K664">
    <cfRule type="cellIs" dxfId="474" priority="346" stopIfTrue="1" operator="between">
      <formula>0</formula>
      <formula>0.2</formula>
    </cfRule>
  </conditionalFormatting>
  <conditionalFormatting sqref="J648:M649 J647:L647 J651:M652 J650:L650">
    <cfRule type="cellIs" dxfId="473" priority="344" stopIfTrue="1" operator="equal">
      <formula>0</formula>
    </cfRule>
  </conditionalFormatting>
  <conditionalFormatting sqref="J648:M649 J647:L647 J651:M652 J650:L650">
    <cfRule type="cellIs" dxfId="472" priority="343" stopIfTrue="1" operator="between">
      <formula>0</formula>
      <formula>0.2</formula>
    </cfRule>
  </conditionalFormatting>
  <conditionalFormatting sqref="J675:M676">
    <cfRule type="cellIs" dxfId="471" priority="342" stopIfTrue="1" operator="equal">
      <formula>0</formula>
    </cfRule>
  </conditionalFormatting>
  <conditionalFormatting sqref="J675:M676">
    <cfRule type="cellIs" dxfId="470" priority="341" stopIfTrue="1" operator="between">
      <formula>0</formula>
      <formula>0.2</formula>
    </cfRule>
  </conditionalFormatting>
  <conditionalFormatting sqref="J677:M677">
    <cfRule type="cellIs" dxfId="469" priority="340" stopIfTrue="1" operator="equal">
      <formula>0</formula>
    </cfRule>
  </conditionalFormatting>
  <conditionalFormatting sqref="J677:M677">
    <cfRule type="cellIs" dxfId="468" priority="339" stopIfTrue="1" operator="between">
      <formula>0</formula>
      <formula>0.2</formula>
    </cfRule>
  </conditionalFormatting>
  <conditionalFormatting sqref="J679:M679">
    <cfRule type="cellIs" dxfId="467" priority="338" stopIfTrue="1" operator="equal">
      <formula>0</formula>
    </cfRule>
  </conditionalFormatting>
  <conditionalFormatting sqref="J679:M679">
    <cfRule type="cellIs" dxfId="466" priority="337" stopIfTrue="1" operator="between">
      <formula>0</formula>
      <formula>0.2</formula>
    </cfRule>
  </conditionalFormatting>
  <conditionalFormatting sqref="J681:M681">
    <cfRule type="cellIs" dxfId="465" priority="336" stopIfTrue="1" operator="equal">
      <formula>0</formula>
    </cfRule>
  </conditionalFormatting>
  <conditionalFormatting sqref="J681:M681">
    <cfRule type="cellIs" dxfId="464" priority="335" stopIfTrue="1" operator="between">
      <formula>0</formula>
      <formula>0.2</formula>
    </cfRule>
  </conditionalFormatting>
  <conditionalFormatting sqref="J680:M680">
    <cfRule type="cellIs" dxfId="463" priority="334" stopIfTrue="1" operator="equal">
      <formula>0</formula>
    </cfRule>
  </conditionalFormatting>
  <conditionalFormatting sqref="J680:M680">
    <cfRule type="cellIs" dxfId="462" priority="333" stopIfTrue="1" operator="between">
      <formula>0</formula>
      <formula>0.2</formula>
    </cfRule>
  </conditionalFormatting>
  <conditionalFormatting sqref="I683:L683">
    <cfRule type="cellIs" dxfId="461" priority="332" stopIfTrue="1" operator="equal">
      <formula>0</formula>
    </cfRule>
  </conditionalFormatting>
  <conditionalFormatting sqref="I683:L683">
    <cfRule type="cellIs" dxfId="460" priority="331" stopIfTrue="1" operator="between">
      <formula>0</formula>
      <formula>0.2</formula>
    </cfRule>
  </conditionalFormatting>
  <conditionalFormatting sqref="J674:M674">
    <cfRule type="cellIs" dxfId="459" priority="330" stopIfTrue="1" operator="equal">
      <formula>0</formula>
    </cfRule>
  </conditionalFormatting>
  <conditionalFormatting sqref="J674:M674">
    <cfRule type="cellIs" dxfId="458" priority="329" stopIfTrue="1" operator="between">
      <formula>0</formula>
      <formula>0.2</formula>
    </cfRule>
  </conditionalFormatting>
  <conditionalFormatting sqref="J678:M678">
    <cfRule type="cellIs" dxfId="457" priority="328" stopIfTrue="1" operator="equal">
      <formula>0</formula>
    </cfRule>
  </conditionalFormatting>
  <conditionalFormatting sqref="J678:M678">
    <cfRule type="cellIs" dxfId="456" priority="327" stopIfTrue="1" operator="between">
      <formula>0</formula>
      <formula>0.2</formula>
    </cfRule>
  </conditionalFormatting>
  <conditionalFormatting sqref="I653:I671">
    <cfRule type="cellIs" dxfId="455" priority="325" stopIfTrue="1" operator="equal">
      <formula>0</formula>
    </cfRule>
  </conditionalFormatting>
  <conditionalFormatting sqref="I671">
    <cfRule type="cellIs" dxfId="454" priority="326" stopIfTrue="1" operator="between">
      <formula>0</formula>
      <formula>0.2</formula>
    </cfRule>
  </conditionalFormatting>
  <conditionalFormatting sqref="I682 I672:I673 I651:I652">
    <cfRule type="cellIs" dxfId="453" priority="324" stopIfTrue="1" operator="equal">
      <formula>0</formula>
    </cfRule>
  </conditionalFormatting>
  <conditionalFormatting sqref="I682 I672:I673 I651:I670">
    <cfRule type="cellIs" dxfId="452" priority="323" stopIfTrue="1" operator="between">
      <formula>0</formula>
      <formula>0.2</formula>
    </cfRule>
  </conditionalFormatting>
  <conditionalFormatting sqref="I647:I652">
    <cfRule type="cellIs" dxfId="451" priority="322" stopIfTrue="1" operator="equal">
      <formula>0</formula>
    </cfRule>
  </conditionalFormatting>
  <conditionalFormatting sqref="I647:I652">
    <cfRule type="cellIs" dxfId="450" priority="321" stopIfTrue="1" operator="between">
      <formula>0</formula>
      <formula>0.2</formula>
    </cfRule>
  </conditionalFormatting>
  <conditionalFormatting sqref="I675:I676">
    <cfRule type="cellIs" dxfId="449" priority="320" stopIfTrue="1" operator="equal">
      <formula>0</formula>
    </cfRule>
  </conditionalFormatting>
  <conditionalFormatting sqref="I675:I676">
    <cfRule type="cellIs" dxfId="448" priority="319" stopIfTrue="1" operator="between">
      <formula>0</formula>
      <formula>0.2</formula>
    </cfRule>
  </conditionalFormatting>
  <conditionalFormatting sqref="I677">
    <cfRule type="cellIs" dxfId="447" priority="318" stopIfTrue="1" operator="equal">
      <formula>0</formula>
    </cfRule>
  </conditionalFormatting>
  <conditionalFormatting sqref="I677">
    <cfRule type="cellIs" dxfId="446" priority="317" stopIfTrue="1" operator="between">
      <formula>0</formula>
      <formula>0.2</formula>
    </cfRule>
  </conditionalFormatting>
  <conditionalFormatting sqref="I679">
    <cfRule type="cellIs" dxfId="445" priority="316" stopIfTrue="1" operator="equal">
      <formula>0</formula>
    </cfRule>
  </conditionalFormatting>
  <conditionalFormatting sqref="I679">
    <cfRule type="cellIs" dxfId="444" priority="315" stopIfTrue="1" operator="between">
      <formula>0</formula>
      <formula>0.2</formula>
    </cfRule>
  </conditionalFormatting>
  <conditionalFormatting sqref="I681">
    <cfRule type="cellIs" dxfId="443" priority="314" stopIfTrue="1" operator="equal">
      <formula>0</formula>
    </cfRule>
  </conditionalFormatting>
  <conditionalFormatting sqref="I681">
    <cfRule type="cellIs" dxfId="442" priority="313" stopIfTrue="1" operator="between">
      <formula>0</formula>
      <formula>0.2</formula>
    </cfRule>
  </conditionalFormatting>
  <conditionalFormatting sqref="I680">
    <cfRule type="cellIs" dxfId="441" priority="312" stopIfTrue="1" operator="equal">
      <formula>0</formula>
    </cfRule>
  </conditionalFormatting>
  <conditionalFormatting sqref="I680">
    <cfRule type="cellIs" dxfId="440" priority="311" stopIfTrue="1" operator="between">
      <formula>0</formula>
      <formula>0.2</formula>
    </cfRule>
  </conditionalFormatting>
  <conditionalFormatting sqref="I674">
    <cfRule type="cellIs" dxfId="439" priority="310" stopIfTrue="1" operator="equal">
      <formula>0</formula>
    </cfRule>
  </conditionalFormatting>
  <conditionalFormatting sqref="I674">
    <cfRule type="cellIs" dxfId="438" priority="309" stopIfTrue="1" operator="between">
      <formula>0</formula>
      <formula>0.2</formula>
    </cfRule>
  </conditionalFormatting>
  <conditionalFormatting sqref="I678">
    <cfRule type="cellIs" dxfId="437" priority="308" stopIfTrue="1" operator="equal">
      <formula>0</formula>
    </cfRule>
  </conditionalFormatting>
  <conditionalFormatting sqref="I678">
    <cfRule type="cellIs" dxfId="436" priority="307" stopIfTrue="1" operator="between">
      <formula>0</formula>
      <formula>0.2</formula>
    </cfRule>
  </conditionalFormatting>
  <conditionalFormatting sqref="I627:I632 I613:I623 I625">
    <cfRule type="cellIs" dxfId="435" priority="305" stopIfTrue="1" operator="equal">
      <formula>0</formula>
    </cfRule>
  </conditionalFormatting>
  <conditionalFormatting sqref="I625 I613:I622 I627:I632">
    <cfRule type="cellIs" dxfId="434" priority="306" stopIfTrue="1" operator="between">
      <formula>0</formula>
      <formula>0.2</formula>
    </cfRule>
  </conditionalFormatting>
  <conditionalFormatting sqref="I626">
    <cfRule type="cellIs" dxfId="433" priority="301" stopIfTrue="1" operator="equal">
      <formula>0</formula>
    </cfRule>
  </conditionalFormatting>
  <conditionalFormatting sqref="I624">
    <cfRule type="cellIs" dxfId="432" priority="303" stopIfTrue="1" operator="equal">
      <formula>0</formula>
    </cfRule>
  </conditionalFormatting>
  <conditionalFormatting sqref="I624">
    <cfRule type="cellIs" dxfId="431" priority="304" stopIfTrue="1" operator="between">
      <formula>0</formula>
      <formula>0.2</formula>
    </cfRule>
  </conditionalFormatting>
  <conditionalFormatting sqref="I626">
    <cfRule type="cellIs" dxfId="430" priority="302" stopIfTrue="1" operator="between">
      <formula>0</formula>
      <formula>0.2</formula>
    </cfRule>
  </conditionalFormatting>
  <conditionalFormatting sqref="I623">
    <cfRule type="cellIs" dxfId="429" priority="300" stopIfTrue="1" operator="between">
      <formula>0</formula>
      <formula>0.2</formula>
    </cfRule>
  </conditionalFormatting>
  <conditionalFormatting sqref="I633:I638">
    <cfRule type="cellIs" dxfId="428" priority="298" stopIfTrue="1" operator="equal">
      <formula>0</formula>
    </cfRule>
  </conditionalFormatting>
  <conditionalFormatting sqref="I633:I638">
    <cfRule type="cellIs" dxfId="427" priority="299" stopIfTrue="1" operator="between">
      <formula>0</formula>
      <formula>0.2</formula>
    </cfRule>
  </conditionalFormatting>
  <conditionalFormatting sqref="I606:I609 H609">
    <cfRule type="cellIs" dxfId="426" priority="296" stopIfTrue="1" operator="equal">
      <formula>0</formula>
    </cfRule>
  </conditionalFormatting>
  <conditionalFormatting sqref="I606:I609 H609">
    <cfRule type="cellIs" dxfId="425" priority="297" stopIfTrue="1" operator="between">
      <formula>0</formula>
      <formula>0.2</formula>
    </cfRule>
  </conditionalFormatting>
  <conditionalFormatting sqref="I604">
    <cfRule type="cellIs" dxfId="424" priority="295" stopIfTrue="1" operator="equal">
      <formula>0</formula>
    </cfRule>
  </conditionalFormatting>
  <conditionalFormatting sqref="I604">
    <cfRule type="cellIs" dxfId="423" priority="294" stopIfTrue="1" operator="between">
      <formula>0</formula>
      <formula>0.2</formula>
    </cfRule>
  </conditionalFormatting>
  <conditionalFormatting sqref="I605">
    <cfRule type="cellIs" dxfId="422" priority="293" stopIfTrue="1" operator="equal">
      <formula>0</formula>
    </cfRule>
  </conditionalFormatting>
  <conditionalFormatting sqref="I605">
    <cfRule type="cellIs" dxfId="421" priority="292" stopIfTrue="1" operator="between">
      <formula>0</formula>
      <formula>0.2</formula>
    </cfRule>
  </conditionalFormatting>
  <conditionalFormatting sqref="H645">
    <cfRule type="cellIs" dxfId="420" priority="290" stopIfTrue="1" operator="equal">
      <formula>0</formula>
    </cfRule>
  </conditionalFormatting>
  <conditionalFormatting sqref="H612">
    <cfRule type="cellIs" dxfId="419" priority="291" stopIfTrue="1" operator="between">
      <formula>0</formula>
      <formula>0.2</formula>
    </cfRule>
  </conditionalFormatting>
  <conditionalFormatting sqref="H645">
    <cfRule type="cellIs" dxfId="418" priority="289" stopIfTrue="1" operator="between">
      <formula>0</formula>
      <formula>0.2</formula>
    </cfRule>
  </conditionalFormatting>
  <conditionalFormatting sqref="H612">
    <cfRule type="cellIs" dxfId="417" priority="288" stopIfTrue="1" operator="between">
      <formula>0</formula>
      <formula>0.2</formula>
    </cfRule>
  </conditionalFormatting>
  <conditionalFormatting sqref="H684">
    <cfRule type="cellIs" dxfId="416" priority="287" stopIfTrue="1" operator="equal">
      <formula>0</formula>
    </cfRule>
  </conditionalFormatting>
  <conditionalFormatting sqref="H684">
    <cfRule type="cellIs" dxfId="415" priority="286" stopIfTrue="1" operator="between">
      <formula>0</formula>
      <formula>0.2</formula>
    </cfRule>
  </conditionalFormatting>
  <conditionalFormatting sqref="H653 H655 H657:H663 H665:H671">
    <cfRule type="cellIs" dxfId="414" priority="284" stopIfTrue="1" operator="equal">
      <formula>0</formula>
    </cfRule>
  </conditionalFormatting>
  <conditionalFormatting sqref="H671">
    <cfRule type="cellIs" dxfId="413" priority="285" stopIfTrue="1" operator="between">
      <formula>0</formula>
      <formula>0.2</formula>
    </cfRule>
  </conditionalFormatting>
  <conditionalFormatting sqref="H682 H672:H673 H651:H652">
    <cfRule type="cellIs" dxfId="412" priority="283" stopIfTrue="1" operator="equal">
      <formula>0</formula>
    </cfRule>
  </conditionalFormatting>
  <conditionalFormatting sqref="H682 H672:H673 H651:H653 H655 H657:H663 H665:H670">
    <cfRule type="cellIs" dxfId="411" priority="282" stopIfTrue="1" operator="between">
      <formula>0</formula>
      <formula>0.2</formula>
    </cfRule>
  </conditionalFormatting>
  <conditionalFormatting sqref="H647:H649 H651:H652">
    <cfRule type="cellIs" dxfId="410" priority="281" stopIfTrue="1" operator="equal">
      <formula>0</formula>
    </cfRule>
  </conditionalFormatting>
  <conditionalFormatting sqref="H647:H649 H651:H652">
    <cfRule type="cellIs" dxfId="409" priority="280" stopIfTrue="1" operator="between">
      <formula>0</formula>
      <formula>0.2</formula>
    </cfRule>
  </conditionalFormatting>
  <conditionalFormatting sqref="H675:H676">
    <cfRule type="cellIs" dxfId="408" priority="279" stopIfTrue="1" operator="equal">
      <formula>0</formula>
    </cfRule>
  </conditionalFormatting>
  <conditionalFormatting sqref="H675:H676">
    <cfRule type="cellIs" dxfId="407" priority="278" stopIfTrue="1" operator="between">
      <formula>0</formula>
      <formula>0.2</formula>
    </cfRule>
  </conditionalFormatting>
  <conditionalFormatting sqref="H677">
    <cfRule type="cellIs" dxfId="406" priority="277" stopIfTrue="1" operator="equal">
      <formula>0</formula>
    </cfRule>
  </conditionalFormatting>
  <conditionalFormatting sqref="H677">
    <cfRule type="cellIs" dxfId="405" priority="276" stopIfTrue="1" operator="between">
      <formula>0</formula>
      <formula>0.2</formula>
    </cfRule>
  </conditionalFormatting>
  <conditionalFormatting sqref="H679">
    <cfRule type="cellIs" dxfId="404" priority="275" stopIfTrue="1" operator="equal">
      <formula>0</formula>
    </cfRule>
  </conditionalFormatting>
  <conditionalFormatting sqref="H679">
    <cfRule type="cellIs" dxfId="403" priority="274" stopIfTrue="1" operator="between">
      <formula>0</formula>
      <formula>0.2</formula>
    </cfRule>
  </conditionalFormatting>
  <conditionalFormatting sqref="H681">
    <cfRule type="cellIs" dxfId="402" priority="273" stopIfTrue="1" operator="equal">
      <formula>0</formula>
    </cfRule>
  </conditionalFormatting>
  <conditionalFormatting sqref="H681">
    <cfRule type="cellIs" dxfId="401" priority="272" stopIfTrue="1" operator="between">
      <formula>0</formula>
      <formula>0.2</formula>
    </cfRule>
  </conditionalFormatting>
  <conditionalFormatting sqref="H680">
    <cfRule type="cellIs" dxfId="400" priority="271" stopIfTrue="1" operator="equal">
      <formula>0</formula>
    </cfRule>
  </conditionalFormatting>
  <conditionalFormatting sqref="H680">
    <cfRule type="cellIs" dxfId="399" priority="270" stopIfTrue="1" operator="between">
      <formula>0</formula>
      <formula>0.2</formula>
    </cfRule>
  </conditionalFormatting>
  <conditionalFormatting sqref="H674">
    <cfRule type="cellIs" dxfId="398" priority="269" stopIfTrue="1" operator="equal">
      <formula>0</formula>
    </cfRule>
  </conditionalFormatting>
  <conditionalFormatting sqref="H674">
    <cfRule type="cellIs" dxfId="397" priority="268" stopIfTrue="1" operator="between">
      <formula>0</formula>
      <formula>0.2</formula>
    </cfRule>
  </conditionalFormatting>
  <conditionalFormatting sqref="H678">
    <cfRule type="cellIs" dxfId="396" priority="267" stopIfTrue="1" operator="equal">
      <formula>0</formula>
    </cfRule>
  </conditionalFormatting>
  <conditionalFormatting sqref="H678">
    <cfRule type="cellIs" dxfId="395" priority="266" stopIfTrue="1" operator="between">
      <formula>0</formula>
      <formula>0.2</formula>
    </cfRule>
  </conditionalFormatting>
  <conditionalFormatting sqref="H627:H632 H614:H623 H625">
    <cfRule type="cellIs" dxfId="394" priority="264" stopIfTrue="1" operator="equal">
      <formula>0</formula>
    </cfRule>
  </conditionalFormatting>
  <conditionalFormatting sqref="H625 H614:H622 H627:H632">
    <cfRule type="cellIs" dxfId="393" priority="265" stopIfTrue="1" operator="between">
      <formula>0</formula>
      <formula>0.2</formula>
    </cfRule>
  </conditionalFormatting>
  <conditionalFormatting sqref="H626">
    <cfRule type="cellIs" dxfId="392" priority="260" stopIfTrue="1" operator="equal">
      <formula>0</formula>
    </cfRule>
  </conditionalFormatting>
  <conditionalFormatting sqref="H624">
    <cfRule type="cellIs" dxfId="391" priority="262" stopIfTrue="1" operator="equal">
      <formula>0</formula>
    </cfRule>
  </conditionalFormatting>
  <conditionalFormatting sqref="H624">
    <cfRule type="cellIs" dxfId="390" priority="263" stopIfTrue="1" operator="between">
      <formula>0</formula>
      <formula>0.2</formula>
    </cfRule>
  </conditionalFormatting>
  <conditionalFormatting sqref="H626">
    <cfRule type="cellIs" dxfId="389" priority="261" stopIfTrue="1" operator="between">
      <formula>0</formula>
      <formula>0.2</formula>
    </cfRule>
  </conditionalFormatting>
  <conditionalFormatting sqref="H623">
    <cfRule type="cellIs" dxfId="388" priority="259" stopIfTrue="1" operator="between">
      <formula>0</formula>
      <formula>0.2</formula>
    </cfRule>
  </conditionalFormatting>
  <conditionalFormatting sqref="H633:H634 H636:H638">
    <cfRule type="cellIs" dxfId="387" priority="257" stopIfTrue="1" operator="equal">
      <formula>0</formula>
    </cfRule>
  </conditionalFormatting>
  <conditionalFormatting sqref="H633:H634 H636:H638">
    <cfRule type="cellIs" dxfId="386" priority="258" stopIfTrue="1" operator="between">
      <formula>0</formula>
      <formula>0.2</formula>
    </cfRule>
  </conditionalFormatting>
  <conditionalFormatting sqref="H606 H608">
    <cfRule type="cellIs" dxfId="385" priority="255" stopIfTrue="1" operator="equal">
      <formula>0</formula>
    </cfRule>
  </conditionalFormatting>
  <conditionalFormatting sqref="H606 H608">
    <cfRule type="cellIs" dxfId="384" priority="256" stopIfTrue="1" operator="between">
      <formula>0</formula>
      <formula>0.2</formula>
    </cfRule>
  </conditionalFormatting>
  <conditionalFormatting sqref="H604">
    <cfRule type="cellIs" dxfId="383" priority="254" stopIfTrue="1" operator="equal">
      <formula>0</formula>
    </cfRule>
  </conditionalFormatting>
  <conditionalFormatting sqref="H604">
    <cfRule type="cellIs" dxfId="382" priority="253" stopIfTrue="1" operator="between">
      <formula>0</formula>
      <formula>0.2</formula>
    </cfRule>
  </conditionalFormatting>
  <conditionalFormatting sqref="I640">
    <cfRule type="cellIs" dxfId="381" priority="252" stopIfTrue="1" operator="equal">
      <formula>0</formula>
    </cfRule>
  </conditionalFormatting>
  <conditionalFormatting sqref="I640">
    <cfRule type="cellIs" dxfId="380" priority="251" stopIfTrue="1" operator="between">
      <formula>0</formula>
      <formula>0.2</formula>
    </cfRule>
  </conditionalFormatting>
  <conditionalFormatting sqref="H640">
    <cfRule type="cellIs" dxfId="379" priority="250" stopIfTrue="1" operator="equal">
      <formula>0</formula>
    </cfRule>
  </conditionalFormatting>
  <conditionalFormatting sqref="H640">
    <cfRule type="cellIs" dxfId="378" priority="249" stopIfTrue="1" operator="between">
      <formula>0</formula>
      <formula>0.2</formula>
    </cfRule>
  </conditionalFormatting>
  <conditionalFormatting sqref="M605">
    <cfRule type="cellIs" dxfId="377" priority="247" stopIfTrue="1" operator="equal">
      <formula>0</formula>
    </cfRule>
  </conditionalFormatting>
  <conditionalFormatting sqref="M605">
    <cfRule type="cellIs" dxfId="376" priority="248" stopIfTrue="1" operator="between">
      <formula>0</formula>
      <formula>0.2</formula>
    </cfRule>
  </conditionalFormatting>
  <conditionalFormatting sqref="M607">
    <cfRule type="cellIs" dxfId="375" priority="245" stopIfTrue="1" operator="equal">
      <formula>0</formula>
    </cfRule>
  </conditionalFormatting>
  <conditionalFormatting sqref="M607">
    <cfRule type="cellIs" dxfId="374" priority="246" stopIfTrue="1" operator="between">
      <formula>0</formula>
      <formula>0.2</formula>
    </cfRule>
  </conditionalFormatting>
  <conditionalFormatting sqref="M610:M611">
    <cfRule type="cellIs" dxfId="373" priority="243" stopIfTrue="1" operator="equal">
      <formula>0</formula>
    </cfRule>
  </conditionalFormatting>
  <conditionalFormatting sqref="M610:M611">
    <cfRule type="cellIs" dxfId="372" priority="244" stopIfTrue="1" operator="between">
      <formula>0</formula>
      <formula>0.2</formula>
    </cfRule>
  </conditionalFormatting>
  <conditionalFormatting sqref="M613">
    <cfRule type="cellIs" dxfId="371" priority="241" stopIfTrue="1" operator="equal">
      <formula>0</formula>
    </cfRule>
  </conditionalFormatting>
  <conditionalFormatting sqref="M613">
    <cfRule type="cellIs" dxfId="370" priority="242" stopIfTrue="1" operator="between">
      <formula>0</formula>
      <formula>0.2</formula>
    </cfRule>
  </conditionalFormatting>
  <conditionalFormatting sqref="M635">
    <cfRule type="cellIs" dxfId="369" priority="239" stopIfTrue="1" operator="equal">
      <formula>0</formula>
    </cfRule>
  </conditionalFormatting>
  <conditionalFormatting sqref="M635">
    <cfRule type="cellIs" dxfId="368" priority="240" stopIfTrue="1" operator="between">
      <formula>0</formula>
      <formula>0.2</formula>
    </cfRule>
  </conditionalFormatting>
  <conditionalFormatting sqref="M643">
    <cfRule type="cellIs" dxfId="367" priority="237" stopIfTrue="1" operator="equal">
      <formula>0</formula>
    </cfRule>
  </conditionalFormatting>
  <conditionalFormatting sqref="M643">
    <cfRule type="cellIs" dxfId="366" priority="238" stopIfTrue="1" operator="between">
      <formula>0</formula>
      <formula>0.2</formula>
    </cfRule>
  </conditionalFormatting>
  <conditionalFormatting sqref="M646">
    <cfRule type="cellIs" dxfId="365" priority="235" stopIfTrue="1" operator="equal">
      <formula>0</formula>
    </cfRule>
  </conditionalFormatting>
  <conditionalFormatting sqref="M646">
    <cfRule type="cellIs" dxfId="364" priority="236" stopIfTrue="1" operator="between">
      <formula>0</formula>
      <formula>0.2</formula>
    </cfRule>
  </conditionalFormatting>
  <conditionalFormatting sqref="M647">
    <cfRule type="cellIs" dxfId="363" priority="233" stopIfTrue="1" operator="equal">
      <formula>0</formula>
    </cfRule>
  </conditionalFormatting>
  <conditionalFormatting sqref="M647">
    <cfRule type="cellIs" dxfId="362" priority="234" stopIfTrue="1" operator="between">
      <formula>0</formula>
      <formula>0.2</formula>
    </cfRule>
  </conditionalFormatting>
  <conditionalFormatting sqref="M650">
    <cfRule type="cellIs" dxfId="361" priority="231" stopIfTrue="1" operator="equal">
      <formula>0</formula>
    </cfRule>
  </conditionalFormatting>
  <conditionalFormatting sqref="M650">
    <cfRule type="cellIs" dxfId="360" priority="232" stopIfTrue="1" operator="between">
      <formula>0</formula>
      <formula>0.2</formula>
    </cfRule>
  </conditionalFormatting>
  <conditionalFormatting sqref="M654">
    <cfRule type="cellIs" dxfId="359" priority="230" stopIfTrue="1" operator="equal">
      <formula>0</formula>
    </cfRule>
  </conditionalFormatting>
  <conditionalFormatting sqref="M654">
    <cfRule type="cellIs" dxfId="358" priority="229" stopIfTrue="1" operator="between">
      <formula>0</formula>
      <formula>0.2</formula>
    </cfRule>
  </conditionalFormatting>
  <conditionalFormatting sqref="M656">
    <cfRule type="cellIs" dxfId="357" priority="228" stopIfTrue="1" operator="equal">
      <formula>0</formula>
    </cfRule>
  </conditionalFormatting>
  <conditionalFormatting sqref="M656">
    <cfRule type="cellIs" dxfId="356" priority="227" stopIfTrue="1" operator="between">
      <formula>0</formula>
      <formula>0.2</formula>
    </cfRule>
  </conditionalFormatting>
  <conditionalFormatting sqref="M664">
    <cfRule type="cellIs" dxfId="355" priority="226" stopIfTrue="1" operator="equal">
      <formula>0</formula>
    </cfRule>
  </conditionalFormatting>
  <conditionalFormatting sqref="M664">
    <cfRule type="cellIs" dxfId="354" priority="225" stopIfTrue="1" operator="between">
      <formula>0</formula>
      <formula>0.2</formula>
    </cfRule>
  </conditionalFormatting>
  <conditionalFormatting sqref="L664">
    <cfRule type="cellIs" dxfId="353" priority="224" stopIfTrue="1" operator="equal">
      <formula>0</formula>
    </cfRule>
  </conditionalFormatting>
  <conditionalFormatting sqref="L664">
    <cfRule type="cellIs" dxfId="352" priority="223" stopIfTrue="1" operator="between">
      <formula>0</formula>
      <formula>0.2</formula>
    </cfRule>
  </conditionalFormatting>
  <conditionalFormatting sqref="M683">
    <cfRule type="cellIs" dxfId="351" priority="222" stopIfTrue="1" operator="equal">
      <formula>0</formula>
    </cfRule>
  </conditionalFormatting>
  <conditionalFormatting sqref="M683">
    <cfRule type="cellIs" dxfId="350" priority="221" stopIfTrue="1" operator="between">
      <formula>0</formula>
      <formula>0.2</formula>
    </cfRule>
  </conditionalFormatting>
  <conditionalFormatting sqref="J1035:M1035 G1035:G1100 J1061:M1061 J1069:M1069 J1037:M1038 J1036:L1036 J1040:M1041 J1039:L1039 J1044:M1044 J1042:L1043 J1046:M1051 J1045:L1045 J1062:K1062 J1073:M1079 J1072:K1072 J1071:M1071 J1070:K1070 J1081:M1087 J1080:K1080">
    <cfRule type="cellIs" dxfId="349" priority="219" stopIfTrue="1" operator="equal">
      <formula>0</formula>
    </cfRule>
  </conditionalFormatting>
  <conditionalFormatting sqref="G1035:G1062 J1035:M1035 J1087:M1087 G1087:G1100 J1037:M1038 J1036:L1036 J1040:M1041 J1039:L1039 J1044:M1044 J1042:L1043 J1046:M1051 J1045:L1045">
    <cfRule type="cellIs" dxfId="348" priority="220" stopIfTrue="1" operator="between">
      <formula>0</formula>
      <formula>0.2</formula>
    </cfRule>
  </conditionalFormatting>
  <conditionalFormatting sqref="J1061:M1061 J1062:K1062">
    <cfRule type="cellIs" dxfId="347" priority="218" stopIfTrue="1" operator="between">
      <formula>0</formula>
      <formula>0.2</formula>
    </cfRule>
  </conditionalFormatting>
  <conditionalFormatting sqref="G1065">
    <cfRule type="cellIs" dxfId="346" priority="215" stopIfTrue="1" operator="between">
      <formula>0</formula>
      <formula>0.2</formula>
    </cfRule>
  </conditionalFormatting>
  <conditionalFormatting sqref="J1098:M1098 J1088:M1089 J1067:M1068">
    <cfRule type="cellIs" dxfId="345" priority="217" stopIfTrue="1" operator="equal">
      <formula>0</formula>
    </cfRule>
  </conditionalFormatting>
  <conditionalFormatting sqref="G1063:G1064 J1098:M1098 J1088:M1089 J1067:M1069 G1066:G1086 J1073:M1079 J1072:K1072 J1071:M1071 J1070:K1070 J1081:M1086 J1080:K1080">
    <cfRule type="cellIs" dxfId="344" priority="216" stopIfTrue="1" operator="between">
      <formula>0</formula>
      <formula>0.2</formula>
    </cfRule>
  </conditionalFormatting>
  <conditionalFormatting sqref="J1064:M1065 J1063:L1063 J1067:M1068 J1066:L1066">
    <cfRule type="cellIs" dxfId="343" priority="214" stopIfTrue="1" operator="equal">
      <formula>0</formula>
    </cfRule>
  </conditionalFormatting>
  <conditionalFormatting sqref="J1064:M1065 J1063:L1063 J1067:M1068 J1066:L1066">
    <cfRule type="cellIs" dxfId="342" priority="213" stopIfTrue="1" operator="between">
      <formula>0</formula>
      <formula>0.2</formula>
    </cfRule>
  </conditionalFormatting>
  <conditionalFormatting sqref="J1091:M1092">
    <cfRule type="cellIs" dxfId="341" priority="212" stopIfTrue="1" operator="equal">
      <formula>0</formula>
    </cfRule>
  </conditionalFormatting>
  <conditionalFormatting sqref="J1091:M1092">
    <cfRule type="cellIs" dxfId="340" priority="211" stopIfTrue="1" operator="between">
      <formula>0</formula>
      <formula>0.2</formula>
    </cfRule>
  </conditionalFormatting>
  <conditionalFormatting sqref="J1093:M1093">
    <cfRule type="cellIs" dxfId="339" priority="210" stopIfTrue="1" operator="equal">
      <formula>0</formula>
    </cfRule>
  </conditionalFormatting>
  <conditionalFormatting sqref="J1093:M1093">
    <cfRule type="cellIs" dxfId="338" priority="209" stopIfTrue="1" operator="between">
      <formula>0</formula>
      <formula>0.2</formula>
    </cfRule>
  </conditionalFormatting>
  <conditionalFormatting sqref="J1095:M1095">
    <cfRule type="cellIs" dxfId="337" priority="208" stopIfTrue="1" operator="equal">
      <formula>0</formula>
    </cfRule>
  </conditionalFormatting>
  <conditionalFormatting sqref="J1095:M1095">
    <cfRule type="cellIs" dxfId="336" priority="207" stopIfTrue="1" operator="between">
      <formula>0</formula>
      <formula>0.2</formula>
    </cfRule>
  </conditionalFormatting>
  <conditionalFormatting sqref="J1097:M1097">
    <cfRule type="cellIs" dxfId="335" priority="206" stopIfTrue="1" operator="equal">
      <formula>0</formula>
    </cfRule>
  </conditionalFormatting>
  <conditionalFormatting sqref="J1097:M1097">
    <cfRule type="cellIs" dxfId="334" priority="205" stopIfTrue="1" operator="between">
      <formula>0</formula>
      <formula>0.2</formula>
    </cfRule>
  </conditionalFormatting>
  <conditionalFormatting sqref="J1096:M1096">
    <cfRule type="cellIs" dxfId="333" priority="204" stopIfTrue="1" operator="equal">
      <formula>0</formula>
    </cfRule>
  </conditionalFormatting>
  <conditionalFormatting sqref="J1096:M1096">
    <cfRule type="cellIs" dxfId="332" priority="203" stopIfTrue="1" operator="between">
      <formula>0</formula>
      <formula>0.2</formula>
    </cfRule>
  </conditionalFormatting>
  <conditionalFormatting sqref="J1090:M1090">
    <cfRule type="cellIs" dxfId="331" priority="202" stopIfTrue="1" operator="equal">
      <formula>0</formula>
    </cfRule>
  </conditionalFormatting>
  <conditionalFormatting sqref="J1090:M1090">
    <cfRule type="cellIs" dxfId="330" priority="201" stopIfTrue="1" operator="between">
      <formula>0</formula>
      <formula>0.2</formula>
    </cfRule>
  </conditionalFormatting>
  <conditionalFormatting sqref="J1094:M1094">
    <cfRule type="cellIs" dxfId="329" priority="200" stopIfTrue="1" operator="equal">
      <formula>0</formula>
    </cfRule>
  </conditionalFormatting>
  <conditionalFormatting sqref="J1094:M1094">
    <cfRule type="cellIs" dxfId="328" priority="199" stopIfTrue="1" operator="between">
      <formula>0</formula>
      <formula>0.2</formula>
    </cfRule>
  </conditionalFormatting>
  <conditionalFormatting sqref="J1052:M1052 J1054:M1059 J1053:K1053 J1060:L1060">
    <cfRule type="cellIs" dxfId="327" priority="198" stopIfTrue="1" operator="equal">
      <formula>0</formula>
    </cfRule>
  </conditionalFormatting>
  <conditionalFormatting sqref="J1052:M1052 J1054:M1059 J1053:K1053 J1060:L1060">
    <cfRule type="cellIs" dxfId="326" priority="197" stopIfTrue="1" operator="between">
      <formula>0</formula>
      <formula>0.2</formula>
    </cfRule>
  </conditionalFormatting>
  <conditionalFormatting sqref="J1100:M1100 J1099:K1099">
    <cfRule type="cellIs" dxfId="325" priority="196" stopIfTrue="1" operator="equal">
      <formula>0</formula>
    </cfRule>
  </conditionalFormatting>
  <conditionalFormatting sqref="J1100:M1100 J1099:K1099">
    <cfRule type="cellIs" dxfId="324" priority="195" stopIfTrue="1" operator="between">
      <formula>0</formula>
      <formula>0.2</formula>
    </cfRule>
  </conditionalFormatting>
  <conditionalFormatting sqref="I1035:I1049 I1061:I1062 I1051">
    <cfRule type="cellIs" dxfId="323" priority="193" stopIfTrue="1" operator="equal">
      <formula>0</formula>
    </cfRule>
  </conditionalFormatting>
  <conditionalFormatting sqref="I1035:I1049 I1051">
    <cfRule type="cellIs" dxfId="322" priority="194" stopIfTrue="1" operator="between">
      <formula>0</formula>
      <formula>0.2</formula>
    </cfRule>
  </conditionalFormatting>
  <conditionalFormatting sqref="I1061:I1062">
    <cfRule type="cellIs" dxfId="321" priority="192" stopIfTrue="1" operator="between">
      <formula>0</formula>
      <formula>0.2</formula>
    </cfRule>
  </conditionalFormatting>
  <conditionalFormatting sqref="I1052:I1060">
    <cfRule type="cellIs" dxfId="320" priority="191" stopIfTrue="1" operator="equal">
      <formula>0</formula>
    </cfRule>
  </conditionalFormatting>
  <conditionalFormatting sqref="I1052:I1060">
    <cfRule type="cellIs" dxfId="319" priority="190" stopIfTrue="1" operator="between">
      <formula>0</formula>
      <formula>0.2</formula>
    </cfRule>
  </conditionalFormatting>
  <conditionalFormatting sqref="I1069:I1087">
    <cfRule type="cellIs" dxfId="318" priority="188" stopIfTrue="1" operator="equal">
      <formula>0</formula>
    </cfRule>
  </conditionalFormatting>
  <conditionalFormatting sqref="I1087">
    <cfRule type="cellIs" dxfId="317" priority="189" stopIfTrue="1" operator="between">
      <formula>0</formula>
      <formula>0.2</formula>
    </cfRule>
  </conditionalFormatting>
  <conditionalFormatting sqref="I1098 I1088:I1089 I1067:I1068">
    <cfRule type="cellIs" dxfId="316" priority="187" stopIfTrue="1" operator="equal">
      <formula>0</formula>
    </cfRule>
  </conditionalFormatting>
  <conditionalFormatting sqref="I1098 I1088:I1089 I1067:I1086">
    <cfRule type="cellIs" dxfId="315" priority="186" stopIfTrue="1" operator="between">
      <formula>0</formula>
      <formula>0.2</formula>
    </cfRule>
  </conditionalFormatting>
  <conditionalFormatting sqref="I1063:I1068">
    <cfRule type="cellIs" dxfId="314" priority="185" stopIfTrue="1" operator="equal">
      <formula>0</formula>
    </cfRule>
  </conditionalFormatting>
  <conditionalFormatting sqref="I1063:I1068">
    <cfRule type="cellIs" dxfId="313" priority="184" stopIfTrue="1" operator="between">
      <formula>0</formula>
      <formula>0.2</formula>
    </cfRule>
  </conditionalFormatting>
  <conditionalFormatting sqref="I1091:I1092">
    <cfRule type="cellIs" dxfId="312" priority="183" stopIfTrue="1" operator="equal">
      <formula>0</formula>
    </cfRule>
  </conditionalFormatting>
  <conditionalFormatting sqref="I1091:I1092">
    <cfRule type="cellIs" dxfId="311" priority="182" stopIfTrue="1" operator="between">
      <formula>0</formula>
      <formula>0.2</formula>
    </cfRule>
  </conditionalFormatting>
  <conditionalFormatting sqref="I1093">
    <cfRule type="cellIs" dxfId="310" priority="181" stopIfTrue="1" operator="equal">
      <formula>0</formula>
    </cfRule>
  </conditionalFormatting>
  <conditionalFormatting sqref="I1093">
    <cfRule type="cellIs" dxfId="309" priority="180" stopIfTrue="1" operator="between">
      <formula>0</formula>
      <formula>0.2</formula>
    </cfRule>
  </conditionalFormatting>
  <conditionalFormatting sqref="I1095">
    <cfRule type="cellIs" dxfId="308" priority="179" stopIfTrue="1" operator="equal">
      <formula>0</formula>
    </cfRule>
  </conditionalFormatting>
  <conditionalFormatting sqref="I1095">
    <cfRule type="cellIs" dxfId="307" priority="178" stopIfTrue="1" operator="between">
      <formula>0</formula>
      <formula>0.2</formula>
    </cfRule>
  </conditionalFormatting>
  <conditionalFormatting sqref="I1097">
    <cfRule type="cellIs" dxfId="306" priority="177" stopIfTrue="1" operator="equal">
      <formula>0</formula>
    </cfRule>
  </conditionalFormatting>
  <conditionalFormatting sqref="I1097">
    <cfRule type="cellIs" dxfId="305" priority="176" stopIfTrue="1" operator="between">
      <formula>0</formula>
      <formula>0.2</formula>
    </cfRule>
  </conditionalFormatting>
  <conditionalFormatting sqref="I1096">
    <cfRule type="cellIs" dxfId="304" priority="175" stopIfTrue="1" operator="equal">
      <formula>0</formula>
    </cfRule>
  </conditionalFormatting>
  <conditionalFormatting sqref="I1096">
    <cfRule type="cellIs" dxfId="303" priority="174" stopIfTrue="1" operator="between">
      <formula>0</formula>
      <formula>0.2</formula>
    </cfRule>
  </conditionalFormatting>
  <conditionalFormatting sqref="I1090">
    <cfRule type="cellIs" dxfId="302" priority="173" stopIfTrue="1" operator="equal">
      <formula>0</formula>
    </cfRule>
  </conditionalFormatting>
  <conditionalFormatting sqref="I1090">
    <cfRule type="cellIs" dxfId="301" priority="172" stopIfTrue="1" operator="between">
      <formula>0</formula>
      <formula>0.2</formula>
    </cfRule>
  </conditionalFormatting>
  <conditionalFormatting sqref="I1094">
    <cfRule type="cellIs" dxfId="300" priority="171" stopIfTrue="1" operator="equal">
      <formula>0</formula>
    </cfRule>
  </conditionalFormatting>
  <conditionalFormatting sqref="I1094">
    <cfRule type="cellIs" dxfId="299" priority="170" stopIfTrue="1" operator="between">
      <formula>0</formula>
      <formula>0.2</formula>
    </cfRule>
  </conditionalFormatting>
  <conditionalFormatting sqref="I1099:I1100">
    <cfRule type="cellIs" dxfId="298" priority="169" stopIfTrue="1" operator="equal">
      <formula>0</formula>
    </cfRule>
  </conditionalFormatting>
  <conditionalFormatting sqref="I1099:I1100">
    <cfRule type="cellIs" dxfId="297" priority="168" stopIfTrue="1" operator="between">
      <formula>0</formula>
      <formula>0.2</formula>
    </cfRule>
  </conditionalFormatting>
  <conditionalFormatting sqref="H1035 H1061 H1037:H1038 H1040:H1041 H1044 H1046:H1051 I1050">
    <cfRule type="cellIs" dxfId="296" priority="166" stopIfTrue="1" operator="equal">
      <formula>0</formula>
    </cfRule>
  </conditionalFormatting>
  <conditionalFormatting sqref="H1035 H1037:H1038 H1040:H1041 H1044 H1046:H1051 I1050">
    <cfRule type="cellIs" dxfId="295" priority="167" stopIfTrue="1" operator="between">
      <formula>0</formula>
      <formula>0.2</formula>
    </cfRule>
  </conditionalFormatting>
  <conditionalFormatting sqref="H1061">
    <cfRule type="cellIs" dxfId="294" priority="165" stopIfTrue="1" operator="between">
      <formula>0</formula>
      <formula>0.2</formula>
    </cfRule>
  </conditionalFormatting>
  <conditionalFormatting sqref="H1052 H1054:H1059">
    <cfRule type="cellIs" dxfId="293" priority="164" stopIfTrue="1" operator="equal">
      <formula>0</formula>
    </cfRule>
  </conditionalFormatting>
  <conditionalFormatting sqref="H1052 H1054:H1059">
    <cfRule type="cellIs" dxfId="292" priority="163" stopIfTrue="1" operator="between">
      <formula>0</formula>
      <formula>0.2</formula>
    </cfRule>
  </conditionalFormatting>
  <conditionalFormatting sqref="H1069 H1073:H1079 H1071 H1081:H1087">
    <cfRule type="cellIs" dxfId="291" priority="161" stopIfTrue="1" operator="equal">
      <formula>0</formula>
    </cfRule>
  </conditionalFormatting>
  <conditionalFormatting sqref="H1087">
    <cfRule type="cellIs" dxfId="290" priority="162" stopIfTrue="1" operator="between">
      <formula>0</formula>
      <formula>0.2</formula>
    </cfRule>
  </conditionalFormatting>
  <conditionalFormatting sqref="H1098 H1088:H1089 H1067:H1068">
    <cfRule type="cellIs" dxfId="289" priority="160" stopIfTrue="1" operator="equal">
      <formula>0</formula>
    </cfRule>
  </conditionalFormatting>
  <conditionalFormatting sqref="H1098 H1088:H1089 H1067:H1069 H1073:H1079 H1071 H1081:H1086">
    <cfRule type="cellIs" dxfId="288" priority="159" stopIfTrue="1" operator="between">
      <formula>0</formula>
      <formula>0.2</formula>
    </cfRule>
  </conditionalFormatting>
  <conditionalFormatting sqref="H1064:H1065 H1067:H1068">
    <cfRule type="cellIs" dxfId="287" priority="158" stopIfTrue="1" operator="equal">
      <formula>0</formula>
    </cfRule>
  </conditionalFormatting>
  <conditionalFormatting sqref="H1064:H1065 H1067:H1068">
    <cfRule type="cellIs" dxfId="286" priority="157" stopIfTrue="1" operator="between">
      <formula>0</formula>
      <formula>0.2</formula>
    </cfRule>
  </conditionalFormatting>
  <conditionalFormatting sqref="H1091:H1092">
    <cfRule type="cellIs" dxfId="285" priority="156" stopIfTrue="1" operator="equal">
      <formula>0</formula>
    </cfRule>
  </conditionalFormatting>
  <conditionalFormatting sqref="H1091:H1092">
    <cfRule type="cellIs" dxfId="284" priority="155" stopIfTrue="1" operator="between">
      <formula>0</formula>
      <formula>0.2</formula>
    </cfRule>
  </conditionalFormatting>
  <conditionalFormatting sqref="H1093">
    <cfRule type="cellIs" dxfId="283" priority="154" stopIfTrue="1" operator="equal">
      <formula>0</formula>
    </cfRule>
  </conditionalFormatting>
  <conditionalFormatting sqref="H1093">
    <cfRule type="cellIs" dxfId="282" priority="153" stopIfTrue="1" operator="between">
      <formula>0</formula>
      <formula>0.2</formula>
    </cfRule>
  </conditionalFormatting>
  <conditionalFormatting sqref="H1095">
    <cfRule type="cellIs" dxfId="281" priority="152" stopIfTrue="1" operator="equal">
      <formula>0</formula>
    </cfRule>
  </conditionalFormatting>
  <conditionalFormatting sqref="H1095">
    <cfRule type="cellIs" dxfId="280" priority="151" stopIfTrue="1" operator="between">
      <formula>0</formula>
      <formula>0.2</formula>
    </cfRule>
  </conditionalFormatting>
  <conditionalFormatting sqref="H1097">
    <cfRule type="cellIs" dxfId="279" priority="150" stopIfTrue="1" operator="equal">
      <formula>0</formula>
    </cfRule>
  </conditionalFormatting>
  <conditionalFormatting sqref="H1097">
    <cfRule type="cellIs" dxfId="278" priority="149" stopIfTrue="1" operator="between">
      <formula>0</formula>
      <formula>0.2</formula>
    </cfRule>
  </conditionalFormatting>
  <conditionalFormatting sqref="H1096">
    <cfRule type="cellIs" dxfId="277" priority="148" stopIfTrue="1" operator="equal">
      <formula>0</formula>
    </cfRule>
  </conditionalFormatting>
  <conditionalFormatting sqref="H1096">
    <cfRule type="cellIs" dxfId="276" priority="147" stopIfTrue="1" operator="between">
      <formula>0</formula>
      <formula>0.2</formula>
    </cfRule>
  </conditionalFormatting>
  <conditionalFormatting sqref="H1090">
    <cfRule type="cellIs" dxfId="275" priority="146" stopIfTrue="1" operator="equal">
      <formula>0</formula>
    </cfRule>
  </conditionalFormatting>
  <conditionalFormatting sqref="H1090">
    <cfRule type="cellIs" dxfId="274" priority="145" stopIfTrue="1" operator="between">
      <formula>0</formula>
      <formula>0.2</formula>
    </cfRule>
  </conditionalFormatting>
  <conditionalFormatting sqref="H1094">
    <cfRule type="cellIs" dxfId="273" priority="144" stopIfTrue="1" operator="equal">
      <formula>0</formula>
    </cfRule>
  </conditionalFormatting>
  <conditionalFormatting sqref="H1094">
    <cfRule type="cellIs" dxfId="272" priority="143" stopIfTrue="1" operator="between">
      <formula>0</formula>
      <formula>0.2</formula>
    </cfRule>
  </conditionalFormatting>
  <conditionalFormatting sqref="H1100">
    <cfRule type="cellIs" dxfId="271" priority="142" stopIfTrue="1" operator="equal">
      <formula>0</formula>
    </cfRule>
  </conditionalFormatting>
  <conditionalFormatting sqref="H1100">
    <cfRule type="cellIs" dxfId="270" priority="141" stopIfTrue="1" operator="between">
      <formula>0</formula>
      <formula>0.2</formula>
    </cfRule>
  </conditionalFormatting>
  <conditionalFormatting sqref="M1036">
    <cfRule type="cellIs" dxfId="269" priority="139" stopIfTrue="1" operator="equal">
      <formula>0</formula>
    </cfRule>
  </conditionalFormatting>
  <conditionalFormatting sqref="M1036">
    <cfRule type="cellIs" dxfId="268" priority="140" stopIfTrue="1" operator="between">
      <formula>0</formula>
      <formula>0.2</formula>
    </cfRule>
  </conditionalFormatting>
  <conditionalFormatting sqref="M1039">
    <cfRule type="cellIs" dxfId="267" priority="137" stopIfTrue="1" operator="equal">
      <formula>0</formula>
    </cfRule>
  </conditionalFormatting>
  <conditionalFormatting sqref="M1039">
    <cfRule type="cellIs" dxfId="266" priority="138" stopIfTrue="1" operator="between">
      <formula>0</formula>
      <formula>0.2</formula>
    </cfRule>
  </conditionalFormatting>
  <conditionalFormatting sqref="M1042:M1043">
    <cfRule type="cellIs" dxfId="265" priority="135" stopIfTrue="1" operator="equal">
      <formula>0</formula>
    </cfRule>
  </conditionalFormatting>
  <conditionalFormatting sqref="M1042:M1043">
    <cfRule type="cellIs" dxfId="264" priority="136" stopIfTrue="1" operator="between">
      <formula>0</formula>
      <formula>0.2</formula>
    </cfRule>
  </conditionalFormatting>
  <conditionalFormatting sqref="M1045">
    <cfRule type="cellIs" dxfId="263" priority="133" stopIfTrue="1" operator="equal">
      <formula>0</formula>
    </cfRule>
  </conditionalFormatting>
  <conditionalFormatting sqref="M1045">
    <cfRule type="cellIs" dxfId="262" priority="134" stopIfTrue="1" operator="between">
      <formula>0</formula>
      <formula>0.2</formula>
    </cfRule>
  </conditionalFormatting>
  <conditionalFormatting sqref="L1053">
    <cfRule type="cellIs" dxfId="261" priority="131" stopIfTrue="1" operator="equal">
      <formula>0</formula>
    </cfRule>
  </conditionalFormatting>
  <conditionalFormatting sqref="L1053">
    <cfRule type="cellIs" dxfId="260" priority="132" stopIfTrue="1" operator="between">
      <formula>0</formula>
      <formula>0.2</formula>
    </cfRule>
  </conditionalFormatting>
  <conditionalFormatting sqref="M1053">
    <cfRule type="cellIs" dxfId="259" priority="129" stopIfTrue="1" operator="equal">
      <formula>0</formula>
    </cfRule>
  </conditionalFormatting>
  <conditionalFormatting sqref="M1053">
    <cfRule type="cellIs" dxfId="258" priority="130" stopIfTrue="1" operator="between">
      <formula>0</formula>
      <formula>0.2</formula>
    </cfRule>
  </conditionalFormatting>
  <conditionalFormatting sqref="M1062">
    <cfRule type="cellIs" dxfId="257" priority="127" stopIfTrue="1" operator="equal">
      <formula>0</formula>
    </cfRule>
  </conditionalFormatting>
  <conditionalFormatting sqref="M1062">
    <cfRule type="cellIs" dxfId="256" priority="128" stopIfTrue="1" operator="between">
      <formula>0</formula>
      <formula>0.2</formula>
    </cfRule>
  </conditionalFormatting>
  <conditionalFormatting sqref="L1062">
    <cfRule type="cellIs" dxfId="255" priority="125" stopIfTrue="1" operator="equal">
      <formula>0</formula>
    </cfRule>
  </conditionalFormatting>
  <conditionalFormatting sqref="L1062">
    <cfRule type="cellIs" dxfId="254" priority="126" stopIfTrue="1" operator="between">
      <formula>0</formula>
      <formula>0.2</formula>
    </cfRule>
  </conditionalFormatting>
  <conditionalFormatting sqref="M1063">
    <cfRule type="cellIs" dxfId="253" priority="123" stopIfTrue="1" operator="equal">
      <formula>0</formula>
    </cfRule>
  </conditionalFormatting>
  <conditionalFormatting sqref="M1063">
    <cfRule type="cellIs" dxfId="252" priority="124" stopIfTrue="1" operator="between">
      <formula>0</formula>
      <formula>0.2</formula>
    </cfRule>
  </conditionalFormatting>
  <conditionalFormatting sqref="M1066">
    <cfRule type="cellIs" dxfId="251" priority="121" stopIfTrue="1" operator="equal">
      <formula>0</formula>
    </cfRule>
  </conditionalFormatting>
  <conditionalFormatting sqref="M1066">
    <cfRule type="cellIs" dxfId="250" priority="122" stopIfTrue="1" operator="between">
      <formula>0</formula>
      <formula>0.2</formula>
    </cfRule>
  </conditionalFormatting>
  <conditionalFormatting sqref="M1060">
    <cfRule type="cellIs" dxfId="249" priority="119" stopIfTrue="1" operator="equal">
      <formula>0</formula>
    </cfRule>
  </conditionalFormatting>
  <conditionalFormatting sqref="M1060">
    <cfRule type="cellIs" dxfId="248" priority="120" stopIfTrue="1" operator="between">
      <formula>0</formula>
      <formula>0.2</formula>
    </cfRule>
  </conditionalFormatting>
  <conditionalFormatting sqref="M1072">
    <cfRule type="cellIs" dxfId="247" priority="118" stopIfTrue="1" operator="equal">
      <formula>0</formula>
    </cfRule>
  </conditionalFormatting>
  <conditionalFormatting sqref="M1072">
    <cfRule type="cellIs" dxfId="246" priority="117" stopIfTrue="1" operator="between">
      <formula>0</formula>
      <formula>0.2</formula>
    </cfRule>
  </conditionalFormatting>
  <conditionalFormatting sqref="L1072">
    <cfRule type="cellIs" dxfId="245" priority="116" stopIfTrue="1" operator="equal">
      <formula>0</formula>
    </cfRule>
  </conditionalFormatting>
  <conditionalFormatting sqref="L1072">
    <cfRule type="cellIs" dxfId="244" priority="115" stopIfTrue="1" operator="between">
      <formula>0</formula>
      <formula>0.2</formula>
    </cfRule>
  </conditionalFormatting>
  <conditionalFormatting sqref="L1070">
    <cfRule type="cellIs" dxfId="243" priority="114" stopIfTrue="1" operator="equal">
      <formula>0</formula>
    </cfRule>
  </conditionalFormatting>
  <conditionalFormatting sqref="L1070">
    <cfRule type="cellIs" dxfId="242" priority="113" stopIfTrue="1" operator="between">
      <formula>0</formula>
      <formula>0.2</formula>
    </cfRule>
  </conditionalFormatting>
  <conditionalFormatting sqref="M1070">
    <cfRule type="cellIs" dxfId="241" priority="112" stopIfTrue="1" operator="equal">
      <formula>0</formula>
    </cfRule>
  </conditionalFormatting>
  <conditionalFormatting sqref="M1070">
    <cfRule type="cellIs" dxfId="240" priority="111" stopIfTrue="1" operator="between">
      <formula>0</formula>
      <formula>0.2</formula>
    </cfRule>
  </conditionalFormatting>
  <conditionalFormatting sqref="M1080">
    <cfRule type="cellIs" dxfId="239" priority="110" stopIfTrue="1" operator="equal">
      <formula>0</formula>
    </cfRule>
  </conditionalFormatting>
  <conditionalFormatting sqref="M1080">
    <cfRule type="cellIs" dxfId="238" priority="109" stopIfTrue="1" operator="between">
      <formula>0</formula>
      <formula>0.2</formula>
    </cfRule>
  </conditionalFormatting>
  <conditionalFormatting sqref="L1080">
    <cfRule type="cellIs" dxfId="237" priority="108" stopIfTrue="1" operator="equal">
      <formula>0</formula>
    </cfRule>
  </conditionalFormatting>
  <conditionalFormatting sqref="L1080">
    <cfRule type="cellIs" dxfId="236" priority="107" stopIfTrue="1" operator="between">
      <formula>0</formula>
      <formula>0.2</formula>
    </cfRule>
  </conditionalFormatting>
  <conditionalFormatting sqref="M1099">
    <cfRule type="cellIs" dxfId="235" priority="106" stopIfTrue="1" operator="equal">
      <formula>0</formula>
    </cfRule>
  </conditionalFormatting>
  <conditionalFormatting sqref="M1099">
    <cfRule type="cellIs" dxfId="234" priority="105" stopIfTrue="1" operator="between">
      <formula>0</formula>
      <formula>0.2</formula>
    </cfRule>
  </conditionalFormatting>
  <conditionalFormatting sqref="L1099">
    <cfRule type="cellIs" dxfId="233" priority="104" stopIfTrue="1" operator="equal">
      <formula>0</formula>
    </cfRule>
  </conditionalFormatting>
  <conditionalFormatting sqref="L1099">
    <cfRule type="cellIs" dxfId="232" priority="103" stopIfTrue="1" operator="between">
      <formula>0</formula>
      <formula>0.2</formula>
    </cfRule>
  </conditionalFormatting>
  <conditionalFormatting sqref="J1198:M1198 J1207:M1207 J1199:L1199 J1209:L1209 J1213:M1220 J1212:L1212 J1222:M1238 J1221:L1221 J1240:M1240 J1239:L1239 J1210:M1211 G1172:G1238 I1209:I1240 H1210:H1211">
    <cfRule type="cellIs" dxfId="231" priority="101" stopIfTrue="1" operator="equal">
      <formula>0</formula>
    </cfRule>
  </conditionalFormatting>
  <conditionalFormatting sqref="J1207:M1207 J1209:L1209 J1213:M1220 J1212:L1212 J1222:M1238 J1221:L1221 J1240:M1240 J1239:L1239 J1210:M1211 G1204:G1239 I1209:I1240 H1210:H1211">
    <cfRule type="cellIs" dxfId="230" priority="102" stopIfTrue="1" operator="between">
      <formula>0</formula>
      <formula>0.2</formula>
    </cfRule>
  </conditionalFormatting>
  <conditionalFormatting sqref="G1203">
    <cfRule type="cellIs" dxfId="229" priority="98" stopIfTrue="1" operator="between">
      <formula>0</formula>
      <formula>0.2</formula>
    </cfRule>
  </conditionalFormatting>
  <conditionalFormatting sqref="J1202:M1203 J1208:M1208 J1201:L1201 J1205:M1205 J1204:L1204">
    <cfRule type="cellIs" dxfId="228" priority="97" stopIfTrue="1" operator="equal">
      <formula>0</formula>
    </cfRule>
  </conditionalFormatting>
  <conditionalFormatting sqref="J1202:M1203 J1208:M1208 J1201:L1201 J1205:M1205 J1204:L1204">
    <cfRule type="cellIs" dxfId="227" priority="96" stopIfTrue="1" operator="between">
      <formula>0</formula>
      <formula>0.2</formula>
    </cfRule>
  </conditionalFormatting>
  <conditionalFormatting sqref="J1206:M1207">
    <cfRule type="cellIs" dxfId="226" priority="87" stopIfTrue="1" operator="between">
      <formula>0</formula>
      <formula>0.2</formula>
    </cfRule>
  </conditionalFormatting>
  <conditionalFormatting sqref="G1239 J1205:M1205 J1208:M1208">
    <cfRule type="cellIs" dxfId="225" priority="100" stopIfTrue="1" operator="equal">
      <formula>0</formula>
    </cfRule>
  </conditionalFormatting>
  <conditionalFormatting sqref="J1205:M1205 G1201:G1202 J1208:M1208">
    <cfRule type="cellIs" dxfId="224" priority="99" stopIfTrue="1" operator="between">
      <formula>0</formula>
      <formula>0.2</formula>
    </cfRule>
  </conditionalFormatting>
  <conditionalFormatting sqref="G1240">
    <cfRule type="cellIs" dxfId="223" priority="95" stopIfTrue="1" operator="between">
      <formula>0</formula>
      <formula>0.2</formula>
    </cfRule>
  </conditionalFormatting>
  <conditionalFormatting sqref="G1240">
    <cfRule type="cellIs" dxfId="222" priority="94" stopIfTrue="1" operator="equal">
      <formula>0</formula>
    </cfRule>
  </conditionalFormatting>
  <conditionalFormatting sqref="G1200">
    <cfRule type="cellIs" dxfId="221" priority="93" stopIfTrue="1" operator="between">
      <formula>0</formula>
      <formula>0.2</formula>
    </cfRule>
  </conditionalFormatting>
  <conditionalFormatting sqref="J1200:M1200">
    <cfRule type="cellIs" dxfId="220" priority="92" stopIfTrue="1" operator="equal">
      <formula>0</formula>
    </cfRule>
  </conditionalFormatting>
  <conditionalFormatting sqref="J1200:M1200">
    <cfRule type="cellIs" dxfId="219" priority="91" stopIfTrue="1" operator="between">
      <formula>0</formula>
      <formula>0.2</formula>
    </cfRule>
  </conditionalFormatting>
  <conditionalFormatting sqref="J1206:M1207">
    <cfRule type="cellIs" dxfId="218" priority="90" stopIfTrue="1" operator="equal">
      <formula>0</formula>
    </cfRule>
  </conditionalFormatting>
  <conditionalFormatting sqref="J1206:M1207">
    <cfRule type="cellIs" dxfId="217" priority="89" stopIfTrue="1" operator="between">
      <formula>0</formula>
      <formula>0.2</formula>
    </cfRule>
  </conditionalFormatting>
  <conditionalFormatting sqref="J1206:M1207">
    <cfRule type="cellIs" dxfId="216" priority="88" stopIfTrue="1" operator="equal">
      <formula>0</formula>
    </cfRule>
  </conditionalFormatting>
  <conditionalFormatting sqref="G1172:G1199 J1172:M1172 J1174:M1175 J1173:L1173 J1177:M1178 J1176:L1176 J1181:M1181 J1179:L1180 J1183:M1188 J1182:L1182">
    <cfRule type="cellIs" dxfId="215" priority="86" stopIfTrue="1" operator="between">
      <formula>0</formula>
      <formula>0.2</formula>
    </cfRule>
  </conditionalFormatting>
  <conditionalFormatting sqref="J1172:M1172 J1174:M1175 J1173:L1173 J1177:M1178 J1176:L1176 J1181:M1181 J1179:L1180 J1183:M1188 J1182:L1182">
    <cfRule type="cellIs" dxfId="214" priority="85" stopIfTrue="1" operator="equal">
      <formula>0</formula>
    </cfRule>
  </conditionalFormatting>
  <conditionalFormatting sqref="J1198:M1198 J1199:L1199">
    <cfRule type="cellIs" dxfId="213" priority="84" stopIfTrue="1" operator="between">
      <formula>0</formula>
      <formula>0.2</formula>
    </cfRule>
  </conditionalFormatting>
  <conditionalFormatting sqref="J1189:M1189 J1197:L1197 J1191:M1196 J1190:L1190">
    <cfRule type="cellIs" dxfId="212" priority="83" stopIfTrue="1" operator="equal">
      <formula>0</formula>
    </cfRule>
  </conditionalFormatting>
  <conditionalFormatting sqref="J1189:M1189 J1197:L1197 J1191:M1196 J1190:L1190">
    <cfRule type="cellIs" dxfId="211" priority="82" stopIfTrue="1" operator="between">
      <formula>0</formula>
      <formula>0.2</formula>
    </cfRule>
  </conditionalFormatting>
  <conditionalFormatting sqref="I1198:I1199 I1207">
    <cfRule type="cellIs" dxfId="210" priority="80" stopIfTrue="1" operator="equal">
      <formula>0</formula>
    </cfRule>
  </conditionalFormatting>
  <conditionalFormatting sqref="I1207">
    <cfRule type="cellIs" dxfId="209" priority="81" stopIfTrue="1" operator="between">
      <formula>0</formula>
      <formula>0.2</formula>
    </cfRule>
  </conditionalFormatting>
  <conditionalFormatting sqref="I1201:I1205 I1208">
    <cfRule type="cellIs" dxfId="208" priority="77" stopIfTrue="1" operator="equal">
      <formula>0</formula>
    </cfRule>
  </conditionalFormatting>
  <conditionalFormatting sqref="I1201:I1205 I1208">
    <cfRule type="cellIs" dxfId="207" priority="76" stopIfTrue="1" operator="between">
      <formula>0</formula>
      <formula>0.2</formula>
    </cfRule>
  </conditionalFormatting>
  <conditionalFormatting sqref="I1205 I1208">
    <cfRule type="cellIs" dxfId="206" priority="79" stopIfTrue="1" operator="equal">
      <formula>0</formula>
    </cfRule>
  </conditionalFormatting>
  <conditionalFormatting sqref="I1205 I1208">
    <cfRule type="cellIs" dxfId="205" priority="78" stopIfTrue="1" operator="between">
      <formula>0</formula>
      <formula>0.2</formula>
    </cfRule>
  </conditionalFormatting>
  <conditionalFormatting sqref="I1206:I1207">
    <cfRule type="cellIs" dxfId="204" priority="71" stopIfTrue="1" operator="equal">
      <formula>0</formula>
    </cfRule>
  </conditionalFormatting>
  <conditionalFormatting sqref="I1206:I1207">
    <cfRule type="cellIs" dxfId="203" priority="70" stopIfTrue="1" operator="between">
      <formula>0</formula>
      <formula>0.2</formula>
    </cfRule>
  </conditionalFormatting>
  <conditionalFormatting sqref="I1200">
    <cfRule type="cellIs" dxfId="202" priority="75" stopIfTrue="1" operator="equal">
      <formula>0</formula>
    </cfRule>
  </conditionalFormatting>
  <conditionalFormatting sqref="I1200">
    <cfRule type="cellIs" dxfId="201" priority="74" stopIfTrue="1" operator="between">
      <formula>0</formula>
      <formula>0.2</formula>
    </cfRule>
  </conditionalFormatting>
  <conditionalFormatting sqref="I1206:I1207">
    <cfRule type="cellIs" dxfId="200" priority="73" stopIfTrue="1" operator="equal">
      <formula>0</formula>
    </cfRule>
  </conditionalFormatting>
  <conditionalFormatting sqref="I1206:I1207">
    <cfRule type="cellIs" dxfId="199" priority="72" stopIfTrue="1" operator="between">
      <formula>0</formula>
      <formula>0.2</formula>
    </cfRule>
  </conditionalFormatting>
  <conditionalFormatting sqref="I1172:I1188">
    <cfRule type="cellIs" dxfId="198" priority="69" stopIfTrue="1" operator="between">
      <formula>0</formula>
      <formula>0.2</formula>
    </cfRule>
  </conditionalFormatting>
  <conditionalFormatting sqref="I1172:I1188">
    <cfRule type="cellIs" dxfId="197" priority="68" stopIfTrue="1" operator="equal">
      <formula>0</formula>
    </cfRule>
  </conditionalFormatting>
  <conditionalFormatting sqref="I1198:I1199">
    <cfRule type="cellIs" dxfId="196" priority="67" stopIfTrue="1" operator="between">
      <formula>0</formula>
      <formula>0.2</formula>
    </cfRule>
  </conditionalFormatting>
  <conditionalFormatting sqref="I1189:I1197">
    <cfRule type="cellIs" dxfId="195" priority="66" stopIfTrue="1" operator="equal">
      <formula>0</formula>
    </cfRule>
  </conditionalFormatting>
  <conditionalFormatting sqref="I1189:I1197">
    <cfRule type="cellIs" dxfId="194" priority="65" stopIfTrue="1" operator="between">
      <formula>0</formula>
      <formula>0.2</formula>
    </cfRule>
  </conditionalFormatting>
  <conditionalFormatting sqref="H1198 H1207 H1213:H1220 H1222:H1238 H1240">
    <cfRule type="cellIs" dxfId="193" priority="63" stopIfTrue="1" operator="equal">
      <formula>0</formula>
    </cfRule>
  </conditionalFormatting>
  <conditionalFormatting sqref="H1207 H1213:H1220 H1222:H1238 H1240">
    <cfRule type="cellIs" dxfId="192" priority="64" stopIfTrue="1" operator="between">
      <formula>0</formula>
      <formula>0.2</formula>
    </cfRule>
  </conditionalFormatting>
  <conditionalFormatting sqref="H1202:H1203 H1208 H1205">
    <cfRule type="cellIs" dxfId="191" priority="60" stopIfTrue="1" operator="equal">
      <formula>0</formula>
    </cfRule>
  </conditionalFormatting>
  <conditionalFormatting sqref="H1202:H1203 H1208 H1205">
    <cfRule type="cellIs" dxfId="190" priority="59" stopIfTrue="1" operator="between">
      <formula>0</formula>
      <formula>0.2</formula>
    </cfRule>
  </conditionalFormatting>
  <conditionalFormatting sqref="H1205 H1208">
    <cfRule type="cellIs" dxfId="189" priority="62" stopIfTrue="1" operator="equal">
      <formula>0</formula>
    </cfRule>
  </conditionalFormatting>
  <conditionalFormatting sqref="H1205 H1208">
    <cfRule type="cellIs" dxfId="188" priority="61" stopIfTrue="1" operator="between">
      <formula>0</formula>
      <formula>0.2</formula>
    </cfRule>
  </conditionalFormatting>
  <conditionalFormatting sqref="H1206:H1207">
    <cfRule type="cellIs" dxfId="187" priority="54" stopIfTrue="1" operator="equal">
      <formula>0</formula>
    </cfRule>
  </conditionalFormatting>
  <conditionalFormatting sqref="H1206:H1207">
    <cfRule type="cellIs" dxfId="186" priority="53" stopIfTrue="1" operator="between">
      <formula>0</formula>
      <formula>0.2</formula>
    </cfRule>
  </conditionalFormatting>
  <conditionalFormatting sqref="H1200">
    <cfRule type="cellIs" dxfId="185" priority="58" stopIfTrue="1" operator="equal">
      <formula>0</formula>
    </cfRule>
  </conditionalFormatting>
  <conditionalFormatting sqref="H1200">
    <cfRule type="cellIs" dxfId="184" priority="57" stopIfTrue="1" operator="between">
      <formula>0</formula>
      <formula>0.2</formula>
    </cfRule>
  </conditionalFormatting>
  <conditionalFormatting sqref="H1206:H1207">
    <cfRule type="cellIs" dxfId="183" priority="56" stopIfTrue="1" operator="equal">
      <formula>0</formula>
    </cfRule>
  </conditionalFormatting>
  <conditionalFormatting sqref="H1206:H1207">
    <cfRule type="cellIs" dxfId="182" priority="55" stopIfTrue="1" operator="between">
      <formula>0</formula>
      <formula>0.2</formula>
    </cfRule>
  </conditionalFormatting>
  <conditionalFormatting sqref="H1172 H1174:H1175 H1177:H1178 H1181 H1183:H1188">
    <cfRule type="cellIs" dxfId="181" priority="52" stopIfTrue="1" operator="between">
      <formula>0</formula>
      <formula>0.2</formula>
    </cfRule>
  </conditionalFormatting>
  <conditionalFormatting sqref="H1172 H1174:H1175 H1177:H1178 H1181 H1183:H1188">
    <cfRule type="cellIs" dxfId="180" priority="51" stopIfTrue="1" operator="equal">
      <formula>0</formula>
    </cfRule>
  </conditionalFormatting>
  <conditionalFormatting sqref="H1198">
    <cfRule type="cellIs" dxfId="179" priority="50" stopIfTrue="1" operator="between">
      <formula>0</formula>
      <formula>0.2</formula>
    </cfRule>
  </conditionalFormatting>
  <conditionalFormatting sqref="H1189 H1191:H1196">
    <cfRule type="cellIs" dxfId="178" priority="49" stopIfTrue="1" operator="equal">
      <formula>0</formula>
    </cfRule>
  </conditionalFormatting>
  <conditionalFormatting sqref="H1189 H1191:H1196">
    <cfRule type="cellIs" dxfId="177" priority="48" stopIfTrue="1" operator="between">
      <formula>0</formula>
      <formula>0.2</formula>
    </cfRule>
  </conditionalFormatting>
  <conditionalFormatting sqref="M1173">
    <cfRule type="cellIs" dxfId="176" priority="46" stopIfTrue="1" operator="equal">
      <formula>0</formula>
    </cfRule>
  </conditionalFormatting>
  <conditionalFormatting sqref="M1173">
    <cfRule type="cellIs" dxfId="175" priority="47" stopIfTrue="1" operator="between">
      <formula>0</formula>
      <formula>0.2</formula>
    </cfRule>
  </conditionalFormatting>
  <conditionalFormatting sqref="M1176">
    <cfRule type="cellIs" dxfId="174" priority="44" stopIfTrue="1" operator="equal">
      <formula>0</formula>
    </cfRule>
  </conditionalFormatting>
  <conditionalFormatting sqref="M1176">
    <cfRule type="cellIs" dxfId="173" priority="45" stopIfTrue="1" operator="between">
      <formula>0</formula>
      <formula>0.2</formula>
    </cfRule>
  </conditionalFormatting>
  <conditionalFormatting sqref="M1179:M1180">
    <cfRule type="cellIs" dxfId="172" priority="42" stopIfTrue="1" operator="equal">
      <formula>0</formula>
    </cfRule>
  </conditionalFormatting>
  <conditionalFormatting sqref="M1179:M1180">
    <cfRule type="cellIs" dxfId="171" priority="43" stopIfTrue="1" operator="between">
      <formula>0</formula>
      <formula>0.2</formula>
    </cfRule>
  </conditionalFormatting>
  <conditionalFormatting sqref="M1201">
    <cfRule type="cellIs" dxfId="170" priority="36" stopIfTrue="1" operator="equal">
      <formula>0</formula>
    </cfRule>
  </conditionalFormatting>
  <conditionalFormatting sqref="M1201">
    <cfRule type="cellIs" dxfId="169" priority="37" stopIfTrue="1" operator="between">
      <formula>0</formula>
      <formula>0.2</formula>
    </cfRule>
  </conditionalFormatting>
  <conditionalFormatting sqref="M1197">
    <cfRule type="cellIs" dxfId="168" priority="40" stopIfTrue="1" operator="equal">
      <formula>0</formula>
    </cfRule>
  </conditionalFormatting>
  <conditionalFormatting sqref="M1197">
    <cfRule type="cellIs" dxfId="167" priority="41" stopIfTrue="1" operator="between">
      <formula>0</formula>
      <formula>0.2</formula>
    </cfRule>
  </conditionalFormatting>
  <conditionalFormatting sqref="M1199">
    <cfRule type="cellIs" dxfId="166" priority="38" stopIfTrue="1" operator="equal">
      <formula>0</formula>
    </cfRule>
  </conditionalFormatting>
  <conditionalFormatting sqref="M1199">
    <cfRule type="cellIs" dxfId="165" priority="39" stopIfTrue="1" operator="between">
      <formula>0</formula>
      <formula>0.2</formula>
    </cfRule>
  </conditionalFormatting>
  <conditionalFormatting sqref="M1204">
    <cfRule type="cellIs" dxfId="164" priority="34" stopIfTrue="1" operator="equal">
      <formula>0</formula>
    </cfRule>
  </conditionalFormatting>
  <conditionalFormatting sqref="M1204">
    <cfRule type="cellIs" dxfId="163" priority="35" stopIfTrue="1" operator="between">
      <formula>0</formula>
      <formula>0.2</formula>
    </cfRule>
  </conditionalFormatting>
  <conditionalFormatting sqref="M1209">
    <cfRule type="cellIs" dxfId="162" priority="33" stopIfTrue="1" operator="equal">
      <formula>0</formula>
    </cfRule>
  </conditionalFormatting>
  <conditionalFormatting sqref="M1209">
    <cfRule type="cellIs" dxfId="161" priority="32" stopIfTrue="1" operator="between">
      <formula>0</formula>
      <formula>0.2</formula>
    </cfRule>
  </conditionalFormatting>
  <conditionalFormatting sqref="M1212">
    <cfRule type="cellIs" dxfId="160" priority="31" stopIfTrue="1" operator="equal">
      <formula>0</formula>
    </cfRule>
  </conditionalFormatting>
  <conditionalFormatting sqref="M1212">
    <cfRule type="cellIs" dxfId="159" priority="30" stopIfTrue="1" operator="between">
      <formula>0</formula>
      <formula>0.2</formula>
    </cfRule>
  </conditionalFormatting>
  <conditionalFormatting sqref="M1221">
    <cfRule type="cellIs" dxfId="158" priority="29" stopIfTrue="1" operator="equal">
      <formula>0</formula>
    </cfRule>
  </conditionalFormatting>
  <conditionalFormatting sqref="M1221">
    <cfRule type="cellIs" dxfId="157" priority="28" stopIfTrue="1" operator="between">
      <formula>0</formula>
      <formula>0.2</formula>
    </cfRule>
  </conditionalFormatting>
  <conditionalFormatting sqref="M1239">
    <cfRule type="cellIs" dxfId="156" priority="27" stopIfTrue="1" operator="equal">
      <formula>0</formula>
    </cfRule>
  </conditionalFormatting>
  <conditionalFormatting sqref="M1239">
    <cfRule type="cellIs" dxfId="155" priority="26" stopIfTrue="1" operator="between">
      <formula>0</formula>
      <formula>0.2</formula>
    </cfRule>
  </conditionalFormatting>
  <conditionalFormatting sqref="M1182">
    <cfRule type="cellIs" dxfId="154" priority="24" stopIfTrue="1" operator="equal">
      <formula>0</formula>
    </cfRule>
  </conditionalFormatting>
  <conditionalFormatting sqref="M1182">
    <cfRule type="cellIs" dxfId="153" priority="25" stopIfTrue="1" operator="between">
      <formula>0</formula>
      <formula>0.2</formula>
    </cfRule>
  </conditionalFormatting>
  <conditionalFormatting sqref="M1190">
    <cfRule type="cellIs" dxfId="152" priority="22" stopIfTrue="1" operator="equal">
      <formula>0</formula>
    </cfRule>
  </conditionalFormatting>
  <conditionalFormatting sqref="M1190">
    <cfRule type="cellIs" dxfId="151" priority="23" stopIfTrue="1" operator="between">
      <formula>0</formula>
      <formula>0.2</formula>
    </cfRule>
  </conditionalFormatting>
  <conditionalFormatting sqref="G1242:G1244 I1242:M1242 I1243 I1244:M1244 G1258:I1258">
    <cfRule type="cellIs" dxfId="150" priority="20" stopIfTrue="1" operator="equal">
      <formula>0</formula>
    </cfRule>
  </conditionalFormatting>
  <conditionalFormatting sqref="G1242 G1258:I1258">
    <cfRule type="cellIs" dxfId="149" priority="21" stopIfTrue="1" operator="between">
      <formula>0</formula>
      <formula>0.2</formula>
    </cfRule>
  </conditionalFormatting>
  <conditionalFormatting sqref="I1244:M1244 G1244">
    <cfRule type="cellIs" dxfId="148" priority="19" stopIfTrue="1" operator="between">
      <formula>0</formula>
      <formula>0.2</formula>
    </cfRule>
  </conditionalFormatting>
  <conditionalFormatting sqref="J1242:M1242">
    <cfRule type="cellIs" dxfId="147" priority="17" stopIfTrue="1" operator="equal">
      <formula>0</formula>
    </cfRule>
  </conditionalFormatting>
  <conditionalFormatting sqref="J1242:M1242">
    <cfRule type="cellIs" dxfId="146" priority="18" stopIfTrue="1" operator="between">
      <formula>0</formula>
      <formula>0.2</formula>
    </cfRule>
  </conditionalFormatting>
  <conditionalFormatting sqref="G1242 I1242">
    <cfRule type="cellIs" dxfId="145" priority="16" stopIfTrue="1" operator="between">
      <formula>0</formula>
      <formula>0.2</formula>
    </cfRule>
  </conditionalFormatting>
  <conditionalFormatting sqref="I1243:M1243">
    <cfRule type="cellIs" dxfId="144" priority="15" stopIfTrue="1" operator="equal">
      <formula>0</formula>
    </cfRule>
  </conditionalFormatting>
  <conditionalFormatting sqref="G1243">
    <cfRule type="cellIs" dxfId="143" priority="13" stopIfTrue="1" operator="between">
      <formula>0</formula>
      <formula>0.2</formula>
    </cfRule>
  </conditionalFormatting>
  <conditionalFormatting sqref="G1243">
    <cfRule type="cellIs" dxfId="142" priority="14" stopIfTrue="1" operator="equal">
      <formula>0</formula>
    </cfRule>
  </conditionalFormatting>
  <conditionalFormatting sqref="J1243:M1243">
    <cfRule type="cellIs" dxfId="141" priority="11" stopIfTrue="1" operator="equal">
      <formula>0</formula>
    </cfRule>
  </conditionalFormatting>
  <conditionalFormatting sqref="J1243:M1243">
    <cfRule type="cellIs" dxfId="140" priority="12" stopIfTrue="1" operator="between">
      <formula>0</formula>
      <formula>0.2</formula>
    </cfRule>
  </conditionalFormatting>
  <conditionalFormatting sqref="G1243 I1243">
    <cfRule type="cellIs" dxfId="139" priority="10" stopIfTrue="1" operator="between">
      <formula>0</formula>
      <formula>0.2</formula>
    </cfRule>
  </conditionalFormatting>
  <conditionalFormatting sqref="H1242:H1244">
    <cfRule type="cellIs" dxfId="138" priority="9" stopIfTrue="1" operator="equal">
      <formula>0</formula>
    </cfRule>
  </conditionalFormatting>
  <conditionalFormatting sqref="H1244">
    <cfRule type="cellIs" dxfId="137" priority="8" stopIfTrue="1" operator="between">
      <formula>0</formula>
      <formula>0.2</formula>
    </cfRule>
  </conditionalFormatting>
  <conditionalFormatting sqref="H1242">
    <cfRule type="cellIs" dxfId="136" priority="7" stopIfTrue="1" operator="between">
      <formula>0</formula>
      <formula>0.2</formula>
    </cfRule>
  </conditionalFormatting>
  <conditionalFormatting sqref="H1243">
    <cfRule type="cellIs" dxfId="135" priority="6" stopIfTrue="1" operator="equal">
      <formula>0</formula>
    </cfRule>
  </conditionalFormatting>
  <conditionalFormatting sqref="H1243">
    <cfRule type="cellIs" dxfId="134" priority="5" stopIfTrue="1" operator="between">
      <formula>0</formula>
      <formula>0.2</formula>
    </cfRule>
  </conditionalFormatting>
  <conditionalFormatting sqref="H406:I417">
    <cfRule type="cellIs" dxfId="133" priority="4" stopIfTrue="1" operator="equal">
      <formula>0</formula>
    </cfRule>
  </conditionalFormatting>
  <conditionalFormatting sqref="J535:M540">
    <cfRule type="cellIs" dxfId="132" priority="3" stopIfTrue="1" operator="equal">
      <formula>0</formula>
    </cfRule>
  </conditionalFormatting>
  <conditionalFormatting sqref="J830:M835">
    <cfRule type="cellIs" dxfId="131" priority="2" stopIfTrue="1" operator="equal">
      <formula>0</formula>
    </cfRule>
  </conditionalFormatting>
  <conditionalFormatting sqref="J956:M961">
    <cfRule type="cellIs" dxfId="130" priority="1" stopIfTrue="1" operator="equal">
      <formula>0</formula>
    </cfRule>
  </conditionalFormatting>
  <pageMargins left="0.7" right="0.7" top="0.75" bottom="0.75" header="0.3" footer="0.3"/>
  <pageSetup paperSize="8" scale="19" fitToHeight="5" orientation="landscape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6FD8-6C15-4238-8F0C-75D3F548B8A5}">
  <sheetPr codeName="Sheet16">
    <tabColor rgb="FF92D050"/>
  </sheetPr>
  <dimension ref="A1:G25"/>
  <sheetViews>
    <sheetView zoomScale="85" zoomScaleNormal="85" workbookViewId="0">
      <selection activeCell="I29" sqref="I29"/>
    </sheetView>
  </sheetViews>
  <sheetFormatPr defaultRowHeight="15"/>
  <cols>
    <col min="1" max="1" width="37.28515625" bestFit="1" customWidth="1"/>
    <col min="2" max="2" width="15.5703125" bestFit="1" customWidth="1"/>
    <col min="3" max="3" width="9" bestFit="1" customWidth="1"/>
    <col min="4" max="5" width="9.7109375" bestFit="1" customWidth="1"/>
    <col min="6" max="6" width="7.42578125" bestFit="1" customWidth="1"/>
    <col min="7" max="7" width="10.7109375" bestFit="1" customWidth="1"/>
    <col min="8" max="8" width="22" bestFit="1" customWidth="1"/>
    <col min="9" max="9" width="59.5703125" bestFit="1" customWidth="1"/>
    <col min="10" max="10" width="22" bestFit="1" customWidth="1"/>
    <col min="11" max="11" width="59.5703125" bestFit="1" customWidth="1"/>
    <col min="12" max="12" width="29.140625" bestFit="1" customWidth="1"/>
    <col min="13" max="13" width="66.5703125" bestFit="1" customWidth="1"/>
  </cols>
  <sheetData>
    <row r="1" spans="1:7">
      <c r="A1" s="569" t="s">
        <v>1184</v>
      </c>
      <c r="B1" s="569" t="s">
        <v>1185</v>
      </c>
    </row>
    <row r="2" spans="1:7">
      <c r="A2" s="569" t="s">
        <v>1186</v>
      </c>
      <c r="B2" t="s">
        <v>449</v>
      </c>
      <c r="C2" t="s">
        <v>441</v>
      </c>
      <c r="D2" t="s">
        <v>369</v>
      </c>
      <c r="E2" t="s">
        <v>433</v>
      </c>
      <c r="F2" t="s">
        <v>1187</v>
      </c>
      <c r="G2" t="s">
        <v>1188</v>
      </c>
    </row>
    <row r="3" spans="1:7">
      <c r="A3" s="894" t="s">
        <v>1038</v>
      </c>
      <c r="B3" s="893"/>
      <c r="C3" s="893"/>
      <c r="D3" s="893">
        <v>16.25</v>
      </c>
      <c r="E3" s="893">
        <v>16.25</v>
      </c>
      <c r="F3" s="893"/>
      <c r="G3" s="755">
        <v>32.5</v>
      </c>
    </row>
    <row r="4" spans="1:7">
      <c r="A4" s="894" t="s">
        <v>1163</v>
      </c>
      <c r="B4" s="893"/>
      <c r="C4" s="893"/>
      <c r="D4" s="755">
        <v>75</v>
      </c>
      <c r="E4" s="893"/>
      <c r="F4" s="893"/>
      <c r="G4" s="755">
        <v>75</v>
      </c>
    </row>
    <row r="5" spans="1:7">
      <c r="A5" s="894" t="s">
        <v>739</v>
      </c>
      <c r="B5" s="893">
        <v>20.25</v>
      </c>
      <c r="C5" s="893">
        <v>25.75</v>
      </c>
      <c r="D5" s="755">
        <v>26</v>
      </c>
      <c r="E5" s="893">
        <v>23.75</v>
      </c>
      <c r="F5" s="893"/>
      <c r="G5" s="893">
        <v>95.75</v>
      </c>
    </row>
    <row r="6" spans="1:7">
      <c r="A6" s="894" t="s">
        <v>715</v>
      </c>
      <c r="B6" s="893">
        <v>28.75</v>
      </c>
      <c r="C6" s="893">
        <v>42.75</v>
      </c>
      <c r="D6" s="893">
        <v>55.25</v>
      </c>
      <c r="E6" s="893">
        <v>48.25</v>
      </c>
      <c r="F6" s="893"/>
      <c r="G6" s="755">
        <v>175</v>
      </c>
    </row>
    <row r="7" spans="1:7">
      <c r="A7" s="894" t="s">
        <v>566</v>
      </c>
      <c r="B7" s="755">
        <v>50.5</v>
      </c>
      <c r="C7" s="893">
        <v>81.75</v>
      </c>
      <c r="D7" s="893">
        <v>66.25</v>
      </c>
      <c r="E7" s="893">
        <v>74.25</v>
      </c>
      <c r="F7" s="893"/>
      <c r="G7" s="893">
        <v>272.75</v>
      </c>
    </row>
    <row r="8" spans="1:7">
      <c r="A8" s="894" t="s">
        <v>513</v>
      </c>
      <c r="B8" s="755">
        <v>36</v>
      </c>
      <c r="C8" s="893">
        <v>37.25</v>
      </c>
      <c r="D8" s="755">
        <v>48.5</v>
      </c>
      <c r="E8" s="755">
        <v>40.5</v>
      </c>
      <c r="F8" s="893"/>
      <c r="G8" s="893">
        <v>162.25</v>
      </c>
    </row>
    <row r="9" spans="1:7">
      <c r="A9" s="894" t="s">
        <v>397</v>
      </c>
      <c r="B9" s="893">
        <v>16.25</v>
      </c>
      <c r="C9" s="893">
        <v>69.5</v>
      </c>
      <c r="D9" s="755">
        <v>26.5</v>
      </c>
      <c r="E9" s="755">
        <v>70.5</v>
      </c>
      <c r="F9" s="893"/>
      <c r="G9" s="755">
        <v>182.75</v>
      </c>
    </row>
    <row r="10" spans="1:7">
      <c r="A10" s="894" t="s">
        <v>659</v>
      </c>
      <c r="B10" s="893">
        <v>11.25</v>
      </c>
      <c r="C10" s="893">
        <v>11.25</v>
      </c>
      <c r="D10" s="893">
        <v>8.75</v>
      </c>
      <c r="E10" s="893">
        <v>11.25</v>
      </c>
      <c r="F10" s="893"/>
      <c r="G10" s="755">
        <v>42.5</v>
      </c>
    </row>
    <row r="11" spans="1:7">
      <c r="A11" s="894" t="s">
        <v>798</v>
      </c>
      <c r="B11" s="755">
        <v>79.5</v>
      </c>
      <c r="C11" s="755">
        <v>92.5</v>
      </c>
      <c r="D11" s="893">
        <v>95.75</v>
      </c>
      <c r="E11" s="893">
        <v>97.75</v>
      </c>
      <c r="F11" s="893"/>
      <c r="G11" s="755">
        <v>365.5</v>
      </c>
    </row>
    <row r="12" spans="1:7">
      <c r="A12" s="894" t="s">
        <v>867</v>
      </c>
      <c r="B12" s="893">
        <v>26.75</v>
      </c>
      <c r="C12" s="893">
        <v>20.75</v>
      </c>
      <c r="D12" s="893">
        <v>20.75</v>
      </c>
      <c r="E12" s="893">
        <v>20.75</v>
      </c>
      <c r="F12" s="893"/>
      <c r="G12" s="755">
        <v>89</v>
      </c>
    </row>
    <row r="13" spans="1:7">
      <c r="A13" s="894" t="s">
        <v>370</v>
      </c>
      <c r="B13" s="755">
        <v>10</v>
      </c>
      <c r="C13" s="755">
        <v>4</v>
      </c>
      <c r="D13" s="755">
        <v>30.5</v>
      </c>
      <c r="E13" s="755">
        <v>2</v>
      </c>
      <c r="F13" s="893"/>
      <c r="G13" s="755">
        <v>46.5</v>
      </c>
    </row>
    <row r="14" spans="1:7">
      <c r="A14" s="894" t="s">
        <v>851</v>
      </c>
      <c r="B14" s="893">
        <v>28.25</v>
      </c>
      <c r="C14" s="893">
        <v>28.25</v>
      </c>
      <c r="D14" s="893">
        <v>46.25</v>
      </c>
      <c r="E14" s="893">
        <v>3.25</v>
      </c>
      <c r="F14" s="893"/>
      <c r="G14" s="755">
        <v>106</v>
      </c>
    </row>
    <row r="15" spans="1:7">
      <c r="A15" s="894" t="s">
        <v>693</v>
      </c>
      <c r="B15" s="893">
        <v>11.75</v>
      </c>
      <c r="C15" s="755">
        <v>11.25001</v>
      </c>
      <c r="D15" s="755">
        <v>14.00001</v>
      </c>
      <c r="E15" s="755">
        <v>11.25001</v>
      </c>
      <c r="F15" s="893"/>
      <c r="G15" s="755">
        <v>48.250029999999995</v>
      </c>
    </row>
    <row r="16" spans="1:7">
      <c r="A16" s="894" t="s">
        <v>5</v>
      </c>
      <c r="B16" s="893"/>
      <c r="C16" s="893"/>
      <c r="D16" s="893"/>
      <c r="E16" s="893"/>
      <c r="F16" s="755">
        <v>1153.25</v>
      </c>
      <c r="G16" s="755">
        <v>1153.25</v>
      </c>
    </row>
    <row r="17" spans="1:7">
      <c r="A17" s="894" t="s">
        <v>373</v>
      </c>
      <c r="B17" s="893">
        <v>58</v>
      </c>
      <c r="C17" s="755">
        <v>22.75</v>
      </c>
      <c r="D17" s="893">
        <v>20.75</v>
      </c>
      <c r="E17" s="755">
        <v>15.5</v>
      </c>
      <c r="F17" s="893"/>
      <c r="G17" s="755">
        <v>117</v>
      </c>
    </row>
    <row r="18" spans="1:7">
      <c r="A18" s="894" t="s">
        <v>413</v>
      </c>
      <c r="B18" s="893">
        <v>16</v>
      </c>
      <c r="C18" s="893">
        <v>20.25</v>
      </c>
      <c r="D18" s="755">
        <v>26.5</v>
      </c>
      <c r="E18" s="893">
        <v>32.25</v>
      </c>
      <c r="F18" s="893"/>
      <c r="G18" s="893">
        <v>95</v>
      </c>
    </row>
    <row r="19" spans="1:7">
      <c r="A19" s="894" t="s">
        <v>595</v>
      </c>
      <c r="B19" s="893">
        <v>24.25</v>
      </c>
      <c r="C19" s="755">
        <v>27.5</v>
      </c>
      <c r="D19" s="755">
        <v>28.5</v>
      </c>
      <c r="E19" s="755">
        <v>28</v>
      </c>
      <c r="F19" s="893"/>
      <c r="G19" s="893">
        <v>108.25</v>
      </c>
    </row>
    <row r="20" spans="1:7">
      <c r="A20" s="894" t="s">
        <v>543</v>
      </c>
      <c r="B20" s="755">
        <v>22</v>
      </c>
      <c r="C20" s="755">
        <v>23.5</v>
      </c>
      <c r="D20" s="755">
        <v>24.5</v>
      </c>
      <c r="E20" s="893">
        <v>23.25</v>
      </c>
      <c r="F20" s="893"/>
      <c r="G20" s="893">
        <v>93.25</v>
      </c>
    </row>
    <row r="21" spans="1:7">
      <c r="A21" s="894" t="s">
        <v>646</v>
      </c>
      <c r="B21" s="755">
        <v>11.5</v>
      </c>
      <c r="C21" s="893">
        <v>12.75</v>
      </c>
      <c r="D21" s="893">
        <v>17.75</v>
      </c>
      <c r="E21" s="893">
        <v>17.75</v>
      </c>
      <c r="F21" s="893"/>
      <c r="G21" s="893">
        <v>59.75</v>
      </c>
    </row>
    <row r="22" spans="1:7">
      <c r="A22" s="894" t="s">
        <v>618</v>
      </c>
      <c r="B22" s="893">
        <v>26.25</v>
      </c>
      <c r="C22" s="755">
        <v>30.25</v>
      </c>
      <c r="D22" s="755">
        <v>30.25</v>
      </c>
      <c r="E22" s="893">
        <v>30</v>
      </c>
      <c r="F22" s="893"/>
      <c r="G22" s="755">
        <v>116.75</v>
      </c>
    </row>
    <row r="23" spans="1:7">
      <c r="A23" s="894" t="s">
        <v>463</v>
      </c>
      <c r="B23" s="755">
        <v>86.5</v>
      </c>
      <c r="C23" s="755">
        <v>47.5</v>
      </c>
      <c r="D23" s="893">
        <v>49.25</v>
      </c>
      <c r="E23" s="893">
        <v>4.25</v>
      </c>
      <c r="F23" s="893"/>
      <c r="G23" s="755">
        <v>187.5</v>
      </c>
    </row>
    <row r="24" spans="1:7">
      <c r="A24" s="894" t="s">
        <v>757</v>
      </c>
      <c r="B24" s="893">
        <v>68</v>
      </c>
      <c r="C24" s="755">
        <v>121</v>
      </c>
      <c r="D24" s="755">
        <v>81.5</v>
      </c>
      <c r="E24" s="893">
        <v>89.75</v>
      </c>
      <c r="F24" s="893"/>
      <c r="G24" s="755">
        <v>360.25</v>
      </c>
    </row>
    <row r="25" spans="1:7">
      <c r="A25" s="570" t="s">
        <v>1188</v>
      </c>
      <c r="B25" s="755">
        <v>631.75</v>
      </c>
      <c r="C25" s="755">
        <v>730.50000999999997</v>
      </c>
      <c r="D25" s="755">
        <v>808.75000999999997</v>
      </c>
      <c r="E25" s="755">
        <v>660.50000999999997</v>
      </c>
      <c r="F25" s="755">
        <v>1153.25</v>
      </c>
      <c r="G25" s="755">
        <v>3984.7500300000002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32C87-1DF5-48DB-ACDB-B6715B7DFB04}">
  <sheetPr>
    <tabColor rgb="FF92D050"/>
  </sheetPr>
  <dimension ref="A1:M7"/>
  <sheetViews>
    <sheetView zoomScaleNormal="100" workbookViewId="0">
      <selection activeCell="E12" sqref="E12"/>
    </sheetView>
  </sheetViews>
  <sheetFormatPr defaultRowHeight="15"/>
  <cols>
    <col min="1" max="1" width="12.140625" customWidth="1"/>
    <col min="2" max="2" width="13.140625" customWidth="1"/>
    <col min="3" max="3" width="13.42578125" customWidth="1"/>
    <col min="5" max="5" width="34.140625" customWidth="1"/>
    <col min="8" max="8" width="11" customWidth="1"/>
    <col min="10" max="10" width="13" customWidth="1"/>
    <col min="11" max="11" width="12.42578125" customWidth="1"/>
    <col min="13" max="13" width="27.5703125" customWidth="1"/>
  </cols>
  <sheetData>
    <row r="1" spans="1:13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256</v>
      </c>
      <c r="G1" t="s">
        <v>345</v>
      </c>
      <c r="H1" t="s">
        <v>346</v>
      </c>
      <c r="I1" t="s">
        <v>347</v>
      </c>
      <c r="J1" t="s">
        <v>348</v>
      </c>
      <c r="K1" t="s">
        <v>349</v>
      </c>
      <c r="L1" t="s">
        <v>350</v>
      </c>
      <c r="M1" t="s">
        <v>351</v>
      </c>
    </row>
    <row r="2" spans="1:13">
      <c r="A2" s="770">
        <v>44580</v>
      </c>
      <c r="C2">
        <v>0</v>
      </c>
      <c r="D2" t="s">
        <v>5</v>
      </c>
      <c r="E2" t="s">
        <v>354</v>
      </c>
      <c r="G2">
        <v>72</v>
      </c>
      <c r="H2">
        <v>78</v>
      </c>
      <c r="M2" t="s">
        <v>1189</v>
      </c>
    </row>
    <row r="3" spans="1:13">
      <c r="A3" s="771">
        <v>44583.25</v>
      </c>
      <c r="C3">
        <v>0</v>
      </c>
      <c r="D3" t="s">
        <v>5</v>
      </c>
      <c r="E3" t="s">
        <v>1190</v>
      </c>
      <c r="G3">
        <v>110</v>
      </c>
      <c r="H3">
        <v>110</v>
      </c>
      <c r="M3" t="s">
        <v>1191</v>
      </c>
    </row>
    <row r="4" spans="1:13">
      <c r="A4" s="771">
        <v>44587.833333333336</v>
      </c>
      <c r="C4">
        <v>0</v>
      </c>
      <c r="D4" t="s">
        <v>5</v>
      </c>
      <c r="E4" t="s">
        <v>361</v>
      </c>
      <c r="G4">
        <v>72</v>
      </c>
      <c r="H4">
        <v>72</v>
      </c>
    </row>
    <row r="5" spans="1:13">
      <c r="A5" s="771">
        <v>44590.833333333336</v>
      </c>
      <c r="C5">
        <v>0</v>
      </c>
      <c r="D5" t="s">
        <v>5</v>
      </c>
      <c r="E5" t="s">
        <v>363</v>
      </c>
      <c r="G5">
        <v>12</v>
      </c>
      <c r="H5">
        <v>12</v>
      </c>
      <c r="M5" t="s">
        <v>364</v>
      </c>
    </row>
    <row r="6" spans="1:13">
      <c r="A6" s="771">
        <v>44591.333333333336</v>
      </c>
      <c r="C6">
        <v>0</v>
      </c>
      <c r="D6" t="s">
        <v>5</v>
      </c>
      <c r="E6" t="s">
        <v>365</v>
      </c>
      <c r="G6">
        <v>12</v>
      </c>
      <c r="H6">
        <v>12</v>
      </c>
    </row>
    <row r="7" spans="1:13">
      <c r="A7" s="771">
        <v>44591.833333333336</v>
      </c>
      <c r="C7">
        <v>0</v>
      </c>
      <c r="D7" t="s">
        <v>5</v>
      </c>
      <c r="E7" t="s">
        <v>367</v>
      </c>
      <c r="G7">
        <v>24</v>
      </c>
      <c r="H7">
        <v>24</v>
      </c>
      <c r="M7" t="s">
        <v>1192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AB27E-5D3A-46C2-9306-DF6D8C326C0F}">
  <sheetPr codeName="Sheet10">
    <tabColor rgb="FF92D050"/>
  </sheetPr>
  <dimension ref="A1:TN228"/>
  <sheetViews>
    <sheetView view="pageBreakPreview" topLeftCell="HA1" zoomScale="40" zoomScaleNormal="70" zoomScaleSheetLayoutView="40" zoomScalePageLayoutView="70" workbookViewId="0">
      <pane ySplit="6" topLeftCell="A40" activePane="bottomLeft" state="frozen"/>
      <selection activeCell="U1" sqref="U1"/>
      <selection pane="bottomLeft" activeCell="HV80" sqref="HV80"/>
    </sheetView>
  </sheetViews>
  <sheetFormatPr defaultColWidth="8.85546875" defaultRowHeight="15"/>
  <cols>
    <col min="1" max="1" width="10.140625" style="491" customWidth="1"/>
    <col min="2" max="2" width="28.5703125" style="491" customWidth="1"/>
    <col min="3" max="3" width="8.85546875" style="491" customWidth="1"/>
    <col min="4" max="4" width="10.140625" style="491" customWidth="1"/>
    <col min="5" max="5" width="28.5703125" style="491" customWidth="1"/>
    <col min="6" max="6" width="10.42578125" style="491" customWidth="1"/>
    <col min="7" max="7" width="10.140625" style="491" customWidth="1"/>
    <col min="8" max="8" width="39" style="789" customWidth="1"/>
    <col min="9" max="9" width="10.5703125" style="491" customWidth="1"/>
    <col min="10" max="10" width="10.140625" style="491" customWidth="1"/>
    <col min="11" max="11" width="41.85546875" style="491" customWidth="1"/>
    <col min="12" max="12" width="8.85546875" style="491" customWidth="1"/>
    <col min="13" max="13" width="9" style="491" customWidth="1"/>
    <col min="14" max="14" width="31.5703125" style="491" customWidth="1"/>
    <col min="15" max="15" width="8.42578125" style="491" customWidth="1"/>
    <col min="16" max="16" width="8.140625" style="491" customWidth="1"/>
    <col min="17" max="17" width="33.5703125" style="491" customWidth="1"/>
    <col min="18" max="18" width="9.85546875" style="491" customWidth="1"/>
    <col min="19" max="19" width="10.140625" style="491" customWidth="1"/>
    <col min="20" max="20" width="28.5703125" style="491" customWidth="1"/>
    <col min="21" max="21" width="6.5703125" style="491" customWidth="1"/>
    <col min="22" max="22" width="9.85546875" style="491" customWidth="1"/>
    <col min="23" max="23" width="28.5703125" style="491" customWidth="1"/>
    <col min="24" max="24" width="8.85546875" style="491"/>
    <col min="25" max="25" width="10.140625" style="491" customWidth="1"/>
    <col min="26" max="26" width="28.5703125" style="491" customWidth="1"/>
    <col min="27" max="27" width="11.5703125" style="491" customWidth="1"/>
    <col min="28" max="28" width="10.140625" style="491" customWidth="1"/>
    <col min="29" max="29" width="28.5703125" style="491" customWidth="1"/>
    <col min="30" max="30" width="8.85546875" style="498"/>
    <col min="31" max="31" width="10.140625" style="491" customWidth="1"/>
    <col min="32" max="32" width="28.5703125" style="491" customWidth="1"/>
    <col min="33" max="33" width="8.85546875" style="491"/>
    <col min="34" max="34" width="10.140625" style="491" customWidth="1"/>
    <col min="35" max="35" width="28.5703125" style="491" customWidth="1"/>
    <col min="36" max="36" width="8.85546875" style="491"/>
    <col min="37" max="37" width="10.140625" style="491" customWidth="1"/>
    <col min="38" max="38" width="28.5703125" style="491" customWidth="1"/>
    <col min="39" max="39" width="8.85546875" style="491"/>
    <col min="40" max="40" width="10.140625" style="491" customWidth="1"/>
    <col min="41" max="41" width="28.5703125" style="491" customWidth="1"/>
    <col min="42" max="42" width="8.85546875" style="491"/>
    <col min="43" max="43" width="10.140625" style="491" customWidth="1"/>
    <col min="44" max="44" width="28.5703125" style="491" customWidth="1"/>
    <col min="45" max="45" width="8.85546875" style="491"/>
    <col min="46" max="46" width="10.140625" style="491" customWidth="1"/>
    <col min="47" max="47" width="28.5703125" style="491" customWidth="1"/>
    <col min="48" max="48" width="8.85546875" style="491"/>
    <col min="49" max="49" width="10.140625" style="491" customWidth="1"/>
    <col min="50" max="50" width="28.5703125" style="491" customWidth="1"/>
    <col min="51" max="51" width="8.85546875" style="491"/>
    <col min="52" max="52" width="10.140625" style="491" customWidth="1"/>
    <col min="53" max="53" width="28.5703125" style="491" customWidth="1"/>
    <col min="54" max="54" width="8.85546875" style="491"/>
    <col min="55" max="55" width="10.140625" style="491" customWidth="1"/>
    <col min="56" max="56" width="28.5703125" style="491" customWidth="1"/>
    <col min="57" max="57" width="8.85546875" style="491"/>
    <col min="58" max="58" width="12.42578125" style="491" customWidth="1"/>
    <col min="59" max="59" width="28.5703125" style="491" customWidth="1"/>
    <col min="60" max="60" width="8.85546875" style="491"/>
    <col min="61" max="61" width="10.140625" style="491" customWidth="1"/>
    <col min="62" max="62" width="28.5703125" style="491" customWidth="1"/>
    <col min="63" max="63" width="8.85546875" style="491"/>
    <col min="64" max="64" width="10.140625" style="491" customWidth="1"/>
    <col min="65" max="65" width="28.5703125" style="491" customWidth="1"/>
    <col min="66" max="66" width="8.85546875" style="491"/>
    <col min="67" max="67" width="10.140625" style="491" customWidth="1"/>
    <col min="68" max="68" width="28.5703125" style="491" customWidth="1"/>
    <col min="69" max="69" width="8.85546875" style="491"/>
    <col min="70" max="70" width="10.140625" style="491" customWidth="1"/>
    <col min="71" max="71" width="28.5703125" style="491" customWidth="1"/>
    <col min="72" max="72" width="8.85546875" style="491"/>
    <col min="73" max="73" width="10.140625" style="491" customWidth="1"/>
    <col min="74" max="74" width="28.5703125" style="491" customWidth="1"/>
    <col min="75" max="75" width="8.85546875" style="491"/>
    <col min="76" max="76" width="10.140625" style="491" customWidth="1"/>
    <col min="77" max="77" width="28.5703125" style="491" customWidth="1"/>
    <col min="78" max="78" width="8.85546875" style="491"/>
    <col min="79" max="79" width="10.140625" style="491" customWidth="1"/>
    <col min="80" max="80" width="28.5703125" style="491" customWidth="1"/>
    <col min="81" max="81" width="8.85546875" style="491"/>
    <col min="82" max="82" width="10.140625" style="491" customWidth="1"/>
    <col min="83" max="83" width="28" style="491" customWidth="1"/>
    <col min="84" max="84" width="8.85546875" style="491"/>
    <col min="85" max="85" width="10.140625" style="491" customWidth="1"/>
    <col min="86" max="86" width="27.5703125" style="491" customWidth="1"/>
    <col min="87" max="87" width="8.85546875" style="491"/>
    <col min="88" max="88" width="10.140625" style="491" customWidth="1"/>
    <col min="89" max="89" width="28.5703125" style="491" customWidth="1"/>
    <col min="90" max="90" width="8.85546875" style="491"/>
    <col min="91" max="91" width="10.140625" style="491" customWidth="1"/>
    <col min="92" max="92" width="32.42578125" style="491" customWidth="1"/>
    <col min="93" max="93" width="8.85546875" style="491"/>
    <col min="94" max="94" width="10.140625" style="491" customWidth="1"/>
    <col min="95" max="95" width="37.42578125" style="491" customWidth="1"/>
    <col min="96" max="96" width="8.85546875" style="491"/>
    <col min="97" max="97" width="10.140625" style="491" customWidth="1"/>
    <col min="98" max="98" width="40.140625" style="491" customWidth="1"/>
    <col min="99" max="99" width="8.85546875" style="491"/>
    <col min="100" max="100" width="10.140625" style="491" customWidth="1"/>
    <col min="101" max="101" width="44.85546875" style="491" customWidth="1"/>
    <col min="102" max="102" width="8.85546875" style="491"/>
    <col min="103" max="103" width="13.42578125" style="491" customWidth="1"/>
    <col min="104" max="104" width="49.42578125" style="491" bestFit="1" customWidth="1"/>
    <col min="105" max="105" width="7.5703125" style="491" customWidth="1"/>
    <col min="106" max="106" width="10.140625" style="491" customWidth="1"/>
    <col min="107" max="107" width="28.5703125" style="491" customWidth="1"/>
    <col min="108" max="108" width="8.85546875" style="491"/>
    <col min="109" max="109" width="10.140625" style="491" customWidth="1"/>
    <col min="110" max="110" width="30.42578125" style="491" customWidth="1"/>
    <col min="111" max="111" width="8.85546875" style="491"/>
    <col min="112" max="112" width="10.140625" style="491" customWidth="1"/>
    <col min="113" max="113" width="31.5703125" style="491" customWidth="1"/>
    <col min="114" max="114" width="8.85546875" style="491"/>
    <col min="115" max="115" width="10.140625" style="491" customWidth="1"/>
    <col min="116" max="116" width="30.140625" style="491" customWidth="1"/>
    <col min="117" max="117" width="8.85546875" style="491"/>
    <col min="118" max="118" width="10.140625" style="491" customWidth="1"/>
    <col min="119" max="119" width="28.5703125" style="491" customWidth="1"/>
    <col min="120" max="120" width="8.85546875" style="491"/>
    <col min="121" max="121" width="10.140625" style="491" customWidth="1"/>
    <col min="122" max="122" width="28.5703125" style="491" customWidth="1"/>
    <col min="123" max="123" width="8.85546875" style="491"/>
    <col min="124" max="124" width="11.85546875" style="491" customWidth="1"/>
    <col min="125" max="125" width="28.5703125" style="491" customWidth="1"/>
    <col min="126" max="126" width="8.85546875" style="491"/>
    <col min="127" max="127" width="10.140625" style="491" customWidth="1"/>
    <col min="128" max="128" width="28.5703125" style="491" customWidth="1"/>
    <col min="129" max="129" width="8.85546875" style="491"/>
    <col min="130" max="130" width="10.140625" style="491" customWidth="1"/>
    <col min="131" max="131" width="28.5703125" style="491" customWidth="1"/>
    <col min="132" max="132" width="8.85546875" style="491"/>
    <col min="133" max="133" width="10.140625" style="491" customWidth="1"/>
    <col min="134" max="134" width="28.5703125" style="491" customWidth="1"/>
    <col min="135" max="135" width="8.85546875" style="491"/>
    <col min="136" max="136" width="10.140625" style="491" customWidth="1"/>
    <col min="137" max="137" width="28.5703125" style="491" customWidth="1"/>
    <col min="138" max="138" width="8.85546875" style="491"/>
    <col min="139" max="139" width="10.140625" style="491" customWidth="1"/>
    <col min="140" max="140" width="28.5703125" style="491" customWidth="1"/>
    <col min="141" max="141" width="8.85546875" style="491"/>
    <col min="142" max="142" width="10.140625" style="491" customWidth="1"/>
    <col min="143" max="143" width="28.5703125" style="491" customWidth="1"/>
    <col min="144" max="144" width="8.85546875" style="491"/>
    <col min="145" max="145" width="10.140625" style="491" customWidth="1"/>
    <col min="146" max="146" width="28.5703125" style="491" customWidth="1"/>
    <col min="147" max="147" width="8.85546875" style="491"/>
    <col min="148" max="148" width="10.140625" style="491" customWidth="1"/>
    <col min="149" max="149" width="29.140625" style="491" customWidth="1"/>
    <col min="150" max="150" width="8.85546875" style="491"/>
    <col min="151" max="151" width="10.140625" style="491" customWidth="1"/>
    <col min="152" max="152" width="28.5703125" style="491" customWidth="1"/>
    <col min="153" max="153" width="8.85546875" style="491"/>
    <col min="154" max="154" width="10.140625" style="491" customWidth="1"/>
    <col min="155" max="155" width="28.5703125" style="491" customWidth="1"/>
    <col min="156" max="156" width="8.85546875" style="491"/>
    <col min="157" max="157" width="10.140625" style="491" customWidth="1"/>
    <col min="158" max="158" width="28.5703125" style="491" customWidth="1"/>
    <col min="159" max="159" width="8.85546875" style="491"/>
    <col min="160" max="160" width="10.140625" style="491" customWidth="1"/>
    <col min="161" max="161" width="30.42578125" style="491" customWidth="1"/>
    <col min="162" max="162" width="8.85546875" style="491"/>
    <col min="163" max="163" width="10.140625" style="491" customWidth="1"/>
    <col min="164" max="164" width="28.5703125" style="491" customWidth="1"/>
    <col min="165" max="165" width="8.85546875" style="491"/>
    <col min="166" max="166" width="10.140625" style="491" customWidth="1"/>
    <col min="167" max="167" width="28.5703125" style="491" customWidth="1"/>
    <col min="168" max="168" width="8.85546875" style="491"/>
    <col min="169" max="169" width="10.140625" style="491" customWidth="1"/>
    <col min="170" max="170" width="28.5703125" style="491" customWidth="1"/>
    <col min="171" max="171" width="8.85546875" style="491"/>
    <col min="172" max="172" width="10.140625" style="491" customWidth="1"/>
    <col min="173" max="173" width="28.5703125" style="491" customWidth="1"/>
    <col min="174" max="174" width="8.85546875" style="491"/>
    <col min="175" max="175" width="10.140625" style="491" customWidth="1"/>
    <col min="176" max="176" width="28.5703125" style="491" customWidth="1"/>
    <col min="177" max="177" width="8.85546875" style="491"/>
    <col min="178" max="178" width="10.140625" style="491" customWidth="1"/>
    <col min="179" max="179" width="28.5703125" style="491" customWidth="1"/>
    <col min="180" max="180" width="8.85546875" style="491"/>
    <col min="181" max="181" width="10.140625" style="491" customWidth="1"/>
    <col min="182" max="182" width="28.5703125" style="491" customWidth="1"/>
    <col min="183" max="183" width="8.85546875" style="491"/>
    <col min="184" max="184" width="10.140625" style="491" customWidth="1"/>
    <col min="185" max="185" width="28.5703125" style="491" customWidth="1"/>
    <col min="186" max="186" width="8.85546875" style="491"/>
    <col min="187" max="187" width="10.140625" style="491" customWidth="1"/>
    <col min="188" max="188" width="28.5703125" style="491" customWidth="1"/>
    <col min="189" max="189" width="8.85546875" style="491"/>
    <col min="190" max="190" width="10.140625" style="491" customWidth="1"/>
    <col min="191" max="191" width="28.5703125" style="491" customWidth="1"/>
    <col min="192" max="192" width="8.85546875" style="491"/>
    <col min="193" max="193" width="10.140625" style="491" customWidth="1"/>
    <col min="194" max="194" width="28.5703125" style="491" customWidth="1"/>
    <col min="195" max="196" width="8.85546875" style="491"/>
    <col min="197" max="197" width="28.5703125" style="491" customWidth="1"/>
    <col min="198" max="199" width="8.85546875" style="491"/>
    <col min="200" max="200" width="28.5703125" style="491" customWidth="1"/>
    <col min="201" max="202" width="8.85546875" style="491"/>
    <col min="203" max="203" width="28.5703125" style="491" customWidth="1"/>
    <col min="204" max="205" width="8.85546875" style="491"/>
    <col min="206" max="206" width="28.5703125" style="491" customWidth="1"/>
    <col min="207" max="208" width="8.85546875" style="491"/>
    <col min="209" max="209" width="28.5703125" style="491" customWidth="1"/>
    <col min="210" max="211" width="8.85546875" style="491"/>
    <col min="212" max="212" width="28.5703125" style="491" customWidth="1"/>
    <col min="213" max="214" width="8.85546875" style="491"/>
    <col min="215" max="215" width="28.5703125" style="491" customWidth="1"/>
    <col min="216" max="217" width="8.85546875" style="491"/>
    <col min="218" max="218" width="28.5703125" style="491" customWidth="1"/>
    <col min="219" max="220" width="8.85546875" style="491"/>
    <col min="221" max="221" width="28.5703125" style="491" customWidth="1"/>
    <col min="222" max="223" width="8.85546875" style="491"/>
    <col min="224" max="224" width="28.5703125" style="491" customWidth="1"/>
    <col min="225" max="226" width="8.85546875" style="491"/>
    <col min="227" max="227" width="28.5703125" style="491" customWidth="1"/>
    <col min="228" max="229" width="8.85546875" style="491"/>
    <col min="230" max="230" width="28.5703125" style="491" customWidth="1"/>
    <col min="231" max="232" width="8.85546875" style="491"/>
    <col min="233" max="233" width="28.5703125" style="491" customWidth="1"/>
    <col min="234" max="235" width="8.85546875" style="491"/>
    <col min="236" max="236" width="28.5703125" style="491" customWidth="1"/>
    <col min="237" max="238" width="8.85546875" style="491"/>
    <col min="239" max="239" width="28.5703125" style="491" customWidth="1"/>
    <col min="240" max="241" width="8.85546875" style="491"/>
    <col min="242" max="242" width="28.5703125" style="491" customWidth="1"/>
    <col min="243" max="244" width="8.85546875" style="491"/>
    <col min="245" max="245" width="28.5703125" style="491" customWidth="1"/>
    <col min="246" max="247" width="8.85546875" style="491"/>
    <col min="248" max="248" width="28.5703125" style="491" customWidth="1"/>
    <col min="249" max="250" width="8.85546875" style="491"/>
    <col min="251" max="251" width="28.5703125" style="491" customWidth="1"/>
    <col min="252" max="253" width="8.85546875" style="491"/>
    <col min="254" max="254" width="28.5703125" style="491" customWidth="1"/>
    <col min="255" max="256" width="8.85546875" style="491"/>
    <col min="257" max="257" width="28.5703125" style="491" customWidth="1"/>
    <col min="258" max="258" width="8.85546875" style="491"/>
    <col min="259" max="259" width="20.85546875" style="491" customWidth="1"/>
    <col min="260" max="260" width="28.5703125" style="491" customWidth="1"/>
    <col min="261" max="262" width="8.85546875" style="491"/>
    <col min="263" max="263" width="28.5703125" style="491" customWidth="1"/>
    <col min="264" max="265" width="8.85546875" style="491"/>
    <col min="266" max="266" width="28.5703125" style="491" customWidth="1"/>
    <col min="267" max="268" width="8.85546875" style="491"/>
    <col min="269" max="269" width="28.5703125" style="491" customWidth="1"/>
    <col min="270" max="271" width="8.85546875" style="491"/>
    <col min="272" max="272" width="28.5703125" style="491" customWidth="1"/>
    <col min="273" max="274" width="8.85546875" style="491"/>
    <col min="275" max="275" width="28.5703125" style="491" customWidth="1"/>
    <col min="276" max="277" width="8.85546875" style="491"/>
    <col min="278" max="278" width="28.5703125" style="491" customWidth="1"/>
    <col min="279" max="280" width="8.85546875" style="491"/>
    <col min="281" max="281" width="28.5703125" style="491" customWidth="1"/>
    <col min="282" max="283" width="8.85546875" style="491"/>
    <col min="284" max="284" width="28.5703125" style="491" customWidth="1"/>
    <col min="285" max="286" width="8.85546875" style="491"/>
    <col min="287" max="287" width="28.5703125" style="491" customWidth="1"/>
    <col min="288" max="289" width="8.85546875" style="491"/>
    <col min="290" max="290" width="28.5703125" style="491" customWidth="1"/>
    <col min="291" max="292" width="8.85546875" style="491"/>
    <col min="293" max="293" width="28.5703125" style="491" customWidth="1"/>
    <col min="294" max="295" width="8.85546875" style="491"/>
    <col min="296" max="296" width="28.5703125" style="491" customWidth="1"/>
    <col min="297" max="298" width="8.85546875" style="491"/>
    <col min="299" max="299" width="28.5703125" style="491" customWidth="1"/>
    <col min="300" max="301" width="8.85546875" style="491"/>
    <col min="302" max="302" width="28.5703125" style="491" customWidth="1"/>
    <col min="303" max="304" width="8.85546875" style="491"/>
    <col min="305" max="305" width="28.5703125" style="491" customWidth="1"/>
    <col min="306" max="307" width="8.85546875" style="491"/>
    <col min="308" max="308" width="28.5703125" style="491" customWidth="1"/>
    <col min="309" max="310" width="8.85546875" style="491"/>
    <col min="311" max="311" width="28.5703125" style="491" customWidth="1"/>
    <col min="312" max="313" width="8.85546875" style="491"/>
    <col min="314" max="314" width="28.5703125" style="491" customWidth="1"/>
    <col min="315" max="316" width="8.85546875" style="491"/>
    <col min="317" max="317" width="28.5703125" style="491" customWidth="1"/>
    <col min="318" max="319" width="8.85546875" style="491"/>
    <col min="320" max="320" width="28.5703125" style="491" customWidth="1"/>
    <col min="321" max="322" width="8.85546875" style="491"/>
    <col min="323" max="323" width="28.5703125" style="491" customWidth="1"/>
    <col min="324" max="325" width="8.85546875" style="491"/>
    <col min="326" max="326" width="28.5703125" style="491" customWidth="1"/>
    <col min="327" max="328" width="8.85546875" style="491"/>
    <col min="329" max="329" width="28.5703125" style="491" customWidth="1"/>
    <col min="330" max="331" width="8.85546875" style="491"/>
    <col min="332" max="332" width="28.5703125" style="491" customWidth="1"/>
    <col min="333" max="334" width="8.85546875" style="491"/>
    <col min="335" max="335" width="28.5703125" style="491" customWidth="1"/>
    <col min="336" max="337" width="8.85546875" style="491"/>
    <col min="338" max="338" width="28.5703125" style="491" customWidth="1"/>
    <col min="339" max="340" width="8.85546875" style="491"/>
    <col min="341" max="341" width="28.5703125" style="491" customWidth="1"/>
    <col min="342" max="343" width="8.85546875" style="491"/>
    <col min="344" max="344" width="28.5703125" style="491" customWidth="1"/>
    <col min="345" max="346" width="8.85546875" style="491"/>
    <col min="347" max="347" width="28.5703125" style="491" customWidth="1"/>
    <col min="348" max="349" width="8.85546875" style="491"/>
    <col min="350" max="350" width="28.5703125" style="491" customWidth="1"/>
    <col min="351" max="352" width="8.85546875" style="491"/>
    <col min="353" max="353" width="28.5703125" style="491" customWidth="1"/>
    <col min="354" max="355" width="8.85546875" style="491"/>
    <col min="356" max="356" width="28.5703125" style="491" customWidth="1"/>
    <col min="357" max="358" width="8.85546875" style="491"/>
    <col min="359" max="359" width="28.5703125" style="491" customWidth="1"/>
    <col min="360" max="361" width="8.85546875" style="491"/>
    <col min="362" max="362" width="28.5703125" style="491" customWidth="1"/>
    <col min="363" max="364" width="8.85546875" style="491"/>
    <col min="365" max="365" width="28.5703125" style="491" customWidth="1"/>
    <col min="366" max="367" width="8.85546875" style="491"/>
    <col min="368" max="368" width="28.5703125" style="491" customWidth="1"/>
    <col min="369" max="370" width="8.85546875" style="491"/>
    <col min="371" max="371" width="28.5703125" style="491" customWidth="1"/>
    <col min="372" max="373" width="8.85546875" style="491"/>
    <col min="374" max="374" width="28.5703125" style="491" customWidth="1"/>
    <col min="375" max="376" width="8.85546875" style="491"/>
    <col min="377" max="377" width="28.5703125" style="491" customWidth="1"/>
    <col min="378" max="379" width="8.85546875" style="491"/>
    <col min="380" max="380" width="28.5703125" style="491" customWidth="1"/>
    <col min="381" max="382" width="8.85546875" style="491"/>
    <col min="383" max="383" width="28.5703125" style="491" customWidth="1"/>
    <col min="384" max="385" width="8.85546875" style="491"/>
    <col min="386" max="386" width="28.5703125" style="491" customWidth="1"/>
    <col min="387" max="388" width="8.85546875" style="491"/>
    <col min="389" max="389" width="28.5703125" style="491" customWidth="1"/>
    <col min="390" max="391" width="8.85546875" style="491"/>
    <col min="392" max="392" width="28.5703125" style="491" customWidth="1"/>
    <col min="393" max="394" width="8.85546875" style="491"/>
    <col min="395" max="395" width="28.5703125" style="491" customWidth="1"/>
    <col min="396" max="397" width="8.85546875" style="491"/>
    <col min="398" max="398" width="28.5703125" style="491" customWidth="1"/>
    <col min="399" max="400" width="8.85546875" style="491"/>
    <col min="401" max="401" width="28.5703125" style="491" customWidth="1"/>
    <col min="402" max="403" width="8.85546875" style="491"/>
    <col min="404" max="404" width="28.5703125" style="491" customWidth="1"/>
    <col min="405" max="406" width="8.85546875" style="491"/>
    <col min="407" max="407" width="28.5703125" style="491" customWidth="1"/>
    <col min="408" max="409" width="8.85546875" style="491"/>
    <col min="410" max="410" width="28.5703125" style="491" customWidth="1"/>
    <col min="411" max="412" width="8.85546875" style="491"/>
    <col min="413" max="413" width="28.5703125" style="491" customWidth="1"/>
    <col min="414" max="415" width="8.85546875" style="491"/>
    <col min="416" max="416" width="28.5703125" style="491" customWidth="1"/>
    <col min="417" max="418" width="8.85546875" style="491"/>
    <col min="419" max="419" width="28.5703125" style="491" customWidth="1"/>
    <col min="420" max="421" width="8.85546875" style="491"/>
    <col min="422" max="422" width="28.5703125" style="491" customWidth="1"/>
    <col min="423" max="424" width="8.85546875" style="491"/>
    <col min="425" max="425" width="28.5703125" style="491" customWidth="1"/>
    <col min="426" max="427" width="8.85546875" style="491"/>
    <col min="428" max="428" width="28.5703125" style="491" customWidth="1"/>
    <col min="429" max="430" width="8.85546875" style="491"/>
    <col min="431" max="431" width="28.5703125" style="491" customWidth="1"/>
    <col min="432" max="433" width="8.85546875" style="491"/>
    <col min="434" max="434" width="28.5703125" style="491" customWidth="1"/>
    <col min="435" max="436" width="8.85546875" style="491"/>
    <col min="437" max="437" width="28.5703125" style="491" customWidth="1"/>
    <col min="438" max="439" width="8.85546875" style="491"/>
    <col min="440" max="440" width="28.5703125" style="491" customWidth="1"/>
    <col min="441" max="442" width="8.85546875" style="491"/>
    <col min="443" max="443" width="28.5703125" style="491" customWidth="1"/>
    <col min="444" max="445" width="8.85546875" style="491"/>
    <col min="446" max="446" width="28.5703125" style="491" customWidth="1"/>
    <col min="447" max="448" width="8.85546875" style="491"/>
    <col min="449" max="449" width="28.5703125" style="491" customWidth="1"/>
    <col min="450" max="451" width="8.85546875" style="491"/>
    <col min="452" max="452" width="28.5703125" style="491" customWidth="1"/>
    <col min="453" max="454" width="8.85546875" style="491"/>
    <col min="455" max="455" width="28.5703125" style="491" customWidth="1"/>
    <col min="456" max="457" width="8.85546875" style="491"/>
    <col min="458" max="458" width="28.5703125" style="491" customWidth="1"/>
    <col min="459" max="460" width="8.85546875" style="491"/>
    <col min="461" max="461" width="28.5703125" style="491" customWidth="1"/>
    <col min="462" max="462" width="9.5703125" style="491" customWidth="1"/>
    <col min="463" max="463" width="8.85546875" style="491"/>
    <col min="464" max="464" width="28.5703125" style="491" customWidth="1"/>
    <col min="465" max="466" width="8.85546875" style="491"/>
    <col min="467" max="467" width="28.5703125" style="491" customWidth="1"/>
    <col min="468" max="469" width="8.85546875" style="491"/>
    <col min="470" max="470" width="28.5703125" style="491" customWidth="1"/>
    <col min="471" max="472" width="8.85546875" style="491"/>
    <col min="473" max="473" width="28.5703125" style="491" customWidth="1"/>
    <col min="474" max="475" width="8.85546875" style="491" customWidth="1"/>
    <col min="476" max="476" width="28.5703125" style="491" customWidth="1"/>
    <col min="477" max="478" width="8.85546875" style="491"/>
    <col min="479" max="479" width="28.5703125" style="491" customWidth="1"/>
    <col min="480" max="481" width="8.85546875" style="491"/>
    <col min="482" max="482" width="28.5703125" style="491" customWidth="1"/>
    <col min="483" max="484" width="8.85546875" style="491"/>
    <col min="485" max="485" width="28.5703125" style="491" customWidth="1"/>
    <col min="486" max="487" width="8.85546875" style="491"/>
    <col min="488" max="488" width="28.5703125" style="491" customWidth="1"/>
    <col min="489" max="490" width="8.85546875" style="491"/>
    <col min="491" max="491" width="28.5703125" style="491" customWidth="1"/>
    <col min="492" max="493" width="8.85546875" style="491"/>
    <col min="494" max="494" width="28.5703125" style="491" customWidth="1"/>
    <col min="495" max="496" width="8.85546875" style="491"/>
    <col min="497" max="497" width="28.5703125" style="491" customWidth="1"/>
    <col min="498" max="499" width="8.85546875" style="491"/>
    <col min="500" max="500" width="28.5703125" style="491" customWidth="1"/>
    <col min="501" max="502" width="8.85546875" style="491"/>
    <col min="503" max="503" width="28.5703125" style="491" customWidth="1"/>
    <col min="504" max="505" width="8.85546875" style="491"/>
    <col min="506" max="506" width="28.5703125" style="491" customWidth="1"/>
    <col min="507" max="508" width="8.85546875" style="491"/>
    <col min="509" max="509" width="28.5703125" style="491" customWidth="1"/>
    <col min="510" max="511" width="8.85546875" style="491"/>
    <col min="512" max="512" width="28.5703125" style="491" customWidth="1"/>
    <col min="513" max="514" width="8.85546875" style="491"/>
    <col min="515" max="515" width="28.5703125" style="491" customWidth="1"/>
    <col min="516" max="517" width="8.85546875" style="491"/>
    <col min="518" max="518" width="28.5703125" style="491" customWidth="1"/>
    <col min="519" max="520" width="8.85546875" style="491"/>
    <col min="521" max="521" width="28.5703125" style="491" customWidth="1"/>
    <col min="522" max="523" width="8.85546875" style="491"/>
    <col min="524" max="524" width="28.5703125" style="491" customWidth="1"/>
    <col min="525" max="526" width="8.85546875" style="491"/>
    <col min="527" max="527" width="28.5703125" style="491" customWidth="1"/>
    <col min="528" max="529" width="8.85546875" style="491"/>
    <col min="530" max="530" width="28.5703125" style="491" customWidth="1"/>
    <col min="531" max="532" width="8.85546875" style="491"/>
    <col min="533" max="533" width="28.5703125" style="491" customWidth="1"/>
    <col min="534" max="16384" width="8.85546875" style="491"/>
  </cols>
  <sheetData>
    <row r="1" spans="1:534" ht="4.5" customHeight="1" thickBot="1">
      <c r="A1" s="489"/>
      <c r="B1" s="489"/>
      <c r="C1" s="490"/>
      <c r="D1" s="489"/>
      <c r="E1" s="489"/>
      <c r="F1" s="490"/>
      <c r="G1" s="489"/>
      <c r="H1" s="787"/>
      <c r="I1" s="490"/>
      <c r="J1" s="489"/>
      <c r="K1" s="489"/>
      <c r="L1" s="490"/>
      <c r="M1" s="489"/>
      <c r="N1" s="489"/>
      <c r="O1" s="490"/>
      <c r="P1" s="489"/>
      <c r="Q1" s="489"/>
      <c r="R1" s="490"/>
      <c r="S1" s="489"/>
      <c r="T1" s="489"/>
      <c r="U1" s="490"/>
      <c r="V1" s="489"/>
      <c r="W1" s="489"/>
      <c r="X1" s="490"/>
      <c r="Y1" s="489"/>
      <c r="Z1" s="489"/>
      <c r="AA1" s="490"/>
      <c r="AB1" s="489"/>
      <c r="AC1" s="489"/>
      <c r="AD1" s="490"/>
      <c r="AE1" s="489"/>
      <c r="AF1" s="489"/>
      <c r="AG1" s="490"/>
      <c r="AH1" s="489"/>
      <c r="AI1" s="489"/>
      <c r="AJ1" s="490"/>
      <c r="AK1" s="489"/>
      <c r="AL1" s="489"/>
      <c r="AM1" s="490"/>
      <c r="AN1" s="489"/>
      <c r="AO1" s="489"/>
      <c r="AP1" s="490"/>
      <c r="AQ1" s="489"/>
      <c r="AR1" s="489"/>
      <c r="AS1" s="490"/>
      <c r="AT1" s="489"/>
      <c r="AU1" s="489"/>
      <c r="AV1" s="490"/>
      <c r="AW1" s="489"/>
      <c r="AX1" s="489"/>
      <c r="AY1" s="490"/>
      <c r="AZ1" s="489"/>
      <c r="BA1" s="489"/>
      <c r="BB1" s="490"/>
      <c r="BC1" s="489"/>
      <c r="BD1" s="489"/>
      <c r="BE1" s="490"/>
      <c r="BF1" s="489"/>
      <c r="BG1" s="489"/>
      <c r="BH1" s="490"/>
      <c r="BI1" s="489"/>
      <c r="BJ1" s="489"/>
      <c r="BK1" s="490"/>
      <c r="BL1" s="489"/>
      <c r="BM1" s="489"/>
      <c r="BN1" s="490"/>
      <c r="BO1" s="489"/>
      <c r="BP1" s="489"/>
      <c r="BQ1" s="490"/>
      <c r="BR1" s="489"/>
      <c r="BS1" s="489"/>
      <c r="BT1" s="490"/>
      <c r="BU1" s="489"/>
      <c r="BV1" s="489"/>
      <c r="BW1" s="490"/>
      <c r="BX1" s="489"/>
      <c r="BY1" s="489"/>
      <c r="BZ1" s="490"/>
      <c r="CA1" s="489"/>
      <c r="CB1" s="489"/>
      <c r="CC1" s="490"/>
      <c r="CD1" s="489"/>
      <c r="CE1" s="489"/>
      <c r="CF1" s="490"/>
      <c r="CG1" s="489"/>
      <c r="CH1" s="489"/>
      <c r="CI1" s="490"/>
      <c r="CJ1" s="489"/>
      <c r="CK1" s="489"/>
      <c r="CL1" s="490"/>
      <c r="CM1" s="489"/>
      <c r="CN1" s="489"/>
      <c r="CO1" s="490"/>
      <c r="CP1" s="489"/>
      <c r="CQ1" s="489"/>
      <c r="CR1" s="490"/>
      <c r="CS1" s="489"/>
      <c r="CT1" s="489"/>
      <c r="CU1" s="490"/>
      <c r="CV1" s="489"/>
      <c r="CW1" s="489"/>
      <c r="CX1" s="490"/>
      <c r="CY1" s="489"/>
      <c r="CZ1" s="489"/>
      <c r="DA1" s="490"/>
      <c r="DB1" s="489"/>
      <c r="DC1" s="489"/>
      <c r="DD1" s="490"/>
      <c r="DE1" s="489"/>
      <c r="DF1" s="489"/>
      <c r="DG1" s="490"/>
      <c r="DH1" s="489"/>
      <c r="DI1" s="489"/>
      <c r="DJ1" s="490"/>
      <c r="DK1" s="489"/>
      <c r="DL1" s="489"/>
      <c r="DM1" s="490"/>
      <c r="DN1" s="489"/>
      <c r="DO1" s="489"/>
      <c r="DP1" s="490"/>
      <c r="DQ1" s="489"/>
      <c r="DR1" s="489"/>
      <c r="DS1" s="490"/>
      <c r="DT1" s="489"/>
      <c r="DU1" s="489"/>
      <c r="DV1" s="490"/>
      <c r="DW1" s="489"/>
      <c r="DX1" s="489"/>
      <c r="DY1" s="490"/>
      <c r="DZ1" s="489"/>
      <c r="EA1" s="489"/>
      <c r="EB1" s="490"/>
      <c r="EC1" s="489"/>
      <c r="ED1" s="489"/>
      <c r="EE1" s="490"/>
      <c r="EF1" s="489"/>
      <c r="EG1" s="489"/>
      <c r="EH1" s="490"/>
      <c r="EI1" s="489"/>
      <c r="EJ1" s="489"/>
      <c r="EK1" s="490"/>
      <c r="EL1" s="489"/>
      <c r="EM1" s="489"/>
      <c r="EN1" s="490"/>
      <c r="EO1" s="489"/>
      <c r="EP1" s="489"/>
      <c r="EQ1" s="490"/>
      <c r="ER1" s="489"/>
      <c r="ES1" s="489"/>
      <c r="ET1" s="490"/>
      <c r="EU1" s="489"/>
      <c r="EV1" s="489"/>
      <c r="EW1" s="490"/>
      <c r="EX1" s="489"/>
      <c r="EY1" s="489"/>
      <c r="EZ1" s="490"/>
      <c r="FA1" s="489"/>
      <c r="FB1" s="489"/>
      <c r="FC1" s="490"/>
      <c r="FD1" s="489"/>
      <c r="FE1" s="489"/>
      <c r="FF1" s="490"/>
      <c r="FG1" s="489"/>
      <c r="FH1" s="489"/>
      <c r="FI1" s="490"/>
      <c r="FJ1" s="489"/>
      <c r="FK1" s="489"/>
      <c r="FL1" s="490"/>
      <c r="FM1" s="489"/>
      <c r="FN1" s="489"/>
      <c r="FO1" s="490"/>
      <c r="FP1" s="489"/>
      <c r="FQ1" s="489"/>
      <c r="FR1" s="490"/>
      <c r="FS1" s="489"/>
      <c r="FT1" s="489"/>
      <c r="FU1" s="490"/>
      <c r="FV1" s="489"/>
      <c r="FW1" s="489"/>
      <c r="FX1" s="490"/>
      <c r="FY1" s="489"/>
      <c r="FZ1" s="489"/>
      <c r="GA1" s="490"/>
      <c r="GB1" s="489"/>
      <c r="GC1" s="489"/>
      <c r="GD1" s="490"/>
      <c r="GE1" s="489"/>
      <c r="GF1" s="489"/>
      <c r="GG1" s="490"/>
      <c r="GH1" s="489"/>
      <c r="GI1" s="489"/>
      <c r="GJ1" s="490"/>
      <c r="GK1" s="489"/>
      <c r="GL1" s="489"/>
      <c r="GM1" s="490"/>
      <c r="GN1" s="489"/>
      <c r="GO1" s="489"/>
      <c r="GP1" s="490"/>
      <c r="GQ1" s="489"/>
      <c r="GR1" s="489"/>
      <c r="GS1" s="490"/>
      <c r="GT1" s="489"/>
      <c r="GU1" s="489"/>
      <c r="GV1" s="490"/>
      <c r="GW1" s="489"/>
      <c r="GX1" s="489"/>
      <c r="GY1" s="490"/>
      <c r="GZ1" s="489"/>
      <c r="HA1" s="489"/>
      <c r="HB1" s="490"/>
      <c r="HC1" s="489"/>
      <c r="HD1" s="489"/>
      <c r="HE1" s="490"/>
      <c r="HF1" s="489"/>
      <c r="HG1" s="489"/>
      <c r="HH1" s="490"/>
      <c r="HI1" s="489"/>
      <c r="HJ1" s="489"/>
      <c r="HK1" s="490"/>
      <c r="HL1" s="489"/>
      <c r="HM1" s="489"/>
      <c r="HN1" s="490"/>
      <c r="HO1" s="489"/>
      <c r="HP1" s="489"/>
      <c r="HQ1" s="490"/>
      <c r="HR1" s="489"/>
      <c r="HS1" s="489"/>
      <c r="HT1" s="490"/>
      <c r="HU1" s="489"/>
      <c r="HV1" s="489"/>
      <c r="HW1" s="490"/>
      <c r="HX1" s="489"/>
      <c r="HY1" s="489"/>
      <c r="HZ1" s="490"/>
      <c r="IA1" s="489"/>
      <c r="IB1" s="489"/>
      <c r="IC1" s="490"/>
      <c r="ID1" s="489"/>
      <c r="IE1" s="489"/>
      <c r="IF1" s="490"/>
      <c r="IG1" s="489"/>
      <c r="IH1" s="489"/>
      <c r="II1" s="490"/>
      <c r="IJ1" s="489"/>
      <c r="IK1" s="489"/>
      <c r="IL1" s="490"/>
      <c r="IM1" s="489"/>
      <c r="IN1" s="489"/>
      <c r="IO1" s="490"/>
      <c r="IP1" s="489"/>
      <c r="IQ1" s="489"/>
      <c r="IR1" s="490"/>
      <c r="IS1" s="489"/>
      <c r="IT1" s="489"/>
      <c r="IU1" s="490"/>
      <c r="IV1" s="489"/>
      <c r="IW1" s="489"/>
      <c r="IX1" s="490"/>
      <c r="IY1" s="489"/>
      <c r="IZ1" s="489"/>
      <c r="JA1" s="490"/>
      <c r="JB1" s="489"/>
      <c r="JC1" s="489"/>
      <c r="JD1" s="490"/>
      <c r="JE1" s="489"/>
      <c r="JF1" s="489"/>
      <c r="JG1" s="490"/>
      <c r="JH1" s="489"/>
      <c r="JI1" s="489"/>
      <c r="JJ1" s="490"/>
      <c r="JK1" s="489"/>
      <c r="JL1" s="489"/>
      <c r="JM1" s="490"/>
      <c r="JN1" s="489"/>
      <c r="JO1" s="489"/>
      <c r="JP1" s="490"/>
      <c r="JQ1" s="489"/>
      <c r="JR1" s="489"/>
      <c r="JS1" s="490"/>
      <c r="JT1" s="489"/>
      <c r="JU1" s="489"/>
      <c r="JV1" s="490"/>
      <c r="JW1" s="489"/>
      <c r="JX1" s="489"/>
      <c r="JY1" s="490"/>
      <c r="JZ1" s="489"/>
      <c r="KA1" s="489"/>
      <c r="KB1" s="490"/>
      <c r="KC1" s="489"/>
      <c r="KD1" s="489"/>
      <c r="KE1" s="490"/>
      <c r="KF1" s="489"/>
      <c r="KG1" s="489"/>
      <c r="KH1" s="490"/>
      <c r="KI1" s="489"/>
      <c r="KJ1" s="489"/>
      <c r="KK1" s="490"/>
      <c r="KL1" s="489"/>
      <c r="KM1" s="489"/>
      <c r="KN1" s="490"/>
      <c r="KO1" s="489"/>
      <c r="KP1" s="489"/>
      <c r="KQ1" s="490"/>
      <c r="KR1" s="489"/>
      <c r="KS1" s="489"/>
      <c r="KT1" s="490"/>
      <c r="KU1" s="489"/>
      <c r="KV1" s="489"/>
      <c r="KW1" s="490"/>
      <c r="KX1" s="489"/>
      <c r="KY1" s="489"/>
      <c r="KZ1" s="490"/>
      <c r="LA1" s="489"/>
      <c r="LB1" s="489"/>
      <c r="LC1" s="490"/>
      <c r="LD1" s="489"/>
      <c r="LE1" s="489"/>
      <c r="LF1" s="490"/>
      <c r="LG1" s="489"/>
      <c r="LH1" s="489"/>
      <c r="LI1" s="490"/>
      <c r="LJ1" s="489"/>
      <c r="LK1" s="489"/>
      <c r="LL1" s="490"/>
      <c r="LM1" s="489"/>
      <c r="LN1" s="489"/>
      <c r="LO1" s="490"/>
      <c r="LP1" s="489"/>
      <c r="LQ1" s="489"/>
      <c r="LR1" s="490"/>
      <c r="LS1" s="489"/>
      <c r="LT1" s="489"/>
      <c r="LU1" s="490"/>
      <c r="LV1" s="489"/>
      <c r="LW1" s="489"/>
      <c r="LX1" s="490"/>
      <c r="LY1" s="489"/>
      <c r="LZ1" s="489"/>
      <c r="MA1" s="490"/>
      <c r="MB1" s="489"/>
      <c r="MC1" s="489"/>
      <c r="MD1" s="490"/>
      <c r="ME1" s="489"/>
      <c r="MF1" s="489"/>
      <c r="MG1" s="490"/>
      <c r="MH1" s="489"/>
      <c r="MI1" s="489"/>
      <c r="MJ1" s="490"/>
      <c r="MK1" s="489"/>
      <c r="ML1" s="489"/>
      <c r="MM1" s="490"/>
      <c r="MN1" s="489"/>
      <c r="MO1" s="489"/>
      <c r="MP1" s="490"/>
      <c r="MQ1" s="489"/>
      <c r="MR1" s="489"/>
      <c r="MS1" s="490"/>
      <c r="MT1" s="489"/>
      <c r="MU1" s="489"/>
      <c r="MV1" s="490"/>
      <c r="MW1" s="489"/>
      <c r="MX1" s="489"/>
      <c r="MY1" s="490"/>
      <c r="MZ1" s="489"/>
      <c r="NA1" s="489"/>
      <c r="NB1" s="490"/>
      <c r="NC1" s="489"/>
      <c r="ND1" s="489"/>
      <c r="NE1" s="490"/>
      <c r="NF1" s="489"/>
      <c r="NG1" s="489"/>
      <c r="NH1" s="490"/>
      <c r="NI1" s="489"/>
      <c r="NJ1" s="489"/>
      <c r="NK1" s="490"/>
      <c r="NL1" s="489"/>
      <c r="NM1" s="489"/>
      <c r="NN1" s="490"/>
      <c r="NO1" s="489"/>
      <c r="NP1" s="489"/>
      <c r="NQ1" s="490"/>
      <c r="NR1" s="489"/>
      <c r="NS1" s="489"/>
      <c r="NT1" s="490"/>
      <c r="NU1" s="489"/>
      <c r="NV1" s="489"/>
      <c r="NW1" s="490"/>
      <c r="NX1" s="489"/>
      <c r="NY1" s="489"/>
      <c r="NZ1" s="490"/>
      <c r="OA1" s="489"/>
      <c r="OB1" s="489"/>
      <c r="OC1" s="490"/>
      <c r="OD1" s="489"/>
      <c r="OE1" s="489"/>
      <c r="OF1" s="490"/>
      <c r="OG1" s="489"/>
      <c r="OH1" s="489"/>
      <c r="OI1" s="490"/>
      <c r="OJ1" s="489"/>
      <c r="OK1" s="489"/>
      <c r="OL1" s="490"/>
      <c r="OM1" s="489"/>
      <c r="ON1" s="489"/>
      <c r="OO1" s="490"/>
      <c r="OP1" s="489"/>
      <c r="OQ1" s="489"/>
      <c r="OR1" s="490"/>
      <c r="OS1" s="489"/>
      <c r="OT1" s="489"/>
      <c r="OU1" s="490"/>
      <c r="OV1" s="489"/>
      <c r="OW1" s="489"/>
      <c r="OX1" s="490"/>
      <c r="OY1" s="489"/>
      <c r="OZ1" s="489"/>
      <c r="PA1" s="490"/>
      <c r="PB1" s="489"/>
      <c r="PC1" s="489"/>
      <c r="PD1" s="490"/>
      <c r="PE1" s="489"/>
      <c r="PF1" s="489"/>
      <c r="PG1" s="490"/>
      <c r="PH1" s="489"/>
      <c r="PI1" s="489"/>
      <c r="PJ1" s="490"/>
      <c r="PK1" s="489"/>
      <c r="PL1" s="489"/>
      <c r="PM1" s="490"/>
      <c r="PN1" s="489"/>
      <c r="PO1" s="489"/>
      <c r="PP1" s="490"/>
      <c r="PQ1" s="489"/>
      <c r="PR1" s="489"/>
      <c r="PS1" s="490"/>
      <c r="PT1" s="489"/>
      <c r="PU1" s="489"/>
      <c r="PV1" s="490"/>
      <c r="PW1" s="489"/>
      <c r="PX1" s="489"/>
      <c r="PY1" s="490"/>
      <c r="PZ1" s="489"/>
      <c r="QA1" s="489"/>
      <c r="QB1" s="490"/>
      <c r="QC1" s="489"/>
      <c r="QD1" s="489"/>
      <c r="QE1" s="490"/>
      <c r="QF1" s="489"/>
      <c r="QG1" s="489"/>
      <c r="QH1" s="490"/>
      <c r="QI1" s="489"/>
      <c r="QJ1" s="489"/>
      <c r="QK1" s="490"/>
      <c r="QL1" s="489"/>
      <c r="QM1" s="489"/>
      <c r="QN1" s="490"/>
      <c r="QO1" s="489"/>
      <c r="QP1" s="489"/>
      <c r="QQ1" s="490"/>
      <c r="QR1" s="489"/>
      <c r="QS1" s="489"/>
      <c r="QT1" s="490"/>
      <c r="QU1" s="489"/>
      <c r="QV1" s="489"/>
      <c r="QW1" s="490"/>
      <c r="QX1" s="489"/>
      <c r="QY1" s="489"/>
      <c r="QZ1" s="490"/>
      <c r="RA1" s="489"/>
      <c r="RB1" s="489"/>
      <c r="RC1" s="490"/>
      <c r="RD1" s="489"/>
      <c r="RE1" s="489"/>
      <c r="RF1" s="490"/>
      <c r="RG1" s="489"/>
      <c r="RH1" s="489"/>
      <c r="RI1" s="490"/>
      <c r="RJ1" s="489"/>
      <c r="RK1" s="489"/>
      <c r="RL1" s="490"/>
      <c r="RM1" s="489"/>
      <c r="RN1" s="489"/>
      <c r="RO1" s="490"/>
      <c r="RP1" s="489"/>
      <c r="RQ1" s="489"/>
      <c r="RR1" s="490"/>
      <c r="RS1" s="489"/>
      <c r="RT1" s="489"/>
      <c r="RU1" s="490"/>
      <c r="RV1" s="489"/>
      <c r="RW1" s="489"/>
      <c r="RX1" s="490"/>
      <c r="RY1" s="489"/>
      <c r="RZ1" s="489"/>
      <c r="SA1" s="490"/>
      <c r="SB1" s="489"/>
      <c r="SC1" s="489"/>
      <c r="SD1" s="490"/>
      <c r="SE1" s="489"/>
      <c r="SF1" s="489"/>
      <c r="SG1" s="490"/>
      <c r="SH1" s="489"/>
      <c r="SI1" s="489"/>
      <c r="SJ1" s="490"/>
      <c r="SK1" s="489"/>
      <c r="SL1" s="489"/>
      <c r="SM1" s="490"/>
      <c r="SN1" s="489"/>
      <c r="SO1" s="489"/>
      <c r="SP1" s="490"/>
      <c r="SQ1" s="489"/>
      <c r="SR1" s="489"/>
      <c r="SS1" s="490"/>
      <c r="ST1" s="489"/>
      <c r="SU1" s="489"/>
      <c r="SV1" s="490"/>
      <c r="SW1" s="489"/>
      <c r="SX1" s="489"/>
      <c r="SY1" s="490"/>
      <c r="SZ1" s="489"/>
      <c r="TA1" s="489"/>
      <c r="TB1" s="490"/>
      <c r="TC1" s="489"/>
      <c r="TD1" s="489"/>
      <c r="TE1" s="490"/>
      <c r="TF1" s="489"/>
      <c r="TG1" s="489"/>
      <c r="TH1" s="490"/>
      <c r="TI1" s="489"/>
      <c r="TJ1" s="489"/>
      <c r="TK1" s="490"/>
      <c r="TL1" s="489"/>
      <c r="TM1" s="489"/>
      <c r="TN1" s="490"/>
    </row>
    <row r="2" spans="1:534" ht="23.25" hidden="1" customHeight="1" thickBot="1">
      <c r="A2" s="492"/>
      <c r="B2" s="493"/>
      <c r="C2" s="494"/>
      <c r="D2" s="492"/>
      <c r="E2" s="493"/>
      <c r="F2" s="494"/>
      <c r="G2" s="492"/>
      <c r="H2" s="788"/>
      <c r="I2" s="494"/>
      <c r="J2" s="492"/>
      <c r="K2" s="493"/>
      <c r="L2" s="494"/>
      <c r="M2" s="492"/>
      <c r="N2" s="493"/>
      <c r="O2" s="494"/>
      <c r="P2" s="492"/>
      <c r="Q2" s="493"/>
      <c r="R2" s="494"/>
      <c r="S2" s="492"/>
      <c r="T2" s="493"/>
      <c r="U2" s="494"/>
      <c r="V2" s="492"/>
      <c r="W2" s="493"/>
      <c r="X2" s="494"/>
      <c r="Y2" s="492"/>
      <c r="Z2" s="493"/>
      <c r="AA2" s="494"/>
      <c r="AB2" s="492"/>
      <c r="AC2" s="493"/>
      <c r="AD2" s="494"/>
      <c r="AE2" s="492"/>
      <c r="AF2" s="493"/>
      <c r="AG2" s="494"/>
      <c r="AH2" s="492"/>
      <c r="AI2" s="493"/>
      <c r="AJ2" s="494"/>
      <c r="AK2" s="492"/>
      <c r="AL2" s="493"/>
      <c r="AM2" s="494"/>
      <c r="AN2" s="492"/>
      <c r="AO2" s="493"/>
      <c r="AP2" s="494"/>
      <c r="AQ2" s="492"/>
      <c r="AR2" s="493"/>
      <c r="AS2" s="494"/>
      <c r="AT2" s="492"/>
      <c r="AU2" s="493"/>
      <c r="AV2" s="494"/>
      <c r="AW2" s="492"/>
      <c r="AX2" s="493"/>
      <c r="AY2" s="494"/>
      <c r="AZ2" s="492"/>
      <c r="BA2" s="493"/>
      <c r="BB2" s="494"/>
      <c r="BC2" s="492"/>
      <c r="BD2" s="493"/>
      <c r="BE2" s="494"/>
      <c r="BF2" s="492"/>
      <c r="BG2" s="493"/>
      <c r="BH2" s="494"/>
      <c r="BI2" s="492"/>
      <c r="BJ2" s="493"/>
      <c r="BK2" s="494"/>
      <c r="BL2" s="492"/>
      <c r="BM2" s="493"/>
      <c r="BN2" s="494"/>
      <c r="BO2" s="492"/>
      <c r="BP2" s="493"/>
      <c r="BQ2" s="494"/>
      <c r="BR2" s="492"/>
      <c r="BS2" s="493"/>
      <c r="BT2" s="494"/>
      <c r="BU2" s="492"/>
      <c r="BV2" s="493"/>
      <c r="BW2" s="494"/>
      <c r="BX2" s="492"/>
      <c r="BY2" s="493"/>
      <c r="BZ2" s="494"/>
      <c r="CA2" s="492"/>
      <c r="CB2" s="493"/>
      <c r="CC2" s="494"/>
      <c r="CD2" s="492"/>
      <c r="CE2" s="493"/>
      <c r="CF2" s="494"/>
      <c r="CG2" s="492"/>
      <c r="CH2" s="493"/>
      <c r="CI2" s="494"/>
      <c r="CJ2" s="492"/>
      <c r="CK2" s="493"/>
      <c r="CL2" s="494"/>
      <c r="CM2" s="492"/>
      <c r="CN2" s="493"/>
      <c r="CO2" s="494"/>
      <c r="CP2" s="492"/>
      <c r="CQ2" s="493"/>
      <c r="CR2" s="494"/>
      <c r="CS2" s="492"/>
      <c r="CT2" s="493"/>
      <c r="CU2" s="494"/>
      <c r="CV2" s="492"/>
      <c r="CW2" s="493"/>
      <c r="CX2" s="494"/>
      <c r="CY2" s="492"/>
      <c r="CZ2" s="493"/>
      <c r="DA2" s="494"/>
      <c r="DB2" s="492"/>
      <c r="DC2" s="493"/>
      <c r="DD2" s="494"/>
      <c r="DE2" s="492"/>
      <c r="DF2" s="493"/>
      <c r="DG2" s="494"/>
      <c r="DH2" s="492"/>
      <c r="DI2" s="493"/>
      <c r="DJ2" s="494"/>
      <c r="DK2" s="492"/>
      <c r="DL2" s="493"/>
      <c r="DM2" s="494"/>
      <c r="DN2" s="492"/>
      <c r="DO2" s="493"/>
      <c r="DP2" s="494"/>
      <c r="DQ2" s="492"/>
      <c r="DR2" s="493"/>
      <c r="DS2" s="494"/>
      <c r="DT2" s="492"/>
      <c r="DU2" s="493"/>
      <c r="DV2" s="494"/>
      <c r="DW2" s="492"/>
      <c r="DX2" s="493"/>
      <c r="DY2" s="494"/>
      <c r="DZ2" s="492"/>
      <c r="EA2" s="493"/>
      <c r="EB2" s="494"/>
      <c r="EC2" s="492"/>
      <c r="ED2" s="493"/>
      <c r="EE2" s="494"/>
      <c r="EF2" s="492"/>
      <c r="EG2" s="493"/>
      <c r="EH2" s="494"/>
      <c r="EI2" s="492"/>
      <c r="EJ2" s="493"/>
      <c r="EK2" s="494"/>
      <c r="EL2" s="492"/>
      <c r="EM2" s="493"/>
      <c r="EN2" s="494"/>
      <c r="EO2" s="492"/>
      <c r="EP2" s="493"/>
      <c r="EQ2" s="494"/>
      <c r="ER2" s="492"/>
      <c r="ES2" s="493"/>
      <c r="ET2" s="494"/>
      <c r="EU2" s="492"/>
      <c r="EV2" s="493"/>
      <c r="EW2" s="494"/>
      <c r="EX2" s="492"/>
      <c r="EY2" s="493"/>
      <c r="EZ2" s="494"/>
      <c r="FA2" s="492"/>
      <c r="FB2" s="493"/>
      <c r="FC2" s="494"/>
      <c r="FD2" s="492"/>
      <c r="FE2" s="493"/>
      <c r="FF2" s="494"/>
      <c r="FG2" s="492"/>
      <c r="FH2" s="493"/>
      <c r="FI2" s="494"/>
      <c r="FJ2" s="492"/>
      <c r="FK2" s="493"/>
      <c r="FL2" s="494"/>
      <c r="FM2" s="492"/>
      <c r="FN2" s="493"/>
      <c r="FO2" s="494"/>
      <c r="FP2" s="492"/>
      <c r="FQ2" s="493"/>
      <c r="FR2" s="494"/>
      <c r="FS2" s="492"/>
      <c r="FT2" s="493"/>
      <c r="FU2" s="494"/>
      <c r="FV2" s="492"/>
      <c r="FW2" s="493"/>
      <c r="FX2" s="494"/>
      <c r="FY2" s="492"/>
      <c r="FZ2" s="493"/>
      <c r="GA2" s="494"/>
      <c r="GB2" s="492"/>
      <c r="GC2" s="493"/>
      <c r="GD2" s="494"/>
      <c r="GE2" s="492"/>
      <c r="GF2" s="493"/>
      <c r="GG2" s="494"/>
      <c r="GH2" s="492"/>
      <c r="GI2" s="493"/>
      <c r="GJ2" s="494"/>
      <c r="GK2" s="492"/>
      <c r="GL2" s="493"/>
      <c r="GM2" s="494"/>
      <c r="GN2" s="492"/>
      <c r="GO2" s="493"/>
      <c r="GP2" s="494"/>
      <c r="GQ2" s="492"/>
      <c r="GR2" s="493"/>
      <c r="GS2" s="494"/>
      <c r="GT2" s="492"/>
      <c r="GU2" s="493"/>
      <c r="GV2" s="494"/>
      <c r="GW2" s="492"/>
      <c r="GX2" s="493"/>
      <c r="GY2" s="494"/>
      <c r="GZ2" s="492"/>
      <c r="HA2" s="493"/>
      <c r="HB2" s="494"/>
      <c r="HC2" s="492"/>
      <c r="HD2" s="493"/>
      <c r="HE2" s="494"/>
      <c r="HF2" s="492"/>
      <c r="HG2" s="493"/>
      <c r="HH2" s="494"/>
      <c r="HI2" s="492"/>
      <c r="HJ2" s="493"/>
      <c r="HK2" s="494"/>
      <c r="HL2" s="492"/>
      <c r="HM2" s="493"/>
      <c r="HN2" s="494"/>
      <c r="HO2" s="492"/>
      <c r="HP2" s="493"/>
      <c r="HQ2" s="494"/>
      <c r="HR2" s="492"/>
      <c r="HS2" s="493"/>
      <c r="HT2" s="494"/>
      <c r="HU2" s="492"/>
      <c r="HV2" s="493"/>
      <c r="HW2" s="494"/>
      <c r="HX2" s="492"/>
      <c r="HY2" s="493"/>
      <c r="HZ2" s="494"/>
      <c r="IA2" s="492"/>
      <c r="IB2" s="493"/>
      <c r="IC2" s="494"/>
      <c r="ID2" s="492"/>
      <c r="IE2" s="493"/>
      <c r="IF2" s="494"/>
      <c r="IG2" s="492"/>
      <c r="IH2" s="493"/>
      <c r="II2" s="494"/>
      <c r="IJ2" s="492"/>
      <c r="IK2" s="493"/>
      <c r="IL2" s="494"/>
      <c r="IM2" s="492"/>
      <c r="IN2" s="493"/>
      <c r="IO2" s="494"/>
      <c r="IP2" s="492"/>
      <c r="IQ2" s="493"/>
      <c r="IR2" s="494"/>
      <c r="IS2" s="492"/>
      <c r="IT2" s="493"/>
      <c r="IU2" s="494"/>
      <c r="IV2" s="492"/>
      <c r="IW2" s="493"/>
      <c r="IX2" s="494"/>
      <c r="IY2" s="492"/>
      <c r="IZ2" s="493"/>
      <c r="JA2" s="494"/>
      <c r="JB2" s="492"/>
      <c r="JC2" s="493"/>
      <c r="JD2" s="494"/>
      <c r="JE2" s="492"/>
      <c r="JF2" s="493"/>
      <c r="JG2" s="494"/>
      <c r="JH2" s="492"/>
      <c r="JI2" s="493"/>
      <c r="JJ2" s="494"/>
      <c r="JK2" s="492"/>
      <c r="JL2" s="493"/>
      <c r="JM2" s="494"/>
      <c r="JN2" s="492"/>
      <c r="JO2" s="493"/>
      <c r="JP2" s="494"/>
      <c r="JQ2" s="492"/>
      <c r="JR2" s="493"/>
      <c r="JS2" s="494"/>
      <c r="JT2" s="492"/>
      <c r="JU2" s="493"/>
      <c r="JV2" s="494"/>
      <c r="JW2" s="492"/>
      <c r="JX2" s="493"/>
      <c r="JY2" s="494"/>
      <c r="JZ2" s="492"/>
      <c r="KA2" s="493"/>
      <c r="KB2" s="494"/>
      <c r="KC2" s="492"/>
      <c r="KD2" s="493"/>
      <c r="KE2" s="494"/>
      <c r="KF2" s="492"/>
      <c r="KG2" s="493"/>
      <c r="KH2" s="494"/>
      <c r="KI2" s="492"/>
      <c r="KJ2" s="493"/>
      <c r="KK2" s="494"/>
      <c r="KL2" s="492"/>
      <c r="KM2" s="493"/>
      <c r="KN2" s="494"/>
      <c r="KO2" s="492"/>
      <c r="KP2" s="493"/>
      <c r="KQ2" s="494"/>
      <c r="KR2" s="492"/>
      <c r="KS2" s="493"/>
      <c r="KT2" s="494"/>
      <c r="KU2" s="492"/>
      <c r="KV2" s="493"/>
      <c r="KW2" s="494"/>
      <c r="KX2" s="492"/>
      <c r="KY2" s="493"/>
      <c r="KZ2" s="494"/>
      <c r="LA2" s="492"/>
      <c r="LB2" s="493"/>
      <c r="LC2" s="494"/>
      <c r="LD2" s="492"/>
      <c r="LE2" s="493"/>
      <c r="LF2" s="494"/>
      <c r="LG2" s="492"/>
      <c r="LH2" s="493"/>
      <c r="LI2" s="494"/>
      <c r="LJ2" s="492"/>
      <c r="LK2" s="493"/>
      <c r="LL2" s="494"/>
      <c r="LM2" s="492"/>
      <c r="LN2" s="493"/>
      <c r="LO2" s="494"/>
      <c r="LP2" s="492"/>
      <c r="LQ2" s="493"/>
      <c r="LR2" s="494"/>
      <c r="LS2" s="492"/>
      <c r="LT2" s="493"/>
      <c r="LU2" s="494"/>
      <c r="LV2" s="492"/>
      <c r="LW2" s="493"/>
      <c r="LX2" s="494"/>
      <c r="LY2" s="492"/>
      <c r="LZ2" s="493"/>
      <c r="MA2" s="494"/>
      <c r="MB2" s="492"/>
      <c r="MC2" s="493"/>
      <c r="MD2" s="494"/>
      <c r="ME2" s="492"/>
      <c r="MF2" s="493"/>
      <c r="MG2" s="494"/>
      <c r="MH2" s="492"/>
      <c r="MI2" s="493"/>
      <c r="MJ2" s="494"/>
      <c r="MK2" s="492"/>
      <c r="ML2" s="493"/>
      <c r="MM2" s="494"/>
      <c r="MN2" s="492"/>
      <c r="MO2" s="493"/>
      <c r="MP2" s="494"/>
      <c r="MQ2" s="492"/>
      <c r="MR2" s="493"/>
      <c r="MS2" s="494"/>
      <c r="MT2" s="492"/>
      <c r="MU2" s="493"/>
      <c r="MV2" s="494"/>
      <c r="MW2" s="492"/>
      <c r="MX2" s="493"/>
      <c r="MY2" s="494"/>
      <c r="MZ2" s="492"/>
      <c r="NA2" s="493"/>
      <c r="NB2" s="494"/>
      <c r="NC2" s="492"/>
      <c r="ND2" s="493"/>
      <c r="NE2" s="494"/>
      <c r="NF2" s="492"/>
      <c r="NG2" s="493"/>
      <c r="NH2" s="494"/>
      <c r="NI2" s="492"/>
      <c r="NJ2" s="493"/>
      <c r="NK2" s="494"/>
      <c r="NL2" s="492"/>
      <c r="NM2" s="493"/>
      <c r="NN2" s="494"/>
      <c r="NO2" s="492"/>
      <c r="NP2" s="493"/>
      <c r="NQ2" s="494"/>
      <c r="NR2" s="492"/>
      <c r="NS2" s="493"/>
      <c r="NT2" s="494"/>
      <c r="NU2" s="492"/>
      <c r="NV2" s="493"/>
      <c r="NW2" s="494"/>
      <c r="NX2" s="492"/>
      <c r="NY2" s="493"/>
      <c r="NZ2" s="494"/>
      <c r="OA2" s="492"/>
      <c r="OB2" s="493"/>
      <c r="OC2" s="494"/>
      <c r="OD2" s="492"/>
      <c r="OE2" s="493"/>
      <c r="OF2" s="494"/>
      <c r="OG2" s="492"/>
      <c r="OH2" s="493"/>
      <c r="OI2" s="494"/>
      <c r="OJ2" s="492"/>
      <c r="OK2" s="493"/>
      <c r="OL2" s="494"/>
      <c r="OM2" s="492"/>
      <c r="ON2" s="493"/>
      <c r="OO2" s="494"/>
      <c r="OP2" s="492"/>
      <c r="OQ2" s="493"/>
      <c r="OR2" s="494"/>
      <c r="OS2" s="492"/>
      <c r="OT2" s="493"/>
      <c r="OU2" s="494"/>
      <c r="OV2" s="492"/>
      <c r="OW2" s="493"/>
      <c r="OX2" s="494"/>
      <c r="OY2" s="492"/>
      <c r="OZ2" s="493"/>
      <c r="PA2" s="494"/>
      <c r="PB2" s="492"/>
      <c r="PC2" s="493"/>
      <c r="PD2" s="494"/>
      <c r="PE2" s="492"/>
      <c r="PF2" s="493"/>
      <c r="PG2" s="494"/>
      <c r="PH2" s="492"/>
      <c r="PI2" s="493"/>
      <c r="PJ2" s="494"/>
      <c r="PK2" s="492"/>
      <c r="PL2" s="493"/>
      <c r="PM2" s="494"/>
      <c r="PN2" s="492"/>
      <c r="PO2" s="493"/>
      <c r="PP2" s="494"/>
      <c r="PQ2" s="492"/>
      <c r="PR2" s="493"/>
      <c r="PS2" s="494"/>
      <c r="PT2" s="492"/>
      <c r="PU2" s="493"/>
      <c r="PV2" s="494"/>
      <c r="PW2" s="492"/>
      <c r="PX2" s="493"/>
      <c r="PY2" s="494"/>
      <c r="PZ2" s="492"/>
      <c r="QA2" s="493"/>
      <c r="QB2" s="494"/>
      <c r="QC2" s="492"/>
      <c r="QD2" s="493"/>
      <c r="QE2" s="494"/>
      <c r="QF2" s="492"/>
      <c r="QG2" s="493"/>
      <c r="QH2" s="494"/>
      <c r="QI2" s="492"/>
      <c r="QJ2" s="493"/>
      <c r="QK2" s="494"/>
      <c r="QL2" s="492"/>
      <c r="QM2" s="493"/>
      <c r="QN2" s="494"/>
      <c r="QO2" s="492"/>
      <c r="QP2" s="493"/>
      <c r="QQ2" s="494"/>
      <c r="QR2" s="492"/>
      <c r="QS2" s="493"/>
      <c r="QT2" s="494"/>
      <c r="QU2" s="492"/>
      <c r="QV2" s="493"/>
      <c r="QW2" s="494"/>
      <c r="QX2" s="492"/>
      <c r="QY2" s="493"/>
      <c r="QZ2" s="494"/>
      <c r="RA2" s="492"/>
      <c r="RB2" s="493"/>
      <c r="RC2" s="494"/>
      <c r="RD2" s="492"/>
      <c r="RE2" s="493"/>
      <c r="RF2" s="494"/>
      <c r="RG2" s="492"/>
      <c r="RH2" s="493"/>
      <c r="RI2" s="494"/>
      <c r="RJ2" s="492"/>
      <c r="RK2" s="493"/>
      <c r="RL2" s="494"/>
      <c r="RM2" s="492"/>
      <c r="RN2" s="493"/>
      <c r="RO2" s="494"/>
      <c r="RP2" s="492"/>
      <c r="RQ2" s="493"/>
      <c r="RR2" s="494"/>
      <c r="RS2" s="492"/>
      <c r="RT2" s="493"/>
      <c r="RU2" s="494"/>
      <c r="RV2" s="492"/>
      <c r="RW2" s="493"/>
      <c r="RX2" s="494"/>
      <c r="RY2" s="492"/>
      <c r="RZ2" s="493"/>
      <c r="SA2" s="494"/>
      <c r="SB2" s="492"/>
      <c r="SC2" s="493"/>
      <c r="SD2" s="494"/>
      <c r="SE2" s="492"/>
      <c r="SF2" s="493"/>
      <c r="SG2" s="494"/>
      <c r="SH2" s="492"/>
      <c r="SI2" s="493"/>
      <c r="SJ2" s="494"/>
      <c r="SK2" s="492"/>
      <c r="SL2" s="493"/>
      <c r="SM2" s="494"/>
      <c r="SN2" s="492"/>
      <c r="SO2" s="493"/>
      <c r="SP2" s="494"/>
      <c r="SQ2" s="492"/>
      <c r="SR2" s="493"/>
      <c r="SS2" s="494"/>
      <c r="ST2" s="492"/>
      <c r="SU2" s="493"/>
      <c r="SV2" s="494"/>
      <c r="SW2" s="492"/>
      <c r="SX2" s="493"/>
      <c r="SY2" s="494"/>
      <c r="SZ2" s="492"/>
      <c r="TA2" s="493"/>
      <c r="TB2" s="494"/>
      <c r="TC2" s="492"/>
      <c r="TD2" s="493"/>
      <c r="TE2" s="494"/>
      <c r="TF2" s="492"/>
      <c r="TG2" s="493"/>
      <c r="TH2" s="494"/>
      <c r="TI2" s="492"/>
      <c r="TJ2" s="493"/>
      <c r="TK2" s="494"/>
      <c r="TL2" s="492"/>
      <c r="TM2" s="493"/>
      <c r="TN2" s="494"/>
    </row>
    <row r="3" spans="1:534" ht="24" hidden="1" customHeight="1" thickBot="1">
      <c r="A3" s="493"/>
      <c r="C3" s="362"/>
      <c r="D3" s="493"/>
      <c r="F3" s="362"/>
      <c r="G3" s="493"/>
      <c r="I3" s="362"/>
      <c r="J3" s="493"/>
      <c r="L3" s="362"/>
      <c r="M3" s="493"/>
      <c r="O3" s="362"/>
      <c r="P3" s="493"/>
      <c r="R3" s="362"/>
      <c r="S3" s="493"/>
      <c r="U3" s="362"/>
      <c r="V3" s="493"/>
      <c r="X3" s="362"/>
      <c r="Y3" s="493"/>
      <c r="AA3" s="362"/>
      <c r="AB3" s="493"/>
      <c r="AD3" s="362"/>
      <c r="AE3" s="493"/>
      <c r="AG3" s="362"/>
      <c r="AH3" s="493"/>
      <c r="AJ3" s="362"/>
      <c r="AK3" s="493"/>
      <c r="AM3" s="362"/>
      <c r="AN3" s="493"/>
      <c r="AP3" s="362"/>
      <c r="AQ3" s="493"/>
      <c r="AS3" s="362"/>
      <c r="AT3" s="493"/>
      <c r="AV3" s="362"/>
      <c r="AW3" s="493"/>
      <c r="AY3" s="362"/>
      <c r="AZ3" s="493"/>
      <c r="BB3" s="362"/>
      <c r="BC3" s="493"/>
      <c r="BE3" s="362"/>
      <c r="BF3" s="493"/>
      <c r="BH3" s="362"/>
      <c r="BI3" s="493"/>
      <c r="BK3" s="362"/>
      <c r="BL3" s="493"/>
      <c r="BN3" s="362"/>
      <c r="BO3" s="493"/>
      <c r="BQ3" s="362"/>
      <c r="BR3" s="493"/>
      <c r="BT3" s="362"/>
      <c r="BU3" s="493"/>
      <c r="BW3" s="362"/>
      <c r="BX3" s="493"/>
      <c r="BZ3" s="362"/>
      <c r="CA3" s="493"/>
      <c r="CC3" s="362"/>
      <c r="CD3" s="493"/>
      <c r="CF3" s="362"/>
      <c r="CG3" s="493"/>
      <c r="CI3" s="362"/>
      <c r="CJ3" s="493"/>
      <c r="CL3" s="362"/>
      <c r="CM3" s="493"/>
      <c r="CO3" s="362"/>
      <c r="CP3" s="493"/>
      <c r="CR3" s="362"/>
      <c r="CS3" s="493"/>
      <c r="CU3" s="362"/>
      <c r="CV3" s="493"/>
      <c r="CX3" s="362"/>
      <c r="CY3" s="493"/>
      <c r="DA3" s="362"/>
      <c r="DB3" s="493"/>
      <c r="DD3" s="362"/>
      <c r="DE3" s="493"/>
      <c r="DG3" s="362"/>
      <c r="DH3" s="493"/>
      <c r="DJ3" s="362"/>
      <c r="DK3" s="493"/>
      <c r="DM3" s="362"/>
      <c r="DN3" s="493"/>
      <c r="DP3" s="362"/>
      <c r="DQ3" s="493"/>
      <c r="DS3" s="362"/>
      <c r="DT3" s="493"/>
      <c r="DV3" s="362"/>
      <c r="DW3" s="493"/>
      <c r="DY3" s="362"/>
      <c r="DZ3" s="493"/>
      <c r="EB3" s="362"/>
      <c r="EC3" s="493"/>
      <c r="EE3" s="362"/>
      <c r="EF3" s="493"/>
      <c r="EH3" s="362"/>
      <c r="EI3" s="493"/>
      <c r="EK3" s="362"/>
      <c r="EL3" s="493"/>
      <c r="EN3" s="362"/>
      <c r="EO3" s="493"/>
      <c r="EQ3" s="362"/>
      <c r="ER3" s="493"/>
      <c r="ET3" s="362"/>
      <c r="EU3" s="493"/>
      <c r="EW3" s="362"/>
      <c r="EX3" s="493"/>
      <c r="EZ3" s="362"/>
      <c r="FA3" s="493"/>
      <c r="FC3" s="362"/>
      <c r="FD3" s="493"/>
      <c r="FF3" s="362"/>
      <c r="FG3" s="493"/>
      <c r="FI3" s="362"/>
      <c r="FJ3" s="493"/>
      <c r="FL3" s="362"/>
      <c r="FM3" s="493"/>
      <c r="FO3" s="362"/>
      <c r="FP3" s="493"/>
      <c r="FR3" s="362"/>
      <c r="FS3" s="493"/>
      <c r="FU3" s="362"/>
      <c r="FV3" s="493"/>
      <c r="FX3" s="362"/>
      <c r="FY3" s="493"/>
      <c r="GA3" s="362"/>
      <c r="GB3" s="493"/>
      <c r="GD3" s="362"/>
      <c r="GE3" s="493"/>
      <c r="GG3" s="362"/>
      <c r="GH3" s="493"/>
      <c r="GJ3" s="362"/>
      <c r="GK3" s="493"/>
      <c r="GM3" s="362"/>
      <c r="GN3" s="493"/>
      <c r="GP3" s="362"/>
      <c r="GQ3" s="493"/>
      <c r="GS3" s="362"/>
      <c r="GT3" s="493"/>
      <c r="GV3" s="362"/>
      <c r="GW3" s="493"/>
      <c r="GY3" s="362"/>
      <c r="GZ3" s="493"/>
      <c r="HB3" s="362"/>
      <c r="HC3" s="493"/>
      <c r="HE3" s="362"/>
      <c r="HF3" s="493"/>
      <c r="HH3" s="362"/>
      <c r="HI3" s="493"/>
      <c r="HK3" s="362"/>
      <c r="HL3" s="493"/>
      <c r="HN3" s="362"/>
      <c r="HO3" s="493"/>
      <c r="HQ3" s="362"/>
      <c r="HR3" s="493"/>
      <c r="HT3" s="362"/>
      <c r="HU3" s="493"/>
      <c r="HW3" s="362"/>
      <c r="HX3" s="493"/>
      <c r="HZ3" s="362"/>
      <c r="IA3" s="493"/>
      <c r="IC3" s="362"/>
      <c r="ID3" s="493"/>
      <c r="IF3" s="362"/>
      <c r="IG3" s="493"/>
      <c r="II3" s="362"/>
      <c r="IJ3" s="493"/>
      <c r="IL3" s="362"/>
      <c r="IM3" s="493"/>
      <c r="IO3" s="362"/>
      <c r="IP3" s="493"/>
      <c r="IR3" s="362"/>
      <c r="IS3" s="493"/>
      <c r="IU3" s="362"/>
      <c r="IV3" s="493"/>
      <c r="IX3" s="362"/>
      <c r="IY3" s="493"/>
      <c r="JA3" s="362"/>
      <c r="JB3" s="493"/>
      <c r="JD3" s="362"/>
      <c r="JE3" s="493"/>
      <c r="JG3" s="362"/>
      <c r="JH3" s="493"/>
      <c r="JJ3" s="362"/>
      <c r="JK3" s="493"/>
      <c r="JM3" s="362"/>
      <c r="JN3" s="493"/>
      <c r="JP3" s="362"/>
      <c r="JQ3" s="493"/>
      <c r="JS3" s="362"/>
      <c r="JT3" s="493"/>
      <c r="JV3" s="362"/>
      <c r="JW3" s="493"/>
      <c r="JY3" s="362"/>
      <c r="JZ3" s="493"/>
      <c r="KB3" s="362"/>
      <c r="KC3" s="493"/>
      <c r="KE3" s="362"/>
      <c r="KF3" s="493"/>
      <c r="KH3" s="362"/>
      <c r="KI3" s="493"/>
      <c r="KK3" s="362"/>
      <c r="KL3" s="493"/>
      <c r="KN3" s="362"/>
      <c r="KO3" s="493"/>
      <c r="KQ3" s="362"/>
      <c r="KR3" s="493"/>
      <c r="KT3" s="362"/>
      <c r="KU3" s="493"/>
      <c r="KW3" s="362"/>
      <c r="KX3" s="493"/>
      <c r="KZ3" s="362"/>
      <c r="LA3" s="493"/>
      <c r="LC3" s="362"/>
      <c r="LD3" s="493"/>
      <c r="LF3" s="362"/>
      <c r="LG3" s="493"/>
      <c r="LI3" s="362"/>
      <c r="LJ3" s="493"/>
      <c r="LL3" s="362"/>
      <c r="LM3" s="493"/>
      <c r="LO3" s="362"/>
      <c r="LP3" s="493"/>
      <c r="LR3" s="362"/>
      <c r="LS3" s="493"/>
      <c r="LU3" s="362"/>
      <c r="LV3" s="493"/>
      <c r="LX3" s="362"/>
      <c r="LY3" s="493"/>
      <c r="MA3" s="362"/>
      <c r="MB3" s="493"/>
      <c r="MD3" s="362"/>
      <c r="ME3" s="493"/>
      <c r="MG3" s="362"/>
      <c r="MH3" s="493"/>
      <c r="MJ3" s="362"/>
      <c r="MK3" s="493"/>
      <c r="MM3" s="362"/>
      <c r="MN3" s="493"/>
      <c r="MP3" s="362"/>
      <c r="MQ3" s="493"/>
      <c r="MS3" s="362"/>
      <c r="MT3" s="493"/>
      <c r="MV3" s="362"/>
      <c r="MW3" s="493"/>
      <c r="MY3" s="362"/>
      <c r="MZ3" s="493"/>
      <c r="NB3" s="362"/>
      <c r="NC3" s="493"/>
      <c r="NE3" s="362"/>
      <c r="NF3" s="493"/>
      <c r="NH3" s="362"/>
      <c r="NI3" s="493"/>
      <c r="NK3" s="362"/>
      <c r="NL3" s="493"/>
      <c r="NN3" s="362"/>
      <c r="NO3" s="493"/>
      <c r="NQ3" s="362"/>
      <c r="NR3" s="493"/>
      <c r="NT3" s="362"/>
      <c r="NU3" s="493"/>
      <c r="NW3" s="362"/>
      <c r="NX3" s="493"/>
      <c r="NZ3" s="362"/>
      <c r="OA3" s="493"/>
      <c r="OC3" s="362"/>
      <c r="OD3" s="493"/>
      <c r="OF3" s="362"/>
      <c r="OG3" s="493"/>
      <c r="OI3" s="362"/>
      <c r="OJ3" s="493"/>
      <c r="OL3" s="362"/>
      <c r="OM3" s="493"/>
      <c r="OO3" s="362"/>
      <c r="OP3" s="493"/>
      <c r="OR3" s="362"/>
      <c r="OS3" s="493"/>
      <c r="OU3" s="362"/>
      <c r="OV3" s="493"/>
      <c r="OX3" s="362"/>
      <c r="OY3" s="493"/>
      <c r="PA3" s="362"/>
      <c r="PB3" s="493"/>
      <c r="PD3" s="362"/>
      <c r="PE3" s="493"/>
      <c r="PG3" s="362"/>
      <c r="PH3" s="493"/>
      <c r="PJ3" s="362"/>
      <c r="PK3" s="493"/>
      <c r="PM3" s="362"/>
      <c r="PN3" s="493"/>
      <c r="PP3" s="362"/>
      <c r="PQ3" s="493"/>
      <c r="PS3" s="362"/>
      <c r="PT3" s="493"/>
      <c r="PV3" s="362"/>
      <c r="PW3" s="493"/>
      <c r="PY3" s="362"/>
      <c r="PZ3" s="493"/>
      <c r="QB3" s="362"/>
      <c r="QC3" s="493"/>
      <c r="QE3" s="362"/>
      <c r="QF3" s="493"/>
      <c r="QH3" s="362"/>
      <c r="QI3" s="493"/>
      <c r="QK3" s="362"/>
      <c r="QL3" s="493"/>
      <c r="QN3" s="362"/>
      <c r="QO3" s="493"/>
      <c r="QQ3" s="362"/>
      <c r="QR3" s="493"/>
      <c r="QT3" s="362"/>
      <c r="QU3" s="493"/>
      <c r="QW3" s="362"/>
      <c r="QX3" s="493"/>
      <c r="QZ3" s="362"/>
      <c r="RA3" s="493"/>
      <c r="RC3" s="362"/>
      <c r="RD3" s="493"/>
      <c r="RF3" s="362"/>
      <c r="RG3" s="493"/>
      <c r="RI3" s="362"/>
      <c r="RJ3" s="493"/>
      <c r="RL3" s="362"/>
      <c r="RM3" s="493"/>
      <c r="RO3" s="362"/>
      <c r="RP3" s="493"/>
      <c r="RR3" s="362"/>
      <c r="RS3" s="493"/>
      <c r="RU3" s="362"/>
      <c r="RV3" s="493"/>
      <c r="RX3" s="362"/>
      <c r="RY3" s="493"/>
      <c r="SA3" s="362"/>
      <c r="SB3" s="493"/>
      <c r="SD3" s="362"/>
      <c r="SE3" s="493"/>
      <c r="SG3" s="362"/>
      <c r="SH3" s="493"/>
      <c r="SJ3" s="362"/>
      <c r="SK3" s="493"/>
      <c r="SM3" s="362"/>
      <c r="SN3" s="493"/>
      <c r="SP3" s="362"/>
      <c r="SQ3" s="493"/>
      <c r="SS3" s="362"/>
      <c r="ST3" s="493"/>
      <c r="SV3" s="362"/>
      <c r="SW3" s="493"/>
      <c r="SY3" s="362"/>
      <c r="SZ3" s="493"/>
      <c r="TB3" s="362"/>
      <c r="TC3" s="493"/>
      <c r="TE3" s="362"/>
      <c r="TF3" s="493"/>
      <c r="TH3" s="362"/>
      <c r="TI3" s="493"/>
      <c r="TK3" s="362"/>
      <c r="TL3" s="493"/>
      <c r="TN3" s="362"/>
    </row>
    <row r="4" spans="1:534" ht="16.5" hidden="1" customHeight="1" thickBot="1">
      <c r="A4" s="493"/>
      <c r="B4" s="361"/>
      <c r="C4" s="362"/>
      <c r="D4" s="493"/>
      <c r="E4" s="361"/>
      <c r="F4" s="362"/>
      <c r="G4" s="493"/>
      <c r="H4" s="790"/>
      <c r="I4" s="362"/>
      <c r="J4" s="493"/>
      <c r="K4" s="361"/>
      <c r="L4" s="362"/>
      <c r="M4" s="493"/>
      <c r="N4" s="361"/>
      <c r="O4" s="362"/>
      <c r="P4" s="493"/>
      <c r="Q4" s="361"/>
      <c r="R4" s="362"/>
      <c r="S4" s="493"/>
      <c r="T4" s="361"/>
      <c r="U4" s="362"/>
      <c r="V4" s="493"/>
      <c r="W4" s="361"/>
      <c r="X4" s="362"/>
      <c r="Y4" s="493"/>
      <c r="Z4" s="361"/>
      <c r="AA4" s="362"/>
      <c r="AB4" s="493"/>
      <c r="AC4" s="361"/>
      <c r="AD4" s="362"/>
      <c r="AE4" s="493"/>
      <c r="AF4" s="361"/>
      <c r="AG4" s="362"/>
      <c r="AH4" s="493"/>
      <c r="AI4" s="361"/>
      <c r="AJ4" s="362"/>
      <c r="AK4" s="493"/>
      <c r="AL4" s="361"/>
      <c r="AM4" s="362"/>
      <c r="AN4" s="493"/>
      <c r="AO4" s="361"/>
      <c r="AP4" s="362"/>
      <c r="AQ4" s="493"/>
      <c r="AR4" s="361"/>
      <c r="AS4" s="362"/>
      <c r="AT4" s="493"/>
      <c r="AU4" s="361"/>
      <c r="AV4" s="362"/>
      <c r="AW4" s="493"/>
      <c r="AX4" s="361"/>
      <c r="AY4" s="362"/>
      <c r="AZ4" s="493"/>
      <c r="BA4" s="361"/>
      <c r="BB4" s="362"/>
      <c r="BC4" s="493"/>
      <c r="BD4" s="361"/>
      <c r="BE4" s="362"/>
      <c r="BF4" s="493"/>
      <c r="BG4" s="361"/>
      <c r="BH4" s="362"/>
      <c r="BI4" s="493"/>
      <c r="BJ4" s="361"/>
      <c r="BK4" s="362"/>
      <c r="BL4" s="493"/>
      <c r="BM4" s="361"/>
      <c r="BN4" s="362"/>
      <c r="BO4" s="493"/>
      <c r="BP4" s="361"/>
      <c r="BQ4" s="362"/>
      <c r="BR4" s="493"/>
      <c r="BS4" s="361"/>
      <c r="BT4" s="362"/>
      <c r="BU4" s="493"/>
      <c r="BV4" s="361"/>
      <c r="BW4" s="362"/>
      <c r="BX4" s="493"/>
      <c r="BY4" s="361"/>
      <c r="BZ4" s="362"/>
      <c r="CA4" s="493"/>
      <c r="CB4" s="361"/>
      <c r="CC4" s="362"/>
      <c r="CD4" s="493"/>
      <c r="CE4" s="361"/>
      <c r="CF4" s="362"/>
      <c r="CG4" s="493"/>
      <c r="CH4" s="361"/>
      <c r="CI4" s="362"/>
      <c r="CJ4" s="493"/>
      <c r="CK4" s="361"/>
      <c r="CL4" s="362"/>
      <c r="CM4" s="493"/>
      <c r="CN4" s="361"/>
      <c r="CO4" s="362"/>
      <c r="CP4" s="493"/>
      <c r="CQ4" s="361"/>
      <c r="CR4" s="362"/>
      <c r="CS4" s="493"/>
      <c r="CT4" s="361"/>
      <c r="CU4" s="362"/>
      <c r="CV4" s="493"/>
      <c r="CW4" s="361"/>
      <c r="CX4" s="362"/>
      <c r="CY4" s="493"/>
      <c r="CZ4" s="361"/>
      <c r="DA4" s="362"/>
      <c r="DB4" s="493"/>
      <c r="DC4" s="361"/>
      <c r="DD4" s="362"/>
      <c r="DE4" s="493"/>
      <c r="DF4" s="361"/>
      <c r="DG4" s="362"/>
      <c r="DH4" s="493"/>
      <c r="DI4" s="361"/>
      <c r="DJ4" s="362"/>
      <c r="DK4" s="493"/>
      <c r="DL4" s="361"/>
      <c r="DM4" s="362"/>
      <c r="DN4" s="493"/>
      <c r="DO4" s="361"/>
      <c r="DP4" s="362"/>
      <c r="DQ4" s="493"/>
      <c r="DR4" s="361"/>
      <c r="DS4" s="362"/>
      <c r="DT4" s="493"/>
      <c r="DU4" s="361"/>
      <c r="DV4" s="362"/>
      <c r="DW4" s="493"/>
      <c r="DX4" s="361"/>
      <c r="DY4" s="362"/>
      <c r="DZ4" s="493"/>
      <c r="EA4" s="361"/>
      <c r="EB4" s="362"/>
      <c r="EC4" s="493"/>
      <c r="ED4" s="361"/>
      <c r="EE4" s="362"/>
      <c r="EF4" s="493"/>
      <c r="EG4" s="361"/>
      <c r="EH4" s="362"/>
      <c r="EI4" s="493"/>
      <c r="EJ4" s="361"/>
      <c r="EK4" s="362"/>
      <c r="EL4" s="493"/>
      <c r="EM4" s="361"/>
      <c r="EN4" s="362"/>
      <c r="EO4" s="493"/>
      <c r="EP4" s="361"/>
      <c r="EQ4" s="362"/>
      <c r="ER4" s="493"/>
      <c r="ES4" s="361"/>
      <c r="ET4" s="362"/>
      <c r="EU4" s="493"/>
      <c r="EV4" s="361"/>
      <c r="EW4" s="362"/>
      <c r="EX4" s="493"/>
      <c r="EY4" s="361"/>
      <c r="EZ4" s="362"/>
      <c r="FA4" s="493"/>
      <c r="FB4" s="361"/>
      <c r="FC4" s="362"/>
      <c r="FD4" s="493"/>
      <c r="FE4" s="361"/>
      <c r="FF4" s="362"/>
      <c r="FG4" s="493"/>
      <c r="FH4" s="361"/>
      <c r="FI4" s="362"/>
      <c r="FJ4" s="493"/>
      <c r="FK4" s="361"/>
      <c r="FL4" s="362"/>
      <c r="FM4" s="493"/>
      <c r="FN4" s="361"/>
      <c r="FO4" s="362"/>
      <c r="FP4" s="493"/>
      <c r="FQ4" s="361"/>
      <c r="FR4" s="362"/>
      <c r="FS4" s="493"/>
      <c r="FT4" s="361"/>
      <c r="FU4" s="362"/>
      <c r="FV4" s="493"/>
      <c r="FW4" s="361"/>
      <c r="FX4" s="362"/>
      <c r="FY4" s="493"/>
      <c r="FZ4" s="361"/>
      <c r="GA4" s="362"/>
      <c r="GB4" s="493"/>
      <c r="GC4" s="361"/>
      <c r="GD4" s="362"/>
      <c r="GE4" s="493"/>
      <c r="GF4" s="361"/>
      <c r="GG4" s="362"/>
      <c r="GH4" s="493"/>
      <c r="GI4" s="361"/>
      <c r="GJ4" s="362"/>
      <c r="GK4" s="493"/>
      <c r="GL4" s="361"/>
      <c r="GM4" s="362"/>
      <c r="GN4" s="493"/>
      <c r="GO4" s="361"/>
      <c r="GP4" s="362"/>
      <c r="GQ4" s="493"/>
      <c r="GR4" s="361"/>
      <c r="GS4" s="362"/>
      <c r="GT4" s="493"/>
      <c r="GU4" s="361"/>
      <c r="GV4" s="362"/>
      <c r="GW4" s="493"/>
      <c r="GX4" s="361"/>
      <c r="GY4" s="362"/>
      <c r="GZ4" s="493"/>
      <c r="HA4" s="361"/>
      <c r="HB4" s="362"/>
      <c r="HC4" s="493"/>
      <c r="HD4" s="361"/>
      <c r="HE4" s="362"/>
      <c r="HF4" s="493"/>
      <c r="HG4" s="361"/>
      <c r="HH4" s="362"/>
      <c r="HI4" s="493"/>
      <c r="HJ4" s="361"/>
      <c r="HK4" s="362"/>
      <c r="HL4" s="493"/>
      <c r="HM4" s="361"/>
      <c r="HN4" s="362"/>
      <c r="HO4" s="493"/>
      <c r="HP4" s="361"/>
      <c r="HQ4" s="362"/>
      <c r="HR4" s="493"/>
      <c r="HS4" s="361"/>
      <c r="HT4" s="362"/>
      <c r="HU4" s="493"/>
      <c r="HV4" s="361"/>
      <c r="HW4" s="362"/>
      <c r="HX4" s="493"/>
      <c r="HY4" s="361"/>
      <c r="HZ4" s="362"/>
      <c r="IA4" s="493"/>
      <c r="IB4" s="361"/>
      <c r="IC4" s="362"/>
      <c r="ID4" s="493"/>
      <c r="IE4" s="361"/>
      <c r="IF4" s="362"/>
      <c r="IG4" s="493"/>
      <c r="IH4" s="361"/>
      <c r="II4" s="362"/>
      <c r="IJ4" s="493"/>
      <c r="IK4" s="361"/>
      <c r="IL4" s="362"/>
      <c r="IM4" s="493"/>
      <c r="IN4" s="361"/>
      <c r="IO4" s="362"/>
      <c r="IP4" s="493"/>
      <c r="IQ4" s="361"/>
      <c r="IR4" s="362"/>
      <c r="IS4" s="493"/>
      <c r="IT4" s="361"/>
      <c r="IU4" s="362"/>
      <c r="IV4" s="493"/>
      <c r="IW4" s="361"/>
      <c r="IX4" s="362"/>
      <c r="IY4" s="493"/>
      <c r="IZ4" s="361"/>
      <c r="JA4" s="362"/>
      <c r="JB4" s="493"/>
      <c r="JC4" s="361"/>
      <c r="JD4" s="362"/>
      <c r="JE4" s="493"/>
      <c r="JF4" s="361"/>
      <c r="JG4" s="362"/>
      <c r="JH4" s="493"/>
      <c r="JI4" s="361"/>
      <c r="JJ4" s="362"/>
      <c r="JK4" s="493"/>
      <c r="JL4" s="361"/>
      <c r="JM4" s="362"/>
      <c r="JN4" s="493"/>
      <c r="JO4" s="361"/>
      <c r="JP4" s="362"/>
      <c r="JQ4" s="493"/>
      <c r="JR4" s="361"/>
      <c r="JS4" s="362"/>
      <c r="JT4" s="493"/>
      <c r="JU4" s="361"/>
      <c r="JV4" s="362"/>
      <c r="JW4" s="493"/>
      <c r="JX4" s="361"/>
      <c r="JY4" s="362"/>
      <c r="JZ4" s="493"/>
      <c r="KA4" s="361"/>
      <c r="KB4" s="362"/>
      <c r="KC4" s="493"/>
      <c r="KD4" s="361"/>
      <c r="KE4" s="362"/>
      <c r="KF4" s="493"/>
      <c r="KG4" s="361"/>
      <c r="KH4" s="362"/>
      <c r="KI4" s="493"/>
      <c r="KJ4" s="361"/>
      <c r="KK4" s="362"/>
      <c r="KL4" s="493"/>
      <c r="KM4" s="361"/>
      <c r="KN4" s="362"/>
      <c r="KO4" s="493"/>
      <c r="KP4" s="361"/>
      <c r="KQ4" s="362"/>
      <c r="KR4" s="493"/>
      <c r="KS4" s="361"/>
      <c r="KT4" s="362"/>
      <c r="KU4" s="493"/>
      <c r="KV4" s="361"/>
      <c r="KW4" s="362"/>
      <c r="KX4" s="493"/>
      <c r="KY4" s="361"/>
      <c r="KZ4" s="362"/>
      <c r="LA4" s="493"/>
      <c r="LB4" s="361"/>
      <c r="LC4" s="362"/>
      <c r="LD4" s="493"/>
      <c r="LE4" s="361"/>
      <c r="LF4" s="362"/>
      <c r="LG4" s="493"/>
      <c r="LH4" s="361"/>
      <c r="LI4" s="362"/>
      <c r="LJ4" s="493"/>
      <c r="LK4" s="361"/>
      <c r="LL4" s="362"/>
      <c r="LM4" s="493"/>
      <c r="LN4" s="361"/>
      <c r="LO4" s="362"/>
      <c r="LP4" s="493"/>
      <c r="LQ4" s="361"/>
      <c r="LR4" s="362"/>
      <c r="LS4" s="493"/>
      <c r="LT4" s="361"/>
      <c r="LU4" s="362"/>
      <c r="LV4" s="493"/>
      <c r="LW4" s="361"/>
      <c r="LX4" s="362"/>
      <c r="LY4" s="493"/>
      <c r="LZ4" s="361"/>
      <c r="MA4" s="362"/>
      <c r="MB4" s="493"/>
      <c r="MC4" s="361"/>
      <c r="MD4" s="362"/>
      <c r="ME4" s="493"/>
      <c r="MF4" s="361"/>
      <c r="MG4" s="362"/>
      <c r="MH4" s="493"/>
      <c r="MI4" s="361"/>
      <c r="MJ4" s="362"/>
      <c r="MK4" s="493"/>
      <c r="ML4" s="361"/>
      <c r="MM4" s="362"/>
      <c r="MN4" s="493"/>
      <c r="MO4" s="361"/>
      <c r="MP4" s="362"/>
      <c r="MQ4" s="493"/>
      <c r="MR4" s="361"/>
      <c r="MS4" s="362"/>
      <c r="MT4" s="493"/>
      <c r="MU4" s="361"/>
      <c r="MV4" s="362"/>
      <c r="MW4" s="493"/>
      <c r="MX4" s="361"/>
      <c r="MY4" s="362"/>
      <c r="MZ4" s="493"/>
      <c r="NA4" s="361"/>
      <c r="NB4" s="362"/>
      <c r="NC4" s="493"/>
      <c r="ND4" s="361"/>
      <c r="NE4" s="362"/>
      <c r="NF4" s="493"/>
      <c r="NG4" s="361"/>
      <c r="NH4" s="362"/>
      <c r="NI4" s="493"/>
      <c r="NJ4" s="361"/>
      <c r="NK4" s="362"/>
      <c r="NL4" s="493"/>
      <c r="NM4" s="361"/>
      <c r="NN4" s="362"/>
      <c r="NO4" s="493"/>
      <c r="NP4" s="361"/>
      <c r="NQ4" s="362"/>
      <c r="NR4" s="493"/>
      <c r="NS4" s="361"/>
      <c r="NT4" s="362"/>
      <c r="NU4" s="493"/>
      <c r="NV4" s="361"/>
      <c r="NW4" s="362"/>
      <c r="NX4" s="493"/>
      <c r="NY4" s="361"/>
      <c r="NZ4" s="362"/>
      <c r="OA4" s="493"/>
      <c r="OB4" s="361"/>
      <c r="OC4" s="362"/>
      <c r="OD4" s="493"/>
      <c r="OE4" s="361"/>
      <c r="OF4" s="362"/>
      <c r="OG4" s="493"/>
      <c r="OH4" s="361"/>
      <c r="OI4" s="362"/>
      <c r="OJ4" s="493"/>
      <c r="OK4" s="361"/>
      <c r="OL4" s="362"/>
      <c r="OM4" s="493"/>
      <c r="ON4" s="361"/>
      <c r="OO4" s="362"/>
      <c r="OP4" s="493"/>
      <c r="OQ4" s="361"/>
      <c r="OR4" s="362"/>
      <c r="OS4" s="493"/>
      <c r="OT4" s="361"/>
      <c r="OU4" s="362"/>
      <c r="OV4" s="493"/>
      <c r="OW4" s="361"/>
      <c r="OX4" s="362"/>
      <c r="OY4" s="493"/>
      <c r="OZ4" s="361"/>
      <c r="PA4" s="362"/>
      <c r="PB4" s="493"/>
      <c r="PC4" s="361"/>
      <c r="PD4" s="362"/>
      <c r="PE4" s="493"/>
      <c r="PF4" s="361"/>
      <c r="PG4" s="362"/>
      <c r="PH4" s="493"/>
      <c r="PI4" s="361"/>
      <c r="PJ4" s="362"/>
      <c r="PK4" s="493"/>
      <c r="PL4" s="361"/>
      <c r="PM4" s="362"/>
      <c r="PN4" s="493"/>
      <c r="PO4" s="361"/>
      <c r="PP4" s="362"/>
      <c r="PQ4" s="493"/>
      <c r="PR4" s="361"/>
      <c r="PS4" s="362"/>
      <c r="PT4" s="493"/>
      <c r="PU4" s="361"/>
      <c r="PV4" s="362"/>
      <c r="PW4" s="493"/>
      <c r="PX4" s="361"/>
      <c r="PY4" s="362"/>
      <c r="PZ4" s="493"/>
      <c r="QA4" s="361"/>
      <c r="QB4" s="362"/>
      <c r="QC4" s="493"/>
      <c r="QD4" s="361"/>
      <c r="QE4" s="362"/>
      <c r="QF4" s="493"/>
      <c r="QG4" s="361"/>
      <c r="QH4" s="362"/>
      <c r="QI4" s="493"/>
      <c r="QJ4" s="361"/>
      <c r="QK4" s="362"/>
      <c r="QL4" s="493"/>
      <c r="QM4" s="361"/>
      <c r="QN4" s="362"/>
      <c r="QO4" s="493"/>
      <c r="QP4" s="361"/>
      <c r="QQ4" s="362"/>
      <c r="QR4" s="493"/>
      <c r="QS4" s="361"/>
      <c r="QT4" s="362"/>
      <c r="QU4" s="493"/>
      <c r="QV4" s="361"/>
      <c r="QW4" s="362"/>
      <c r="QX4" s="493"/>
      <c r="QY4" s="361"/>
      <c r="QZ4" s="362"/>
      <c r="RA4" s="493"/>
      <c r="RB4" s="361"/>
      <c r="RC4" s="362"/>
      <c r="RD4" s="493"/>
      <c r="RE4" s="361"/>
      <c r="RF4" s="362"/>
      <c r="RG4" s="493"/>
      <c r="RH4" s="361"/>
      <c r="RI4" s="362"/>
      <c r="RJ4" s="493"/>
      <c r="RK4" s="361"/>
      <c r="RL4" s="362"/>
      <c r="RM4" s="493"/>
      <c r="RN4" s="361"/>
      <c r="RO4" s="362"/>
      <c r="RP4" s="493"/>
      <c r="RQ4" s="361"/>
      <c r="RR4" s="362"/>
      <c r="RS4" s="493"/>
      <c r="RT4" s="361"/>
      <c r="RU4" s="362"/>
      <c r="RV4" s="493"/>
      <c r="RW4" s="361"/>
      <c r="RX4" s="362"/>
      <c r="RY4" s="493"/>
      <c r="RZ4" s="361"/>
      <c r="SA4" s="362"/>
      <c r="SB4" s="493"/>
      <c r="SC4" s="361"/>
      <c r="SD4" s="362"/>
      <c r="SE4" s="493"/>
      <c r="SF4" s="361"/>
      <c r="SG4" s="362"/>
      <c r="SH4" s="493"/>
      <c r="SI4" s="361"/>
      <c r="SJ4" s="362"/>
      <c r="SK4" s="493"/>
      <c r="SL4" s="361"/>
      <c r="SM4" s="362"/>
      <c r="SN4" s="493"/>
      <c r="SO4" s="361"/>
      <c r="SP4" s="362"/>
      <c r="SQ4" s="493"/>
      <c r="SR4" s="361"/>
      <c r="SS4" s="362"/>
      <c r="ST4" s="493"/>
      <c r="SU4" s="361"/>
      <c r="SV4" s="362"/>
      <c r="SW4" s="493"/>
      <c r="SX4" s="361"/>
      <c r="SY4" s="362"/>
      <c r="SZ4" s="493"/>
      <c r="TA4" s="361"/>
      <c r="TB4" s="362"/>
      <c r="TC4" s="493"/>
      <c r="TD4" s="361"/>
      <c r="TE4" s="362"/>
      <c r="TF4" s="493"/>
      <c r="TG4" s="361"/>
      <c r="TH4" s="362"/>
      <c r="TI4" s="493"/>
      <c r="TJ4" s="361"/>
      <c r="TK4" s="362"/>
      <c r="TL4" s="493"/>
      <c r="TM4" s="361"/>
      <c r="TN4" s="362"/>
    </row>
    <row r="5" spans="1:534" ht="313.5" hidden="1" customHeight="1" thickBot="1">
      <c r="A5" s="363"/>
      <c r="B5" s="364"/>
      <c r="C5" s="365"/>
      <c r="D5" s="363"/>
      <c r="E5" s="364"/>
      <c r="F5" s="365"/>
      <c r="G5" s="363"/>
      <c r="H5" s="791"/>
      <c r="I5" s="365"/>
      <c r="J5" s="363"/>
      <c r="K5" s="364"/>
      <c r="L5" s="365"/>
      <c r="M5" s="363"/>
      <c r="N5" s="364"/>
      <c r="O5" s="365"/>
      <c r="P5" s="363"/>
      <c r="Q5" s="364"/>
      <c r="R5" s="365"/>
      <c r="S5" s="363"/>
      <c r="T5" s="364"/>
      <c r="U5" s="365"/>
      <c r="V5" s="363"/>
      <c r="W5" s="364"/>
      <c r="X5" s="365"/>
      <c r="Y5" s="363"/>
      <c r="Z5" s="364"/>
      <c r="AA5" s="365"/>
      <c r="AB5" s="363"/>
      <c r="AC5" s="364"/>
      <c r="AD5" s="365"/>
      <c r="AE5" s="363"/>
      <c r="AF5" s="364"/>
      <c r="AG5" s="365"/>
      <c r="AH5" s="363"/>
      <c r="AI5" s="364"/>
      <c r="AJ5" s="365"/>
      <c r="AK5" s="363"/>
      <c r="AL5" s="364"/>
      <c r="AM5" s="365"/>
      <c r="AN5" s="363"/>
      <c r="AO5" s="364"/>
      <c r="AP5" s="365"/>
      <c r="AQ5" s="363"/>
      <c r="AR5" s="364"/>
      <c r="AS5" s="365"/>
      <c r="AT5" s="363"/>
      <c r="AU5" s="364"/>
      <c r="AV5" s="365"/>
      <c r="AW5" s="363"/>
      <c r="AX5" s="364"/>
      <c r="AY5" s="365"/>
      <c r="AZ5" s="363"/>
      <c r="BA5" s="364"/>
      <c r="BB5" s="365"/>
      <c r="BC5" s="363"/>
      <c r="BD5" s="364"/>
      <c r="BE5" s="365"/>
      <c r="BF5" s="363"/>
      <c r="BG5" s="364"/>
      <c r="BH5" s="365"/>
      <c r="BI5" s="363"/>
      <c r="BJ5" s="364"/>
      <c r="BK5" s="365"/>
      <c r="BL5" s="363"/>
      <c r="BM5" s="364"/>
      <c r="BN5" s="365"/>
      <c r="BO5" s="363"/>
      <c r="BP5" s="364"/>
      <c r="BQ5" s="365"/>
      <c r="BR5" s="363"/>
      <c r="BS5" s="364"/>
      <c r="BT5" s="365"/>
      <c r="BU5" s="363"/>
      <c r="BV5" s="364"/>
      <c r="BW5" s="365"/>
      <c r="BX5" s="363"/>
      <c r="BY5" s="364"/>
      <c r="BZ5" s="365"/>
      <c r="CA5" s="363"/>
      <c r="CB5" s="364"/>
      <c r="CC5" s="365"/>
      <c r="CD5" s="363"/>
      <c r="CE5" s="364"/>
      <c r="CF5" s="365"/>
      <c r="CG5" s="363"/>
      <c r="CH5" s="364"/>
      <c r="CI5" s="365"/>
      <c r="CJ5" s="363"/>
      <c r="CK5" s="364"/>
      <c r="CL5" s="365"/>
      <c r="CM5" s="363"/>
      <c r="CN5" s="364"/>
      <c r="CO5" s="365"/>
      <c r="CP5" s="363"/>
      <c r="CQ5" s="364"/>
      <c r="CR5" s="365"/>
      <c r="CS5" s="363"/>
      <c r="CT5" s="364"/>
      <c r="CU5" s="365"/>
      <c r="CV5" s="363"/>
      <c r="CW5" s="364"/>
      <c r="CX5" s="365"/>
      <c r="CY5" s="363"/>
      <c r="CZ5" s="364"/>
      <c r="DA5" s="365"/>
      <c r="DB5" s="363"/>
      <c r="DC5" s="364"/>
      <c r="DD5" s="365"/>
      <c r="DE5" s="363"/>
      <c r="DF5" s="364"/>
      <c r="DG5" s="365"/>
      <c r="DH5" s="363"/>
      <c r="DI5" s="364"/>
      <c r="DJ5" s="365"/>
      <c r="DK5" s="363"/>
      <c r="DL5" s="364"/>
      <c r="DM5" s="365"/>
      <c r="DN5" s="363"/>
      <c r="DO5" s="364"/>
      <c r="DP5" s="365"/>
      <c r="DQ5" s="363"/>
      <c r="DR5" s="364"/>
      <c r="DS5" s="365"/>
      <c r="DT5" s="363"/>
      <c r="DU5" s="364"/>
      <c r="DV5" s="365"/>
      <c r="DW5" s="363"/>
      <c r="DX5" s="364"/>
      <c r="DY5" s="365"/>
      <c r="DZ5" s="363"/>
      <c r="EA5" s="364"/>
      <c r="EB5" s="365"/>
      <c r="EC5" s="363"/>
      <c r="ED5" s="364"/>
      <c r="EE5" s="365"/>
      <c r="EF5" s="363"/>
      <c r="EG5" s="364"/>
      <c r="EH5" s="365"/>
      <c r="EI5" s="363"/>
      <c r="EJ5" s="364"/>
      <c r="EK5" s="365"/>
      <c r="EL5" s="363"/>
      <c r="EM5" s="364"/>
      <c r="EN5" s="365"/>
      <c r="EO5" s="363"/>
      <c r="EP5" s="364"/>
      <c r="EQ5" s="365"/>
      <c r="ER5" s="363"/>
      <c r="ES5" s="364"/>
      <c r="ET5" s="365"/>
      <c r="EU5" s="363"/>
      <c r="EV5" s="364"/>
      <c r="EW5" s="365"/>
      <c r="EX5" s="363"/>
      <c r="EY5" s="364"/>
      <c r="EZ5" s="365"/>
      <c r="FA5" s="363"/>
      <c r="FB5" s="364"/>
      <c r="FC5" s="365"/>
      <c r="FD5" s="363"/>
      <c r="FE5" s="364"/>
      <c r="FF5" s="365"/>
      <c r="FG5" s="363"/>
      <c r="FH5" s="364"/>
      <c r="FI5" s="365"/>
      <c r="FJ5" s="363"/>
      <c r="FK5" s="364"/>
      <c r="FL5" s="365"/>
      <c r="FM5" s="363"/>
      <c r="FN5" s="364"/>
      <c r="FO5" s="365"/>
      <c r="FP5" s="363"/>
      <c r="FQ5" s="364"/>
      <c r="FR5" s="365"/>
      <c r="FS5" s="363"/>
      <c r="FT5" s="364"/>
      <c r="FU5" s="365"/>
      <c r="FV5" s="363"/>
      <c r="FW5" s="364"/>
      <c r="FX5" s="365"/>
      <c r="FY5" s="363"/>
      <c r="FZ5" s="364"/>
      <c r="GA5" s="365"/>
      <c r="GB5" s="363"/>
      <c r="GC5" s="364"/>
      <c r="GD5" s="365"/>
      <c r="GE5" s="363"/>
      <c r="GF5" s="364"/>
      <c r="GG5" s="365"/>
      <c r="GH5" s="363"/>
      <c r="GI5" s="364"/>
      <c r="GJ5" s="365"/>
      <c r="GK5" s="363"/>
      <c r="GL5" s="364"/>
      <c r="GM5" s="365"/>
      <c r="GN5" s="363"/>
      <c r="GO5" s="364"/>
      <c r="GP5" s="365"/>
      <c r="GQ5" s="363"/>
      <c r="GR5" s="364"/>
      <c r="GS5" s="365"/>
      <c r="GT5" s="363"/>
      <c r="GU5" s="364"/>
      <c r="GV5" s="365"/>
      <c r="GW5" s="363"/>
      <c r="GX5" s="364"/>
      <c r="GY5" s="365"/>
      <c r="GZ5" s="363"/>
      <c r="HA5" s="364"/>
      <c r="HB5" s="365"/>
      <c r="HC5" s="363"/>
      <c r="HD5" s="364"/>
      <c r="HE5" s="365"/>
      <c r="HF5" s="363"/>
      <c r="HG5" s="364"/>
      <c r="HH5" s="365"/>
      <c r="HI5" s="363"/>
      <c r="HJ5" s="364"/>
      <c r="HK5" s="365"/>
      <c r="HL5" s="363"/>
      <c r="HM5" s="364"/>
      <c r="HN5" s="365"/>
      <c r="HO5" s="363"/>
      <c r="HP5" s="364"/>
      <c r="HQ5" s="365"/>
      <c r="HR5" s="363"/>
      <c r="HS5" s="364"/>
      <c r="HT5" s="365"/>
      <c r="HU5" s="363"/>
      <c r="HV5" s="364"/>
      <c r="HW5" s="365"/>
      <c r="HX5" s="363"/>
      <c r="HY5" s="364"/>
      <c r="HZ5" s="365"/>
      <c r="IA5" s="363"/>
      <c r="IB5" s="364"/>
      <c r="IC5" s="365"/>
      <c r="ID5" s="363"/>
      <c r="IE5" s="364"/>
      <c r="IF5" s="365"/>
      <c r="IG5" s="363"/>
      <c r="IH5" s="364"/>
      <c r="II5" s="365"/>
      <c r="IJ5" s="363"/>
      <c r="IK5" s="364"/>
      <c r="IL5" s="365"/>
      <c r="IM5" s="363"/>
      <c r="IN5" s="364"/>
      <c r="IO5" s="365"/>
      <c r="IP5" s="363"/>
      <c r="IQ5" s="364"/>
      <c r="IR5" s="365"/>
      <c r="IS5" s="363"/>
      <c r="IT5" s="364"/>
      <c r="IU5" s="365"/>
      <c r="IV5" s="363"/>
      <c r="IW5" s="364"/>
      <c r="IX5" s="365"/>
      <c r="IY5" s="363"/>
      <c r="IZ5" s="364"/>
      <c r="JA5" s="365"/>
      <c r="JB5" s="363"/>
      <c r="JC5" s="364"/>
      <c r="JD5" s="365"/>
      <c r="JE5" s="363"/>
      <c r="JF5" s="364"/>
      <c r="JG5" s="365"/>
      <c r="JH5" s="363"/>
      <c r="JI5" s="364"/>
      <c r="JJ5" s="365"/>
      <c r="JK5" s="363"/>
      <c r="JL5" s="364"/>
      <c r="JM5" s="365"/>
      <c r="JN5" s="363"/>
      <c r="JO5" s="364"/>
      <c r="JP5" s="365"/>
      <c r="JQ5" s="363"/>
      <c r="JR5" s="364"/>
      <c r="JS5" s="365"/>
      <c r="JT5" s="363"/>
      <c r="JU5" s="364"/>
      <c r="JV5" s="365"/>
      <c r="JW5" s="363"/>
      <c r="JX5" s="364"/>
      <c r="JY5" s="365"/>
      <c r="JZ5" s="363"/>
      <c r="KA5" s="364"/>
      <c r="KB5" s="365"/>
      <c r="KC5" s="363"/>
      <c r="KD5" s="364"/>
      <c r="KE5" s="365"/>
      <c r="KF5" s="363"/>
      <c r="KG5" s="364"/>
      <c r="KH5" s="365"/>
      <c r="KI5" s="363"/>
      <c r="KJ5" s="364"/>
      <c r="KK5" s="365"/>
      <c r="KL5" s="363"/>
      <c r="KM5" s="364"/>
      <c r="KN5" s="365"/>
      <c r="KO5" s="363"/>
      <c r="KP5" s="364"/>
      <c r="KQ5" s="365"/>
      <c r="KR5" s="363"/>
      <c r="KS5" s="364"/>
      <c r="KT5" s="365"/>
      <c r="KU5" s="363"/>
      <c r="KV5" s="364"/>
      <c r="KW5" s="365"/>
      <c r="KX5" s="363"/>
      <c r="KY5" s="364"/>
      <c r="KZ5" s="365"/>
      <c r="LA5" s="363"/>
      <c r="LB5" s="364"/>
      <c r="LC5" s="365"/>
      <c r="LD5" s="363"/>
      <c r="LE5" s="364"/>
      <c r="LF5" s="365"/>
      <c r="LG5" s="363"/>
      <c r="LH5" s="364"/>
      <c r="LI5" s="365"/>
      <c r="LJ5" s="363"/>
      <c r="LK5" s="364"/>
      <c r="LL5" s="365"/>
      <c r="LM5" s="363"/>
      <c r="LN5" s="364"/>
      <c r="LO5" s="365"/>
      <c r="LP5" s="363"/>
      <c r="LQ5" s="364"/>
      <c r="LR5" s="365"/>
      <c r="LS5" s="363"/>
      <c r="LT5" s="364"/>
      <c r="LU5" s="365"/>
      <c r="LV5" s="363"/>
      <c r="LW5" s="364"/>
      <c r="LX5" s="365"/>
      <c r="LY5" s="363"/>
      <c r="LZ5" s="364"/>
      <c r="MA5" s="365"/>
      <c r="MB5" s="363"/>
      <c r="MC5" s="364"/>
      <c r="MD5" s="365"/>
      <c r="ME5" s="363"/>
      <c r="MF5" s="364"/>
      <c r="MG5" s="365"/>
      <c r="MH5" s="363"/>
      <c r="MI5" s="364"/>
      <c r="MJ5" s="365"/>
      <c r="MK5" s="363"/>
      <c r="ML5" s="364"/>
      <c r="MM5" s="365"/>
      <c r="MN5" s="363"/>
      <c r="MO5" s="364"/>
      <c r="MP5" s="365"/>
      <c r="MQ5" s="363"/>
      <c r="MR5" s="364"/>
      <c r="MS5" s="365"/>
      <c r="MT5" s="363"/>
      <c r="MU5" s="364"/>
      <c r="MV5" s="365"/>
      <c r="MW5" s="363"/>
      <c r="MX5" s="364"/>
      <c r="MY5" s="365"/>
      <c r="MZ5" s="363"/>
      <c r="NA5" s="364"/>
      <c r="NB5" s="365"/>
      <c r="NC5" s="363"/>
      <c r="ND5" s="364"/>
      <c r="NE5" s="365"/>
      <c r="NF5" s="363"/>
      <c r="NG5" s="364"/>
      <c r="NH5" s="365"/>
      <c r="NI5" s="363"/>
      <c r="NJ5" s="364"/>
      <c r="NK5" s="365"/>
      <c r="NL5" s="363"/>
      <c r="NM5" s="364"/>
      <c r="NN5" s="365"/>
      <c r="NO5" s="363"/>
      <c r="NP5" s="364"/>
      <c r="NQ5" s="365"/>
      <c r="NR5" s="363"/>
      <c r="NS5" s="364"/>
      <c r="NT5" s="365"/>
      <c r="NU5" s="363"/>
      <c r="NV5" s="364"/>
      <c r="NW5" s="365"/>
      <c r="NX5" s="363"/>
      <c r="NY5" s="364"/>
      <c r="NZ5" s="365"/>
      <c r="OA5" s="363"/>
      <c r="OB5" s="364"/>
      <c r="OC5" s="365"/>
      <c r="OD5" s="363"/>
      <c r="OE5" s="364"/>
      <c r="OF5" s="365"/>
      <c r="OG5" s="363"/>
      <c r="OH5" s="364"/>
      <c r="OI5" s="365"/>
      <c r="OJ5" s="363"/>
      <c r="OK5" s="364"/>
      <c r="OL5" s="365"/>
      <c r="OM5" s="363"/>
      <c r="ON5" s="364"/>
      <c r="OO5" s="365"/>
      <c r="OP5" s="363"/>
      <c r="OQ5" s="364"/>
      <c r="OR5" s="365"/>
      <c r="OS5" s="363"/>
      <c r="OT5" s="364"/>
      <c r="OU5" s="365"/>
      <c r="OV5" s="363"/>
      <c r="OW5" s="364"/>
      <c r="OX5" s="365"/>
      <c r="OY5" s="363"/>
      <c r="OZ5" s="364"/>
      <c r="PA5" s="365"/>
      <c r="PB5" s="363"/>
      <c r="PC5" s="364"/>
      <c r="PD5" s="365"/>
      <c r="PE5" s="363"/>
      <c r="PF5" s="364"/>
      <c r="PG5" s="365"/>
      <c r="PH5" s="363"/>
      <c r="PI5" s="364"/>
      <c r="PJ5" s="365"/>
      <c r="PK5" s="363"/>
      <c r="PL5" s="364"/>
      <c r="PM5" s="365"/>
      <c r="PN5" s="363"/>
      <c r="PO5" s="364"/>
      <c r="PP5" s="365"/>
      <c r="PQ5" s="363"/>
      <c r="PR5" s="364"/>
      <c r="PS5" s="365"/>
      <c r="PT5" s="363"/>
      <c r="PU5" s="364"/>
      <c r="PV5" s="365"/>
      <c r="PW5" s="363"/>
      <c r="PX5" s="364"/>
      <c r="PY5" s="365"/>
      <c r="PZ5" s="363"/>
      <c r="QA5" s="364"/>
      <c r="QB5" s="365"/>
      <c r="QC5" s="363"/>
      <c r="QD5" s="364"/>
      <c r="QE5" s="365"/>
      <c r="QF5" s="363"/>
      <c r="QG5" s="364"/>
      <c r="QH5" s="365"/>
      <c r="QI5" s="363"/>
      <c r="QJ5" s="364"/>
      <c r="QK5" s="365"/>
      <c r="QL5" s="363"/>
      <c r="QM5" s="364"/>
      <c r="QN5" s="365"/>
      <c r="QO5" s="363"/>
      <c r="QP5" s="364"/>
      <c r="QQ5" s="365"/>
      <c r="QR5" s="363"/>
      <c r="QS5" s="364"/>
      <c r="QT5" s="365"/>
      <c r="QU5" s="363"/>
      <c r="QV5" s="364"/>
      <c r="QW5" s="365"/>
      <c r="QX5" s="363"/>
      <c r="QY5" s="364"/>
      <c r="QZ5" s="365"/>
      <c r="RA5" s="363"/>
      <c r="RB5" s="364"/>
      <c r="RC5" s="365"/>
      <c r="RD5" s="363"/>
      <c r="RE5" s="364"/>
      <c r="RF5" s="365"/>
      <c r="RG5" s="363"/>
      <c r="RH5" s="364"/>
      <c r="RI5" s="365"/>
      <c r="RJ5" s="363"/>
      <c r="RK5" s="364"/>
      <c r="RL5" s="365"/>
      <c r="RM5" s="363"/>
      <c r="RN5" s="364"/>
      <c r="RO5" s="365"/>
      <c r="RP5" s="363"/>
      <c r="RQ5" s="364"/>
      <c r="RR5" s="365"/>
      <c r="RS5" s="363"/>
      <c r="RT5" s="364"/>
      <c r="RU5" s="365"/>
      <c r="RV5" s="363"/>
      <c r="RW5" s="364"/>
      <c r="RX5" s="365"/>
      <c r="RY5" s="363"/>
      <c r="RZ5" s="364"/>
      <c r="SA5" s="365"/>
      <c r="SB5" s="363"/>
      <c r="SC5" s="364"/>
      <c r="SD5" s="365"/>
      <c r="SE5" s="363"/>
      <c r="SF5" s="364"/>
      <c r="SG5" s="365"/>
      <c r="SH5" s="363"/>
      <c r="SI5" s="364"/>
      <c r="SJ5" s="365"/>
      <c r="SK5" s="363"/>
      <c r="SL5" s="364"/>
      <c r="SM5" s="365"/>
      <c r="SN5" s="363"/>
      <c r="SO5" s="364"/>
      <c r="SP5" s="365"/>
      <c r="SQ5" s="363"/>
      <c r="SR5" s="364"/>
      <c r="SS5" s="365"/>
      <c r="ST5" s="363"/>
      <c r="SU5" s="364"/>
      <c r="SV5" s="365"/>
      <c r="SW5" s="363"/>
      <c r="SX5" s="364"/>
      <c r="SY5" s="365"/>
      <c r="SZ5" s="363"/>
      <c r="TA5" s="364"/>
      <c r="TB5" s="365"/>
      <c r="TC5" s="363"/>
      <c r="TD5" s="364"/>
      <c r="TE5" s="365"/>
      <c r="TF5" s="363"/>
      <c r="TG5" s="364"/>
      <c r="TH5" s="365"/>
      <c r="TI5" s="363"/>
      <c r="TJ5" s="364"/>
      <c r="TK5" s="365"/>
      <c r="TL5" s="363"/>
      <c r="TM5" s="364"/>
      <c r="TN5" s="365"/>
    </row>
    <row r="6" spans="1:534" s="498" customFormat="1" ht="15" customHeight="1" thickBot="1">
      <c r="A6" s="960">
        <f>'Drilling Input'!B3</f>
        <v>44586</v>
      </c>
      <c r="B6" s="961"/>
      <c r="C6" s="495"/>
      <c r="D6" s="496">
        <f>A6+1</f>
        <v>44587</v>
      </c>
      <c r="E6" s="497"/>
      <c r="F6" s="495"/>
      <c r="G6" s="496">
        <f>D6+1</f>
        <v>44588</v>
      </c>
      <c r="H6" s="792"/>
      <c r="I6" s="495"/>
      <c r="J6" s="496">
        <f>G6+1</f>
        <v>44589</v>
      </c>
      <c r="K6" s="497"/>
      <c r="L6" s="495"/>
      <c r="M6" s="496">
        <f t="shared" ref="M6" si="0">J6+1</f>
        <v>44590</v>
      </c>
      <c r="N6" s="497"/>
      <c r="O6" s="495"/>
      <c r="P6" s="496">
        <f t="shared" ref="P6" si="1">M6+1</f>
        <v>44591</v>
      </c>
      <c r="Q6" s="497"/>
      <c r="R6" s="495"/>
      <c r="S6" s="496">
        <f t="shared" ref="S6" si="2">P6+1</f>
        <v>44592</v>
      </c>
      <c r="T6" s="497"/>
      <c r="U6" s="495"/>
      <c r="V6" s="496">
        <f t="shared" ref="V6" si="3">S6+1</f>
        <v>44593</v>
      </c>
      <c r="W6" s="497"/>
      <c r="X6" s="495"/>
      <c r="Y6" s="496">
        <f t="shared" ref="Y6" si="4">V6+1</f>
        <v>44594</v>
      </c>
      <c r="Z6" s="497"/>
      <c r="AA6" s="495"/>
      <c r="AB6" s="496">
        <f t="shared" ref="AB6" si="5">Y6+1</f>
        <v>44595</v>
      </c>
      <c r="AC6" s="497"/>
      <c r="AD6" s="495"/>
      <c r="AE6" s="496">
        <f t="shared" ref="AE6" si="6">AB6+1</f>
        <v>44596</v>
      </c>
      <c r="AF6" s="497"/>
      <c r="AG6" s="495"/>
      <c r="AH6" s="496">
        <f t="shared" ref="AH6" si="7">AE6+1</f>
        <v>44597</v>
      </c>
      <c r="AI6" s="497"/>
      <c r="AJ6" s="495"/>
      <c r="AK6" s="496">
        <f t="shared" ref="AK6" si="8">AH6+1</f>
        <v>44598</v>
      </c>
      <c r="AL6" s="497"/>
      <c r="AM6" s="495"/>
      <c r="AN6" s="496">
        <f t="shared" ref="AN6" si="9">AK6+1</f>
        <v>44599</v>
      </c>
      <c r="AO6" s="497"/>
      <c r="AP6" s="495"/>
      <c r="AQ6" s="496">
        <f t="shared" ref="AQ6" si="10">AN6+1</f>
        <v>44600</v>
      </c>
      <c r="AR6" s="497"/>
      <c r="AS6" s="495"/>
      <c r="AT6" s="496">
        <f t="shared" ref="AT6" si="11">AQ6+1</f>
        <v>44601</v>
      </c>
      <c r="AU6" s="497"/>
      <c r="AV6" s="495"/>
      <c r="AW6" s="496">
        <f t="shared" ref="AW6" si="12">AT6+1</f>
        <v>44602</v>
      </c>
      <c r="AX6" s="497"/>
      <c r="AY6" s="495"/>
      <c r="AZ6" s="496">
        <f t="shared" ref="AZ6" si="13">AW6+1</f>
        <v>44603</v>
      </c>
      <c r="BA6" s="497"/>
      <c r="BB6" s="495"/>
      <c r="BC6" s="496">
        <f t="shared" ref="BC6" si="14">AZ6+1</f>
        <v>44604</v>
      </c>
      <c r="BD6" s="497"/>
      <c r="BE6" s="495"/>
      <c r="BF6" s="496">
        <f t="shared" ref="BF6" si="15">BC6+1</f>
        <v>44605</v>
      </c>
      <c r="BG6" s="497"/>
      <c r="BH6" s="495"/>
      <c r="BI6" s="496">
        <f t="shared" ref="BI6" si="16">BF6+1</f>
        <v>44606</v>
      </c>
      <c r="BJ6" s="497"/>
      <c r="BK6" s="495"/>
      <c r="BL6" s="496">
        <f t="shared" ref="BL6" si="17">BI6+1</f>
        <v>44607</v>
      </c>
      <c r="BM6" s="497"/>
      <c r="BN6" s="495"/>
      <c r="BO6" s="496">
        <f t="shared" ref="BO6" si="18">BL6+1</f>
        <v>44608</v>
      </c>
      <c r="BP6" s="497"/>
      <c r="BQ6" s="495"/>
      <c r="BR6" s="496">
        <f t="shared" ref="BR6" si="19">BO6+1</f>
        <v>44609</v>
      </c>
      <c r="BS6" s="497"/>
      <c r="BT6" s="495"/>
      <c r="BU6" s="496">
        <f t="shared" ref="BU6" si="20">BR6+1</f>
        <v>44610</v>
      </c>
      <c r="BV6" s="497"/>
      <c r="BW6" s="495"/>
      <c r="BX6" s="496">
        <f t="shared" ref="BX6" si="21">BU6+1</f>
        <v>44611</v>
      </c>
      <c r="BY6" s="497"/>
      <c r="BZ6" s="495"/>
      <c r="CA6" s="496">
        <f t="shared" ref="CA6" si="22">BX6+1</f>
        <v>44612</v>
      </c>
      <c r="CB6" s="497"/>
      <c r="CC6" s="495"/>
      <c r="CD6" s="496">
        <f t="shared" ref="CD6" si="23">CA6+1</f>
        <v>44613</v>
      </c>
      <c r="CE6" s="497"/>
      <c r="CF6" s="495"/>
      <c r="CG6" s="496">
        <f t="shared" ref="CG6" si="24">CD6+1</f>
        <v>44614</v>
      </c>
      <c r="CH6" s="497"/>
      <c r="CI6" s="495"/>
      <c r="CJ6" s="496">
        <f t="shared" ref="CJ6" si="25">CG6+1</f>
        <v>44615</v>
      </c>
      <c r="CK6" s="497"/>
      <c r="CL6" s="495"/>
      <c r="CM6" s="496">
        <f t="shared" ref="CM6" si="26">CJ6+1</f>
        <v>44616</v>
      </c>
      <c r="CN6" s="497"/>
      <c r="CO6" s="495"/>
      <c r="CP6" s="496">
        <f t="shared" ref="CP6" si="27">CM6+1</f>
        <v>44617</v>
      </c>
      <c r="CQ6" s="497"/>
      <c r="CR6" s="495"/>
      <c r="CS6" s="496">
        <f t="shared" ref="CS6" si="28">CP6+1</f>
        <v>44618</v>
      </c>
      <c r="CT6" s="497"/>
      <c r="CU6" s="495"/>
      <c r="CV6" s="496">
        <f t="shared" ref="CV6" si="29">CS6+1</f>
        <v>44619</v>
      </c>
      <c r="CW6" s="497"/>
      <c r="CX6" s="495"/>
      <c r="CY6" s="496">
        <f t="shared" ref="CY6" si="30">CV6+1</f>
        <v>44620</v>
      </c>
      <c r="CZ6" s="497"/>
      <c r="DA6" s="495"/>
      <c r="DB6" s="496">
        <f t="shared" ref="DB6" si="31">CY6+1</f>
        <v>44621</v>
      </c>
      <c r="DC6" s="497"/>
      <c r="DD6" s="495"/>
      <c r="DE6" s="496">
        <f t="shared" ref="DE6" si="32">DB6+1</f>
        <v>44622</v>
      </c>
      <c r="DF6" s="497"/>
      <c r="DG6" s="495"/>
      <c r="DH6" s="496">
        <f t="shared" ref="DH6" si="33">DE6+1</f>
        <v>44623</v>
      </c>
      <c r="DI6" s="497"/>
      <c r="DJ6" s="495"/>
      <c r="DK6" s="496">
        <f t="shared" ref="DK6" si="34">DH6+1</f>
        <v>44624</v>
      </c>
      <c r="DL6" s="497"/>
      <c r="DM6" s="495"/>
      <c r="DN6" s="496">
        <f t="shared" ref="DN6" si="35">DK6+1</f>
        <v>44625</v>
      </c>
      <c r="DO6" s="497"/>
      <c r="DP6" s="495"/>
      <c r="DQ6" s="496">
        <f t="shared" ref="DQ6" si="36">DN6+1</f>
        <v>44626</v>
      </c>
      <c r="DR6" s="497"/>
      <c r="DS6" s="495"/>
      <c r="DT6" s="496">
        <f t="shared" ref="DT6" si="37">DQ6+1</f>
        <v>44627</v>
      </c>
      <c r="DU6" s="497"/>
      <c r="DV6" s="495"/>
      <c r="DW6" s="496">
        <f t="shared" ref="DW6" si="38">DT6+1</f>
        <v>44628</v>
      </c>
      <c r="DX6" s="497"/>
      <c r="DY6" s="495"/>
      <c r="DZ6" s="496">
        <f t="shared" ref="DZ6" si="39">DW6+1</f>
        <v>44629</v>
      </c>
      <c r="EA6" s="497"/>
      <c r="EB6" s="495"/>
      <c r="EC6" s="496">
        <f t="shared" ref="EC6" si="40">DZ6+1</f>
        <v>44630</v>
      </c>
      <c r="ED6" s="497"/>
      <c r="EE6" s="495"/>
      <c r="EF6" s="496">
        <f t="shared" ref="EF6" si="41">EC6+1</f>
        <v>44631</v>
      </c>
      <c r="EG6" s="497"/>
      <c r="EH6" s="495"/>
      <c r="EI6" s="496">
        <f t="shared" ref="EI6" si="42">EF6+1</f>
        <v>44632</v>
      </c>
      <c r="EJ6" s="497"/>
      <c r="EK6" s="495"/>
      <c r="EL6" s="496">
        <f t="shared" ref="EL6" si="43">EI6+1</f>
        <v>44633</v>
      </c>
      <c r="EM6" s="497"/>
      <c r="EN6" s="495"/>
      <c r="EO6" s="496">
        <f t="shared" ref="EO6" si="44">EL6+1</f>
        <v>44634</v>
      </c>
      <c r="EP6" s="497"/>
      <c r="EQ6" s="495"/>
      <c r="ER6" s="496">
        <f t="shared" ref="ER6" si="45">EO6+1</f>
        <v>44635</v>
      </c>
      <c r="ES6" s="497"/>
      <c r="ET6" s="495"/>
      <c r="EU6" s="496">
        <f t="shared" ref="EU6" si="46">ER6+1</f>
        <v>44636</v>
      </c>
      <c r="EV6" s="497"/>
      <c r="EW6" s="495"/>
      <c r="EX6" s="496">
        <f t="shared" ref="EX6" si="47">EU6+1</f>
        <v>44637</v>
      </c>
      <c r="EY6" s="497"/>
      <c r="EZ6" s="495"/>
      <c r="FA6" s="496">
        <f t="shared" ref="FA6" si="48">EX6+1</f>
        <v>44638</v>
      </c>
      <c r="FB6" s="497"/>
      <c r="FC6" s="495"/>
      <c r="FD6" s="496">
        <f t="shared" ref="FD6" si="49">FA6+1</f>
        <v>44639</v>
      </c>
      <c r="FE6" s="497"/>
      <c r="FF6" s="495"/>
      <c r="FG6" s="496">
        <f t="shared" ref="FG6" si="50">FD6+1</f>
        <v>44640</v>
      </c>
      <c r="FH6" s="497"/>
      <c r="FI6" s="495"/>
      <c r="FJ6" s="496">
        <f t="shared" ref="FJ6" si="51">FG6+1</f>
        <v>44641</v>
      </c>
      <c r="FK6" s="497"/>
      <c r="FL6" s="495"/>
      <c r="FM6" s="496">
        <f t="shared" ref="FM6" si="52">FJ6+1</f>
        <v>44642</v>
      </c>
      <c r="FN6" s="497"/>
      <c r="FO6" s="495"/>
      <c r="FP6" s="496">
        <f t="shared" ref="FP6" si="53">FM6+1</f>
        <v>44643</v>
      </c>
      <c r="FQ6" s="497"/>
      <c r="FR6" s="495"/>
      <c r="FS6" s="496">
        <f t="shared" ref="FS6" si="54">FP6+1</f>
        <v>44644</v>
      </c>
      <c r="FT6" s="497"/>
      <c r="FU6" s="495"/>
      <c r="FV6" s="496">
        <f t="shared" ref="FV6" si="55">FS6+1</f>
        <v>44645</v>
      </c>
      <c r="FW6" s="497"/>
      <c r="FX6" s="495"/>
      <c r="FY6" s="496">
        <f t="shared" ref="FY6" si="56">FV6+1</f>
        <v>44646</v>
      </c>
      <c r="FZ6" s="497"/>
      <c r="GA6" s="495"/>
      <c r="GB6" s="496">
        <f t="shared" ref="GB6" si="57">FY6+1</f>
        <v>44647</v>
      </c>
      <c r="GC6" s="497"/>
      <c r="GD6" s="495"/>
      <c r="GE6" s="496">
        <f t="shared" ref="GE6" si="58">GB6+1</f>
        <v>44648</v>
      </c>
      <c r="GF6" s="497"/>
      <c r="GG6" s="495"/>
      <c r="GH6" s="496">
        <f t="shared" ref="GH6" si="59">GE6+1</f>
        <v>44649</v>
      </c>
      <c r="GI6" s="497"/>
      <c r="GJ6" s="495"/>
      <c r="GK6" s="496">
        <f t="shared" ref="GK6" si="60">GH6+1</f>
        <v>44650</v>
      </c>
      <c r="GL6" s="497"/>
      <c r="GM6" s="495"/>
      <c r="GN6" s="496">
        <f t="shared" ref="GN6" si="61">GK6+1</f>
        <v>44651</v>
      </c>
      <c r="GO6" s="497"/>
      <c r="GP6" s="495"/>
      <c r="GQ6" s="496">
        <f t="shared" ref="GQ6" si="62">GN6+1</f>
        <v>44652</v>
      </c>
      <c r="GR6" s="497"/>
      <c r="GS6" s="495"/>
      <c r="GT6" s="496">
        <f t="shared" ref="GT6" si="63">GQ6+1</f>
        <v>44653</v>
      </c>
      <c r="GU6" s="497"/>
      <c r="GV6" s="495"/>
      <c r="GW6" s="496">
        <f t="shared" ref="GW6" si="64">GT6+1</f>
        <v>44654</v>
      </c>
      <c r="GX6" s="497"/>
      <c r="GY6" s="495"/>
      <c r="GZ6" s="496">
        <f t="shared" ref="GZ6" si="65">GW6+1</f>
        <v>44655</v>
      </c>
      <c r="HA6" s="497"/>
      <c r="HB6" s="495"/>
      <c r="HC6" s="496">
        <f t="shared" ref="HC6" si="66">GZ6+1</f>
        <v>44656</v>
      </c>
      <c r="HD6" s="497"/>
      <c r="HE6" s="495"/>
      <c r="HF6" s="496">
        <f t="shared" ref="HF6" si="67">HC6+1</f>
        <v>44657</v>
      </c>
      <c r="HG6" s="497"/>
      <c r="HH6" s="495"/>
      <c r="HI6" s="496">
        <f t="shared" ref="HI6" si="68">HF6+1</f>
        <v>44658</v>
      </c>
      <c r="HJ6" s="497"/>
      <c r="HK6" s="495"/>
      <c r="HL6" s="496">
        <f t="shared" ref="HL6" si="69">HI6+1</f>
        <v>44659</v>
      </c>
      <c r="HM6" s="497"/>
      <c r="HN6" s="495"/>
      <c r="HO6" s="496">
        <f t="shared" ref="HO6" si="70">HL6+1</f>
        <v>44660</v>
      </c>
      <c r="HP6" s="497"/>
      <c r="HQ6" s="495"/>
      <c r="HR6" s="496">
        <f t="shared" ref="HR6" si="71">HO6+1</f>
        <v>44661</v>
      </c>
      <c r="HS6" s="497"/>
      <c r="HT6" s="495"/>
      <c r="HU6" s="496">
        <f t="shared" ref="HU6" si="72">HR6+1</f>
        <v>44662</v>
      </c>
      <c r="HV6" s="497"/>
      <c r="HW6" s="495"/>
      <c r="HX6" s="496">
        <f t="shared" ref="HX6" si="73">HU6+1</f>
        <v>44663</v>
      </c>
      <c r="HY6" s="497"/>
      <c r="HZ6" s="495"/>
      <c r="IA6" s="496">
        <f t="shared" ref="IA6" si="74">HX6+1</f>
        <v>44664</v>
      </c>
      <c r="IB6" s="497"/>
      <c r="IC6" s="495"/>
      <c r="ID6" s="496">
        <f t="shared" ref="ID6" si="75">IA6+1</f>
        <v>44665</v>
      </c>
      <c r="IE6" s="497"/>
      <c r="IF6" s="495"/>
      <c r="IG6" s="496">
        <f t="shared" ref="IG6" si="76">ID6+1</f>
        <v>44666</v>
      </c>
      <c r="IH6" s="497"/>
      <c r="II6" s="495"/>
      <c r="IJ6" s="496">
        <f t="shared" ref="IJ6" si="77">IG6+1</f>
        <v>44667</v>
      </c>
      <c r="IK6" s="497"/>
      <c r="IL6" s="495"/>
      <c r="IM6" s="496">
        <f t="shared" ref="IM6" si="78">IJ6+1</f>
        <v>44668</v>
      </c>
      <c r="IN6" s="497"/>
      <c r="IO6" s="495"/>
      <c r="IP6" s="496">
        <f t="shared" ref="IP6" si="79">IM6+1</f>
        <v>44669</v>
      </c>
      <c r="IQ6" s="497"/>
      <c r="IR6" s="495"/>
      <c r="IS6" s="496">
        <f t="shared" ref="IS6" si="80">IP6+1</f>
        <v>44670</v>
      </c>
      <c r="IT6" s="497"/>
      <c r="IU6" s="495"/>
      <c r="IV6" s="496">
        <f t="shared" ref="IV6" si="81">IS6+1</f>
        <v>44671</v>
      </c>
      <c r="IW6" s="497"/>
      <c r="IX6" s="495"/>
      <c r="IY6" s="496">
        <f t="shared" ref="IY6" si="82">IV6+1</f>
        <v>44672</v>
      </c>
      <c r="IZ6" s="497"/>
      <c r="JA6" s="495"/>
      <c r="JB6" s="496">
        <f t="shared" ref="JB6" si="83">IY6+1</f>
        <v>44673</v>
      </c>
      <c r="JC6" s="497"/>
      <c r="JD6" s="495"/>
      <c r="JE6" s="496">
        <f t="shared" ref="JE6" si="84">JB6+1</f>
        <v>44674</v>
      </c>
      <c r="JF6" s="497"/>
      <c r="JG6" s="495"/>
      <c r="JH6" s="496">
        <f t="shared" ref="JH6" si="85">JE6+1</f>
        <v>44675</v>
      </c>
      <c r="JI6" s="497"/>
      <c r="JJ6" s="495"/>
      <c r="JK6" s="496">
        <f t="shared" ref="JK6" si="86">JH6+1</f>
        <v>44676</v>
      </c>
      <c r="JL6" s="497"/>
      <c r="JM6" s="495"/>
      <c r="JN6" s="496">
        <f t="shared" ref="JN6" si="87">JK6+1</f>
        <v>44677</v>
      </c>
      <c r="JO6" s="497"/>
      <c r="JP6" s="495"/>
      <c r="JQ6" s="496">
        <f t="shared" ref="JQ6" si="88">JN6+1</f>
        <v>44678</v>
      </c>
      <c r="JR6" s="497"/>
      <c r="JS6" s="495"/>
      <c r="JT6" s="496">
        <f t="shared" ref="JT6" si="89">JQ6+1</f>
        <v>44679</v>
      </c>
      <c r="JU6" s="497"/>
      <c r="JV6" s="495"/>
      <c r="JW6" s="496">
        <f t="shared" ref="JW6" si="90">JT6+1</f>
        <v>44680</v>
      </c>
      <c r="JX6" s="497"/>
      <c r="JY6" s="495"/>
      <c r="JZ6" s="496">
        <f t="shared" ref="JZ6" si="91">JW6+1</f>
        <v>44681</v>
      </c>
      <c r="KA6" s="497"/>
      <c r="KB6" s="495"/>
      <c r="KC6" s="496">
        <f t="shared" ref="KC6" si="92">JZ6+1</f>
        <v>44682</v>
      </c>
      <c r="KD6" s="497"/>
      <c r="KE6" s="495"/>
      <c r="KF6" s="496">
        <f t="shared" ref="KF6" si="93">KC6+1</f>
        <v>44683</v>
      </c>
      <c r="KG6" s="497"/>
      <c r="KH6" s="495"/>
      <c r="KI6" s="496">
        <f t="shared" ref="KI6" si="94">KF6+1</f>
        <v>44684</v>
      </c>
      <c r="KJ6" s="497"/>
      <c r="KK6" s="495"/>
      <c r="KL6" s="496">
        <f t="shared" ref="KL6" si="95">KI6+1</f>
        <v>44685</v>
      </c>
      <c r="KM6" s="497"/>
      <c r="KN6" s="495"/>
      <c r="KO6" s="496">
        <f t="shared" ref="KO6" si="96">KL6+1</f>
        <v>44686</v>
      </c>
      <c r="KP6" s="497"/>
      <c r="KQ6" s="495"/>
      <c r="KR6" s="496">
        <f t="shared" ref="KR6" si="97">KO6+1</f>
        <v>44687</v>
      </c>
      <c r="KS6" s="497"/>
      <c r="KT6" s="495"/>
      <c r="KU6" s="496">
        <f t="shared" ref="KU6" si="98">KR6+1</f>
        <v>44688</v>
      </c>
      <c r="KV6" s="497"/>
      <c r="KW6" s="495"/>
      <c r="KX6" s="496">
        <f t="shared" ref="KX6" si="99">KU6+1</f>
        <v>44689</v>
      </c>
      <c r="KY6" s="497"/>
      <c r="KZ6" s="495"/>
      <c r="LA6" s="496">
        <f t="shared" ref="LA6" si="100">KX6+1</f>
        <v>44690</v>
      </c>
      <c r="LB6" s="497"/>
      <c r="LC6" s="495"/>
      <c r="LD6" s="496">
        <f t="shared" ref="LD6" si="101">LA6+1</f>
        <v>44691</v>
      </c>
      <c r="LE6" s="497"/>
      <c r="LF6" s="495"/>
      <c r="LG6" s="496">
        <f t="shared" ref="LG6" si="102">LD6+1</f>
        <v>44692</v>
      </c>
      <c r="LH6" s="497"/>
      <c r="LI6" s="495"/>
      <c r="LJ6" s="496">
        <f t="shared" ref="LJ6" si="103">LG6+1</f>
        <v>44693</v>
      </c>
      <c r="LK6" s="497"/>
      <c r="LL6" s="495"/>
      <c r="LM6" s="496">
        <f t="shared" ref="LM6" si="104">LJ6+1</f>
        <v>44694</v>
      </c>
      <c r="LN6" s="497"/>
      <c r="LO6" s="495"/>
      <c r="LP6" s="496">
        <f t="shared" ref="LP6" si="105">LM6+1</f>
        <v>44695</v>
      </c>
      <c r="LQ6" s="497"/>
      <c r="LR6" s="495"/>
      <c r="LS6" s="496">
        <f t="shared" ref="LS6" si="106">LP6+1</f>
        <v>44696</v>
      </c>
      <c r="LT6" s="497"/>
      <c r="LU6" s="495"/>
      <c r="LV6" s="496">
        <f t="shared" ref="LV6" si="107">LS6+1</f>
        <v>44697</v>
      </c>
      <c r="LW6" s="497"/>
      <c r="LX6" s="495"/>
      <c r="LY6" s="496">
        <f t="shared" ref="LY6" si="108">LV6+1</f>
        <v>44698</v>
      </c>
      <c r="LZ6" s="497"/>
      <c r="MA6" s="495"/>
      <c r="MB6" s="496">
        <f t="shared" ref="MB6" si="109">LY6+1</f>
        <v>44699</v>
      </c>
      <c r="MC6" s="497"/>
      <c r="MD6" s="495"/>
      <c r="ME6" s="496">
        <f t="shared" ref="ME6" si="110">MB6+1</f>
        <v>44700</v>
      </c>
      <c r="MF6" s="497"/>
      <c r="MG6" s="495"/>
      <c r="MH6" s="496">
        <f t="shared" ref="MH6" si="111">ME6+1</f>
        <v>44701</v>
      </c>
      <c r="MI6" s="497"/>
      <c r="MJ6" s="495"/>
      <c r="MK6" s="496">
        <f t="shared" ref="MK6" si="112">MH6+1</f>
        <v>44702</v>
      </c>
      <c r="ML6" s="497"/>
      <c r="MM6" s="495"/>
      <c r="MN6" s="496">
        <f t="shared" ref="MN6" si="113">MK6+1</f>
        <v>44703</v>
      </c>
      <c r="MO6" s="497"/>
      <c r="MP6" s="495"/>
      <c r="MQ6" s="496">
        <f t="shared" ref="MQ6" si="114">MN6+1</f>
        <v>44704</v>
      </c>
      <c r="MR6" s="497"/>
      <c r="MS6" s="495"/>
      <c r="MT6" s="496">
        <f t="shared" ref="MT6" si="115">MQ6+1</f>
        <v>44705</v>
      </c>
      <c r="MU6" s="497"/>
      <c r="MV6" s="495"/>
      <c r="MW6" s="496">
        <f t="shared" ref="MW6" si="116">MT6+1</f>
        <v>44706</v>
      </c>
      <c r="MX6" s="497"/>
      <c r="MY6" s="495"/>
      <c r="MZ6" s="496">
        <f t="shared" ref="MZ6" si="117">MW6+1</f>
        <v>44707</v>
      </c>
      <c r="NA6" s="497"/>
      <c r="NB6" s="495"/>
      <c r="NC6" s="496">
        <f t="shared" ref="NC6" si="118">MZ6+1</f>
        <v>44708</v>
      </c>
      <c r="ND6" s="497"/>
      <c r="NE6" s="495"/>
      <c r="NF6" s="496">
        <f t="shared" ref="NF6" si="119">NC6+1</f>
        <v>44709</v>
      </c>
      <c r="NG6" s="497"/>
      <c r="NH6" s="495"/>
      <c r="NI6" s="496">
        <f t="shared" ref="NI6" si="120">NF6+1</f>
        <v>44710</v>
      </c>
      <c r="NJ6" s="497"/>
      <c r="NK6" s="495"/>
      <c r="NL6" s="496">
        <f t="shared" ref="NL6" si="121">NI6+1</f>
        <v>44711</v>
      </c>
      <c r="NM6" s="497"/>
      <c r="NN6" s="495"/>
      <c r="NO6" s="496">
        <f t="shared" ref="NO6" si="122">NL6+1</f>
        <v>44712</v>
      </c>
      <c r="NP6" s="497"/>
      <c r="NQ6" s="495"/>
      <c r="NR6" s="496">
        <f t="shared" ref="NR6" si="123">NO6+1</f>
        <v>44713</v>
      </c>
      <c r="NS6" s="497"/>
      <c r="NT6" s="495"/>
      <c r="NU6" s="496">
        <f t="shared" ref="NU6" si="124">NR6+1</f>
        <v>44714</v>
      </c>
      <c r="NV6" s="497"/>
      <c r="NW6" s="495"/>
      <c r="NX6" s="496">
        <f t="shared" ref="NX6" si="125">NU6+1</f>
        <v>44715</v>
      </c>
      <c r="NY6" s="497"/>
      <c r="NZ6" s="495"/>
      <c r="OA6" s="496">
        <f t="shared" ref="OA6" si="126">NX6+1</f>
        <v>44716</v>
      </c>
      <c r="OB6" s="497"/>
      <c r="OC6" s="495"/>
      <c r="OD6" s="496">
        <f t="shared" ref="OD6" si="127">OA6+1</f>
        <v>44717</v>
      </c>
      <c r="OE6" s="497"/>
      <c r="OF6" s="495"/>
      <c r="OG6" s="496">
        <f t="shared" ref="OG6" si="128">OD6+1</f>
        <v>44718</v>
      </c>
      <c r="OH6" s="497"/>
      <c r="OI6" s="495"/>
      <c r="OJ6" s="496">
        <f t="shared" ref="OJ6" si="129">OG6+1</f>
        <v>44719</v>
      </c>
      <c r="OK6" s="497"/>
      <c r="OL6" s="495"/>
      <c r="OM6" s="496">
        <f t="shared" ref="OM6" si="130">OJ6+1</f>
        <v>44720</v>
      </c>
      <c r="ON6" s="497"/>
      <c r="OO6" s="495"/>
      <c r="OP6" s="496">
        <f t="shared" ref="OP6" si="131">OM6+1</f>
        <v>44721</v>
      </c>
      <c r="OQ6" s="497"/>
      <c r="OR6" s="495"/>
      <c r="OS6" s="496">
        <f t="shared" ref="OS6" si="132">OP6+1</f>
        <v>44722</v>
      </c>
      <c r="OT6" s="497"/>
      <c r="OU6" s="495"/>
      <c r="OV6" s="496">
        <f t="shared" ref="OV6" si="133">OS6+1</f>
        <v>44723</v>
      </c>
      <c r="OW6" s="497"/>
      <c r="OX6" s="495"/>
      <c r="OY6" s="496">
        <f t="shared" ref="OY6" si="134">OV6+1</f>
        <v>44724</v>
      </c>
      <c r="OZ6" s="497"/>
      <c r="PA6" s="495"/>
      <c r="PB6" s="496">
        <f t="shared" ref="PB6" si="135">OY6+1</f>
        <v>44725</v>
      </c>
      <c r="PC6" s="497"/>
      <c r="PD6" s="495"/>
      <c r="PE6" s="496">
        <f t="shared" ref="PE6" si="136">PB6+1</f>
        <v>44726</v>
      </c>
      <c r="PF6" s="497"/>
      <c r="PG6" s="495"/>
      <c r="PH6" s="496">
        <f t="shared" ref="PH6" si="137">PE6+1</f>
        <v>44727</v>
      </c>
      <c r="PI6" s="497"/>
      <c r="PJ6" s="495"/>
      <c r="PK6" s="496">
        <f t="shared" ref="PK6" si="138">PH6+1</f>
        <v>44728</v>
      </c>
      <c r="PL6" s="497"/>
      <c r="PM6" s="495"/>
      <c r="PN6" s="496">
        <f t="shared" ref="PN6" si="139">PK6+1</f>
        <v>44729</v>
      </c>
      <c r="PO6" s="497"/>
      <c r="PP6" s="495"/>
      <c r="PQ6" s="496">
        <f t="shared" ref="PQ6" si="140">PN6+1</f>
        <v>44730</v>
      </c>
      <c r="PR6" s="497"/>
      <c r="PS6" s="495"/>
      <c r="PT6" s="496">
        <f t="shared" ref="PT6" si="141">PQ6+1</f>
        <v>44731</v>
      </c>
      <c r="PU6" s="497"/>
      <c r="PV6" s="495"/>
      <c r="PW6" s="496">
        <f t="shared" ref="PW6" si="142">PT6+1</f>
        <v>44732</v>
      </c>
      <c r="PX6" s="497"/>
      <c r="PY6" s="495"/>
      <c r="PZ6" s="496">
        <f t="shared" ref="PZ6" si="143">PW6+1</f>
        <v>44733</v>
      </c>
      <c r="QA6" s="497"/>
      <c r="QB6" s="495"/>
      <c r="QC6" s="496">
        <f t="shared" ref="QC6" si="144">PZ6+1</f>
        <v>44734</v>
      </c>
      <c r="QD6" s="497"/>
      <c r="QE6" s="495"/>
      <c r="QF6" s="496">
        <f t="shared" ref="QF6" si="145">QC6+1</f>
        <v>44735</v>
      </c>
      <c r="QG6" s="497"/>
      <c r="QH6" s="495"/>
      <c r="QI6" s="496">
        <f t="shared" ref="QI6" si="146">QF6+1</f>
        <v>44736</v>
      </c>
      <c r="QJ6" s="497"/>
      <c r="QK6" s="495"/>
      <c r="QL6" s="496">
        <f t="shared" ref="QL6" si="147">QI6+1</f>
        <v>44737</v>
      </c>
      <c r="QM6" s="497"/>
      <c r="QN6" s="495"/>
      <c r="QO6" s="496">
        <f t="shared" ref="QO6" si="148">QL6+1</f>
        <v>44738</v>
      </c>
      <c r="QP6" s="497"/>
      <c r="QQ6" s="495"/>
      <c r="QR6" s="496">
        <f t="shared" ref="QR6" si="149">QO6+1</f>
        <v>44739</v>
      </c>
      <c r="QS6" s="497"/>
      <c r="QT6" s="495"/>
      <c r="QU6" s="496">
        <f t="shared" ref="QU6" si="150">QR6+1</f>
        <v>44740</v>
      </c>
      <c r="QV6" s="497"/>
      <c r="QW6" s="495"/>
      <c r="QX6" s="496">
        <f t="shared" ref="QX6" si="151">QU6+1</f>
        <v>44741</v>
      </c>
      <c r="QY6" s="497"/>
      <c r="QZ6" s="495"/>
      <c r="RA6" s="496">
        <f t="shared" ref="RA6" si="152">QX6+1</f>
        <v>44742</v>
      </c>
      <c r="RB6" s="497"/>
      <c r="RC6" s="495"/>
      <c r="RD6" s="496">
        <f t="shared" ref="RD6" si="153">RA6+1</f>
        <v>44743</v>
      </c>
      <c r="RE6" s="497"/>
      <c r="RF6" s="495"/>
      <c r="RG6" s="496">
        <f t="shared" ref="RG6" si="154">RD6+1</f>
        <v>44744</v>
      </c>
      <c r="RH6" s="497"/>
      <c r="RI6" s="495"/>
      <c r="RJ6" s="496">
        <f t="shared" ref="RJ6" si="155">RG6+1</f>
        <v>44745</v>
      </c>
      <c r="RK6" s="497"/>
      <c r="RL6" s="495"/>
      <c r="RM6" s="496">
        <f t="shared" ref="RM6" si="156">RJ6+1</f>
        <v>44746</v>
      </c>
      <c r="RN6" s="497"/>
      <c r="RO6" s="495"/>
      <c r="RP6" s="496">
        <f t="shared" ref="RP6" si="157">RM6+1</f>
        <v>44747</v>
      </c>
      <c r="RQ6" s="497"/>
      <c r="RR6" s="495"/>
      <c r="RS6" s="496">
        <f t="shared" ref="RS6" si="158">RP6+1</f>
        <v>44748</v>
      </c>
      <c r="RT6" s="497"/>
      <c r="RU6" s="495"/>
      <c r="RV6" s="496">
        <f t="shared" ref="RV6" si="159">RS6+1</f>
        <v>44749</v>
      </c>
      <c r="RW6" s="497"/>
      <c r="RX6" s="495"/>
      <c r="RY6" s="496">
        <f t="shared" ref="RY6" si="160">RV6+1</f>
        <v>44750</v>
      </c>
      <c r="RZ6" s="497"/>
      <c r="SA6" s="495"/>
      <c r="SB6" s="496">
        <f t="shared" ref="SB6" si="161">RY6+1</f>
        <v>44751</v>
      </c>
      <c r="SC6" s="497"/>
      <c r="SD6" s="495"/>
      <c r="SE6" s="496">
        <f t="shared" ref="SE6" si="162">SB6+1</f>
        <v>44752</v>
      </c>
      <c r="SF6" s="497"/>
      <c r="SG6" s="495"/>
      <c r="SH6" s="496">
        <f t="shared" ref="SH6" si="163">SE6+1</f>
        <v>44753</v>
      </c>
      <c r="SI6" s="497"/>
      <c r="SJ6" s="495"/>
      <c r="SK6" s="496">
        <f t="shared" ref="SK6" si="164">SH6+1</f>
        <v>44754</v>
      </c>
      <c r="SL6" s="497"/>
      <c r="SM6" s="495"/>
      <c r="SN6" s="496">
        <f t="shared" ref="SN6" si="165">SK6+1</f>
        <v>44755</v>
      </c>
      <c r="SO6" s="497"/>
      <c r="SP6" s="495"/>
      <c r="SQ6" s="496">
        <f t="shared" ref="SQ6" si="166">SN6+1</f>
        <v>44756</v>
      </c>
      <c r="SR6" s="497"/>
      <c r="SS6" s="495"/>
      <c r="ST6" s="496">
        <f t="shared" ref="ST6" si="167">SQ6+1</f>
        <v>44757</v>
      </c>
      <c r="SU6" s="497"/>
      <c r="SV6" s="495"/>
      <c r="SW6" s="496">
        <f t="shared" ref="SW6" si="168">ST6+1</f>
        <v>44758</v>
      </c>
      <c r="SX6" s="497"/>
      <c r="SY6" s="495"/>
      <c r="SZ6" s="496">
        <f t="shared" ref="SZ6" si="169">SW6+1</f>
        <v>44759</v>
      </c>
      <c r="TA6" s="497"/>
      <c r="TB6" s="495"/>
      <c r="TC6" s="496">
        <f t="shared" ref="TC6" si="170">SZ6+1</f>
        <v>44760</v>
      </c>
      <c r="TD6" s="497"/>
      <c r="TE6" s="495"/>
      <c r="TF6" s="496">
        <f t="shared" ref="TF6" si="171">TC6+1</f>
        <v>44761</v>
      </c>
      <c r="TG6" s="497"/>
      <c r="TH6" s="495"/>
      <c r="TI6" s="496">
        <f t="shared" ref="TI6" si="172">TF6+1</f>
        <v>44762</v>
      </c>
      <c r="TJ6" s="497"/>
      <c r="TK6" s="495"/>
      <c r="TL6" s="496">
        <f t="shared" ref="TL6" si="173">TI6+1</f>
        <v>44763</v>
      </c>
      <c r="TM6" s="497"/>
      <c r="TN6" s="495"/>
    </row>
    <row r="7" spans="1:534" s="502" customFormat="1" ht="15" customHeight="1">
      <c r="A7" s="499">
        <f>A6</f>
        <v>44586</v>
      </c>
      <c r="B7" s="501" t="str">
        <f>IF(VLOOKUP(A7,'Drilling Input'!$B$3:$F$10034,5,1)=VLOOKUP(A6,'Drilling Input'!$B$3:$F$10034,5,1)," ",VLOOKUP(A7,'Drilling Input'!$B$3:$F$10034,5,1))</f>
        <v xml:space="preserve"> </v>
      </c>
      <c r="C7" s="500"/>
      <c r="D7" s="499">
        <f t="shared" ref="D7" si="174">D6</f>
        <v>44587</v>
      </c>
      <c r="E7" s="501" t="str">
        <f>IF(VLOOKUP(D7,'Drilling Input'!$B$3:$F$10034,5,1)=VLOOKUP(D6,'Drilling Input'!$B$3:$F$10034,5,1)," ",VLOOKUP(D7,'Drilling Input'!$B$3:$F$10034,5,1))</f>
        <v xml:space="preserve"> </v>
      </c>
      <c r="F7" s="500"/>
      <c r="G7" s="499">
        <f t="shared" ref="G7" si="175">G6</f>
        <v>44588</v>
      </c>
      <c r="H7" s="793" t="str">
        <f>IF(VLOOKUP(G7,'Drilling Input'!$B$3:$F$10034,5,1)=VLOOKUP(G6,'Drilling Input'!$B$3:$F$10034,5,1)," ",VLOOKUP(G7,'Drilling Input'!$B$3:$F$10034,5,1))</f>
        <v xml:space="preserve"> </v>
      </c>
      <c r="I7" s="500"/>
      <c r="J7" s="499">
        <f t="shared" ref="J7" si="176">J6</f>
        <v>44589</v>
      </c>
      <c r="K7" s="501" t="str">
        <f>IF(VLOOKUP(J7,'Drilling Input'!$B$3:$F$10034,5,1)=VLOOKUP(J6,'Drilling Input'!$B$3:$F$10034,5,1)," ",VLOOKUP(J7,'Drilling Input'!$B$3:$F$10034,5,1))</f>
        <v xml:space="preserve"> </v>
      </c>
      <c r="L7" s="500"/>
      <c r="M7" s="499">
        <f t="shared" ref="M7" si="177">M6</f>
        <v>44590</v>
      </c>
      <c r="N7" s="501" t="str">
        <f>IF(VLOOKUP(M7,'Drilling Input'!$B$3:$F$10034,5,1)=VLOOKUP(M6,'Drilling Input'!$B$3:$F$10034,5,1)," ",VLOOKUP(M7,'Drilling Input'!$B$3:$F$10034,5,1))</f>
        <v xml:space="preserve"> </v>
      </c>
      <c r="O7" s="500"/>
      <c r="P7" s="499">
        <f>P6</f>
        <v>44591</v>
      </c>
      <c r="Q7" s="501" t="str">
        <f>IF(VLOOKUP(P7,'Drilling Input'!$B$3:$F$10034,5,1)=VLOOKUP(P6,'Drilling Input'!$B$3:$F$10034,5,1)," ",VLOOKUP(P7,'Drilling Input'!$B$3:$F$10034,5,1))</f>
        <v xml:space="preserve"> </v>
      </c>
      <c r="R7" s="500"/>
      <c r="S7" s="499">
        <f t="shared" ref="S7" si="178">S6</f>
        <v>44592</v>
      </c>
      <c r="T7" s="501" t="str">
        <f>IF(VLOOKUP(S7,'Drilling Input'!$B$3:$F$10034,5,1)=VLOOKUP(S6,'Drilling Input'!$B$3:$F$10034,5,1)," ",VLOOKUP(S7,'Drilling Input'!$B$3:$F$10034,5,1))</f>
        <v xml:space="preserve"> </v>
      </c>
      <c r="U7" s="500"/>
      <c r="V7" s="499">
        <f t="shared" ref="V7" si="179">V6</f>
        <v>44593</v>
      </c>
      <c r="W7" s="501" t="str">
        <f>IF(VLOOKUP(V7,'Drilling Input'!$B$3:$F$10034,5,1)=VLOOKUP(V6,'Drilling Input'!$B$3:$F$10034,5,1)," ",VLOOKUP(V7,'Drilling Input'!$B$3:$F$10034,5,1))</f>
        <v xml:space="preserve"> </v>
      </c>
      <c r="X7" s="500"/>
      <c r="Y7" s="499">
        <f t="shared" ref="Y7" si="180">Y6</f>
        <v>44594</v>
      </c>
      <c r="Z7" s="501" t="str">
        <f>IF(VLOOKUP(Y7,'Drilling Input'!$B$3:$F$10034,5,1)=VLOOKUP(Y6,'Drilling Input'!$B$3:$F$10034,5,1)," ",VLOOKUP(Y7,'Drilling Input'!$B$3:$F$10034,5,1))</f>
        <v xml:space="preserve"> </v>
      </c>
      <c r="AA7" s="500"/>
      <c r="AB7" s="499">
        <f t="shared" ref="AB7" si="181">AB6</f>
        <v>44595</v>
      </c>
      <c r="AC7" s="501" t="str">
        <f>IF(VLOOKUP(AB7,'Drilling Input'!$B$3:$F$10034,5,1)=VLOOKUP(AB6,'Drilling Input'!$B$3:$F$10034,5,1)," ",VLOOKUP(AB7,'Drilling Input'!$B$3:$F$10034,5,1))</f>
        <v xml:space="preserve"> </v>
      </c>
      <c r="AD7" s="500"/>
      <c r="AE7" s="499">
        <f t="shared" ref="AE7" si="182">AE6</f>
        <v>44596</v>
      </c>
      <c r="AF7" s="501" t="str">
        <f>IF(VLOOKUP(AE7,'Drilling Input'!$B$3:$F$10034,5,1)=VLOOKUP(AE6,'Drilling Input'!$B$3:$F$10034,5,1)," ",VLOOKUP(AE7,'Drilling Input'!$B$3:$F$10034,5,1))</f>
        <v xml:space="preserve"> </v>
      </c>
      <c r="AG7" s="500"/>
      <c r="AH7" s="499">
        <f t="shared" ref="AH7" si="183">AH6</f>
        <v>44597</v>
      </c>
      <c r="AI7" s="501" t="str">
        <f>IF(VLOOKUP(AH7,'Drilling Input'!$B$3:$F$10034,5,1)=VLOOKUP(AH6,'Drilling Input'!$B$3:$F$10034,5,1)," ",VLOOKUP(AH7,'Drilling Input'!$B$3:$F$10034,5,1))</f>
        <v xml:space="preserve"> </v>
      </c>
      <c r="AJ7" s="500"/>
      <c r="AK7" s="499">
        <f t="shared" ref="AK7" si="184">AK6</f>
        <v>44598</v>
      </c>
      <c r="AL7" s="501" t="str">
        <f>IF(VLOOKUP(AK7,'Drilling Input'!$B$3:$F$10034,5,1)=VLOOKUP(AK6,'Drilling Input'!$B$3:$F$10034,5,1)," ",VLOOKUP(AK7,'Drilling Input'!$B$3:$F$10034,5,1))</f>
        <v xml:space="preserve"> </v>
      </c>
      <c r="AM7" s="500"/>
      <c r="AN7" s="499">
        <f t="shared" ref="AN7" si="185">AN6</f>
        <v>44599</v>
      </c>
      <c r="AO7" s="501" t="str">
        <f>IF(VLOOKUP(AN7,'Drilling Input'!$B$3:$F$10034,5,1)=VLOOKUP(AN6,'Drilling Input'!$B$3:$F$10034,5,1)," ",VLOOKUP(AN7,'Drilling Input'!$B$3:$F$10034,5,1))</f>
        <v xml:space="preserve"> </v>
      </c>
      <c r="AP7" s="500"/>
      <c r="AQ7" s="499">
        <f t="shared" ref="AQ7" si="186">AQ6</f>
        <v>44600</v>
      </c>
      <c r="AR7" s="501" t="str">
        <f>IF(VLOOKUP(AQ7,'Drilling Input'!$B$3:$F$10034,5,1)=VLOOKUP(AQ6,'Drilling Input'!$B$3:$F$10034,5,1)," ",VLOOKUP(AQ7,'Drilling Input'!$B$3:$F$10034,5,1))</f>
        <v xml:space="preserve"> </v>
      </c>
      <c r="AS7" s="500"/>
      <c r="AT7" s="499">
        <f t="shared" ref="AT7" si="187">AT6</f>
        <v>44601</v>
      </c>
      <c r="AU7" s="501" t="str">
        <f>IF(VLOOKUP(AT7,'Drilling Input'!$B$3:$F$10034,5,1)=VLOOKUP(AT6,'Drilling Input'!$B$3:$F$10034,5,1)," ",VLOOKUP(AT7,'Drilling Input'!$B$3:$F$10034,5,1))</f>
        <v xml:space="preserve"> </v>
      </c>
      <c r="AV7" s="500"/>
      <c r="AW7" s="499">
        <f t="shared" ref="AW7" si="188">AW6</f>
        <v>44602</v>
      </c>
      <c r="AX7" s="501" t="str">
        <f>IF(VLOOKUP(AW7,'Drilling Input'!$B$3:$F$10034,5,1)=VLOOKUP(AW6,'Drilling Input'!$B$3:$F$10034,5,1)," ",VLOOKUP(AW7,'Drilling Input'!$B$3:$F$10034,5,1))</f>
        <v xml:space="preserve"> </v>
      </c>
      <c r="AY7" s="500"/>
      <c r="AZ7" s="499">
        <f t="shared" ref="AZ7" si="189">AZ6</f>
        <v>44603</v>
      </c>
      <c r="BA7" s="501" t="str">
        <f>IF(VLOOKUP(AZ7,'Drilling Input'!$B$3:$F$10034,5,1)=VLOOKUP(AZ6,'Drilling Input'!$B$3:$F$10034,5,1)," ",VLOOKUP(AZ7,'Drilling Input'!$B$3:$F$10034,5,1))</f>
        <v xml:space="preserve"> </v>
      </c>
      <c r="BB7" s="500"/>
      <c r="BC7" s="499">
        <f t="shared" ref="BC7" si="190">BC6</f>
        <v>44604</v>
      </c>
      <c r="BD7" s="501" t="str">
        <f>IF(VLOOKUP(BC7,'Drilling Input'!$B$3:$F$10034,5,1)=VLOOKUP(BC6,'Drilling Input'!$B$3:$F$10034,5,1)," ",VLOOKUP(BC7,'Drilling Input'!$B$3:$F$10034,5,1))</f>
        <v xml:space="preserve"> </v>
      </c>
      <c r="BE7" s="500"/>
      <c r="BF7" s="499">
        <f t="shared" ref="BF7" si="191">BF6</f>
        <v>44605</v>
      </c>
      <c r="BG7" s="501" t="str">
        <f>IF(VLOOKUP(BF7,'Drilling Input'!$B$3:$F$10034,5,1)=VLOOKUP(BF6,'Drilling Input'!$B$3:$F$10034,5,1)," ",VLOOKUP(BF7,'Drilling Input'!$B$3:$F$10034,5,1))</f>
        <v xml:space="preserve"> </v>
      </c>
      <c r="BH7" s="500"/>
      <c r="BI7" s="499">
        <f t="shared" ref="BI7" si="192">BI6</f>
        <v>44606</v>
      </c>
      <c r="BJ7" s="501" t="str">
        <f>IF(VLOOKUP(BI7,'Drilling Input'!$B$3:$F$10034,5,1)=VLOOKUP(BI6,'Drilling Input'!$B$3:$F$10034,5,1)," ",VLOOKUP(BI7,'Drilling Input'!$B$3:$F$10034,5,1))</f>
        <v xml:space="preserve"> </v>
      </c>
      <c r="BK7" s="500"/>
      <c r="BL7" s="499">
        <f t="shared" ref="BL7" si="193">BL6</f>
        <v>44607</v>
      </c>
      <c r="BM7" s="501" t="str">
        <f>IF(VLOOKUP(BL7,'Drilling Input'!$B$3:$F$10034,5,1)=VLOOKUP(BL6,'Drilling Input'!$B$3:$F$10034,5,1)," ",VLOOKUP(BL7,'Drilling Input'!$B$3:$F$10034,5,1))</f>
        <v xml:space="preserve"> </v>
      </c>
      <c r="BN7" s="500"/>
      <c r="BO7" s="499">
        <f t="shared" ref="BO7" si="194">BO6</f>
        <v>44608</v>
      </c>
      <c r="BP7" s="501" t="str">
        <f>IF(VLOOKUP(BO7,'Drilling Input'!$B$3:$F$10034,5,1)=VLOOKUP(BO6,'Drilling Input'!$B$3:$F$10034,5,1)," ",VLOOKUP(BO7,'Drilling Input'!$B$3:$F$10034,5,1))</f>
        <v xml:space="preserve"> </v>
      </c>
      <c r="BQ7" s="500"/>
      <c r="BR7" s="499">
        <f t="shared" ref="BR7" si="195">BR6</f>
        <v>44609</v>
      </c>
      <c r="BS7" s="501" t="str">
        <f>IF(VLOOKUP(BR7,'Drilling Input'!$B$3:$F$10034,5,1)=VLOOKUP(BR6,'Drilling Input'!$B$3:$F$10034,5,1)," ",VLOOKUP(BR7,'Drilling Input'!$B$3:$F$10034,5,1))</f>
        <v xml:space="preserve"> </v>
      </c>
      <c r="BT7" s="500"/>
      <c r="BU7" s="499">
        <f t="shared" ref="BU7" si="196">BU6</f>
        <v>44610</v>
      </c>
      <c r="BV7" s="501" t="str">
        <f>IF(VLOOKUP(BU7,'Drilling Input'!$B$3:$F$10034,5,1)=VLOOKUP(BU6,'Drilling Input'!$B$3:$F$10034,5,1)," ",VLOOKUP(BU7,'Drilling Input'!$B$3:$F$10034,5,1))</f>
        <v xml:space="preserve"> </v>
      </c>
      <c r="BW7" s="500"/>
      <c r="BX7" s="499">
        <f t="shared" ref="BX7" si="197">BX6</f>
        <v>44611</v>
      </c>
      <c r="BY7" s="501" t="str">
        <f>IF(VLOOKUP(BX7,'Drilling Input'!$B$3:$F$10034,5,1)=VLOOKUP(BX6,'Drilling Input'!$B$3:$F$10034,5,1)," ",VLOOKUP(BX7,'Drilling Input'!$B$3:$F$10034,5,1))</f>
        <v xml:space="preserve"> </v>
      </c>
      <c r="BZ7" s="500"/>
      <c r="CA7" s="499">
        <f t="shared" ref="CA7" si="198">CA6</f>
        <v>44612</v>
      </c>
      <c r="CB7" s="501" t="str">
        <f>IF(VLOOKUP(CA7,'Drilling Input'!$B$3:$F$10034,5,1)=VLOOKUP(CA6,'Drilling Input'!$B$3:$F$10034,5,1)," ",VLOOKUP(CA7,'Drilling Input'!$B$3:$F$10034,5,1))</f>
        <v xml:space="preserve"> </v>
      </c>
      <c r="CC7" s="500"/>
      <c r="CD7" s="499">
        <f t="shared" ref="CD7" si="199">CD6</f>
        <v>44613</v>
      </c>
      <c r="CE7" s="501" t="str">
        <f>IF(VLOOKUP(CD7,'Drilling Input'!$B$3:$F$10034,5,1)=VLOOKUP(CD6,'Drilling Input'!$B$3:$F$10034,5,1)," ",VLOOKUP(CD7,'Drilling Input'!$B$3:$F$10034,5,1))</f>
        <v xml:space="preserve"> </v>
      </c>
      <c r="CF7" s="500"/>
      <c r="CG7" s="499">
        <f t="shared" ref="CG7" si="200">CG6</f>
        <v>44614</v>
      </c>
      <c r="CH7" s="501" t="str">
        <f>IF(VLOOKUP(CG7,'Drilling Input'!$B$3:$F$10034,5,1)=VLOOKUP(CG6,'Drilling Input'!$B$3:$F$10034,5,1)," ",VLOOKUP(CG7,'Drilling Input'!$B$3:$F$10034,5,1))</f>
        <v xml:space="preserve"> </v>
      </c>
      <c r="CI7" s="500"/>
      <c r="CJ7" s="499">
        <f t="shared" ref="CJ7" si="201">CJ6</f>
        <v>44615</v>
      </c>
      <c r="CK7" s="501" t="str">
        <f>IF(VLOOKUP(CJ7,'Drilling Input'!$B$3:$F$10034,5,1)=VLOOKUP(CJ6,'Drilling Input'!$B$3:$F$10034,5,1)," ",VLOOKUP(CJ7,'Drilling Input'!$B$3:$F$10034,5,1))</f>
        <v xml:space="preserve"> </v>
      </c>
      <c r="CL7" s="500"/>
      <c r="CM7" s="499">
        <f t="shared" ref="CM7" si="202">CM6</f>
        <v>44616</v>
      </c>
      <c r="CN7" s="501" t="str">
        <f>IF(VLOOKUP(CM7,'Drilling Input'!$B$3:$F$10034,5,1)=VLOOKUP(CM6,'Drilling Input'!$B$3:$F$10034,5,1)," ",VLOOKUP(CM7,'Drilling Input'!$B$3:$F$10034,5,1))</f>
        <v xml:space="preserve"> </v>
      </c>
      <c r="CO7" s="500"/>
      <c r="CP7" s="499">
        <f t="shared" ref="CP7" si="203">CP6</f>
        <v>44617</v>
      </c>
      <c r="CQ7" s="501" t="str">
        <f>IF(VLOOKUP(CP7,'Drilling Input'!$B$3:$F$10034,5,1)=VLOOKUP(CP6,'Drilling Input'!$B$3:$F$10034,5,1)," ",VLOOKUP(CP7,'Drilling Input'!$B$3:$F$10034,5,1))</f>
        <v xml:space="preserve"> </v>
      </c>
      <c r="CR7" s="500"/>
      <c r="CS7" s="499">
        <f t="shared" ref="CS7" si="204">CS6</f>
        <v>44618</v>
      </c>
      <c r="CT7" s="501" t="str">
        <f>IF(VLOOKUP(CS7,'Drilling Input'!$B$3:$F$10034,5,1)=VLOOKUP(CS6,'Drilling Input'!$B$3:$F$10034,5,1)," ",VLOOKUP(CS7,'Drilling Input'!$B$3:$F$10034,5,1))</f>
        <v xml:space="preserve"> </v>
      </c>
      <c r="CU7" s="500"/>
      <c r="CV7" s="499">
        <f t="shared" ref="CV7" si="205">CV6</f>
        <v>44619</v>
      </c>
      <c r="CW7" s="501" t="str">
        <f>IF(VLOOKUP(CV7,'Drilling Input'!$B$3:$F$10034,5,1)=VLOOKUP(CV6,'Drilling Input'!$B$3:$F$10034,5,1)," ",VLOOKUP(CV7,'Drilling Input'!$B$3:$F$10034,5,1))</f>
        <v xml:space="preserve"> </v>
      </c>
      <c r="CX7" s="500"/>
      <c r="CY7" s="499">
        <f t="shared" ref="CY7" si="206">CY6</f>
        <v>44620</v>
      </c>
      <c r="CZ7" s="501" t="str">
        <f>IF(VLOOKUP(CY7,'Drilling Input'!$B$3:$F$10034,5,1)=VLOOKUP(CY6,'Drilling Input'!$B$3:$F$10034,5,1)," ",VLOOKUP(CY7,'Drilling Input'!$B$3:$F$10034,5,1))</f>
        <v xml:space="preserve"> </v>
      </c>
      <c r="DA7" s="500"/>
      <c r="DB7" s="499">
        <f t="shared" ref="DB7" si="207">DB6</f>
        <v>44621</v>
      </c>
      <c r="DC7" s="501" t="str">
        <f>IF(VLOOKUP(DB7,'Drilling Input'!$B$3:$F$10034,5,1)=VLOOKUP(DB6,'Drilling Input'!$B$3:$F$10034,5,1)," ",VLOOKUP(DB7,'Drilling Input'!$B$3:$F$10034,5,1))</f>
        <v xml:space="preserve"> </v>
      </c>
      <c r="DD7" s="500"/>
      <c r="DE7" s="499">
        <f t="shared" ref="DE7" si="208">DE6</f>
        <v>44622</v>
      </c>
      <c r="DF7" s="501" t="str">
        <f>IF(VLOOKUP(DE7,'Drilling Input'!$B$3:$F$10034,5,1)=VLOOKUP(DE6,'Drilling Input'!$B$3:$F$10034,5,1)," ",VLOOKUP(DE7,'Drilling Input'!$B$3:$F$10034,5,1))</f>
        <v xml:space="preserve"> </v>
      </c>
      <c r="DG7" s="500"/>
      <c r="DH7" s="499">
        <f t="shared" ref="DH7" si="209">DH6</f>
        <v>44623</v>
      </c>
      <c r="DI7" s="501" t="str">
        <f>IF(VLOOKUP(DH7,'Drilling Input'!$B$3:$F$10034,5,1)=VLOOKUP(DH6,'Drilling Input'!$B$3:$F$10034,5,1)," ",VLOOKUP(DH7,'Drilling Input'!$B$3:$F$10034,5,1))</f>
        <v xml:space="preserve"> </v>
      </c>
      <c r="DJ7" s="500"/>
      <c r="DK7" s="499">
        <f t="shared" ref="DK7" si="210">DK6</f>
        <v>44624</v>
      </c>
      <c r="DL7" s="501" t="str">
        <f>IF(VLOOKUP(DK7,'Drilling Input'!$B$3:$F$10034,5,1)=VLOOKUP(DK6,'Drilling Input'!$B$3:$F$10034,5,1)," ",VLOOKUP(DK7,'Drilling Input'!$B$3:$F$10034,5,1))</f>
        <v xml:space="preserve"> </v>
      </c>
      <c r="DM7" s="500"/>
      <c r="DN7" s="499">
        <f t="shared" ref="DN7" si="211">DN6</f>
        <v>44625</v>
      </c>
      <c r="DO7" s="501" t="str">
        <f>IF(VLOOKUP(DN7,'Drilling Input'!$B$3:$F$10034,5,1)=VLOOKUP(DN6,'Drilling Input'!$B$3:$F$10034,5,1)," ",VLOOKUP(DN7,'Drilling Input'!$B$3:$F$10034,5,1))</f>
        <v xml:space="preserve"> </v>
      </c>
      <c r="DP7" s="500"/>
      <c r="DQ7" s="499">
        <f t="shared" ref="DQ7" si="212">DQ6</f>
        <v>44626</v>
      </c>
      <c r="DR7" s="501" t="str">
        <f>IF(VLOOKUP(DQ7,'Drilling Input'!$B$3:$F$10034,5,1)=VLOOKUP(DQ6,'Drilling Input'!$B$3:$F$10034,5,1)," ",VLOOKUP(DQ7,'Drilling Input'!$B$3:$F$10034,5,1))</f>
        <v xml:space="preserve"> </v>
      </c>
      <c r="DS7" s="500"/>
      <c r="DT7" s="499">
        <f t="shared" ref="DT7" si="213">DT6</f>
        <v>44627</v>
      </c>
      <c r="DU7" s="501" t="str">
        <f>IF(VLOOKUP(DT7,'Drilling Input'!$B$3:$F$10034,5,1)=VLOOKUP(DT6,'Drilling Input'!$B$3:$F$10034,5,1)," ",VLOOKUP(DT7,'Drilling Input'!$B$3:$F$10034,5,1))</f>
        <v xml:space="preserve"> </v>
      </c>
      <c r="DV7" s="500"/>
      <c r="DW7" s="499">
        <f t="shared" ref="DW7" si="214">DW6</f>
        <v>44628</v>
      </c>
      <c r="DX7" s="501" t="str">
        <f>IF(VLOOKUP(DW7,'Drilling Input'!$B$3:$F$10034,5,1)=VLOOKUP(DW6,'Drilling Input'!$B$3:$F$10034,5,1)," ",VLOOKUP(DW7,'Drilling Input'!$B$3:$F$10034,5,1))</f>
        <v xml:space="preserve"> </v>
      </c>
      <c r="DY7" s="500"/>
      <c r="DZ7" s="499">
        <f t="shared" ref="DZ7" si="215">DZ6</f>
        <v>44629</v>
      </c>
      <c r="EA7" s="501" t="str">
        <f>IF(VLOOKUP(DZ7,'Drilling Input'!$B$3:$F$10034,5,1)=VLOOKUP(DZ6,'Drilling Input'!$B$3:$F$10034,5,1)," ",VLOOKUP(DZ7,'Drilling Input'!$B$3:$F$10034,5,1))</f>
        <v xml:space="preserve"> </v>
      </c>
      <c r="EB7" s="500"/>
      <c r="EC7" s="499">
        <f t="shared" ref="EC7" si="216">EC6</f>
        <v>44630</v>
      </c>
      <c r="ED7" s="501" t="str">
        <f>IF(VLOOKUP(EC7,'Drilling Input'!$B$3:$F$10034,5,1)=VLOOKUP(EC6,'Drilling Input'!$B$3:$F$10034,5,1)," ",VLOOKUP(EC7,'Drilling Input'!$B$3:$F$10034,5,1))</f>
        <v xml:space="preserve"> </v>
      </c>
      <c r="EE7" s="500"/>
      <c r="EF7" s="499">
        <f t="shared" ref="EF7" si="217">EF6</f>
        <v>44631</v>
      </c>
      <c r="EG7" s="501" t="str">
        <f>IF(VLOOKUP(EF7,'Drilling Input'!$B$3:$F$10034,5,1)=VLOOKUP(EF6,'Drilling Input'!$B$3:$F$10034,5,1)," ",VLOOKUP(EF7,'Drilling Input'!$B$3:$F$10034,5,1))</f>
        <v xml:space="preserve"> </v>
      </c>
      <c r="EH7" s="500"/>
      <c r="EI7" s="499">
        <f t="shared" ref="EI7" si="218">EI6</f>
        <v>44632</v>
      </c>
      <c r="EJ7" s="501" t="str">
        <f>IF(VLOOKUP(EI7,'Drilling Input'!$B$3:$F$10034,5,1)=VLOOKUP(EI6,'Drilling Input'!$B$3:$F$10034,5,1)," ",VLOOKUP(EI7,'Drilling Input'!$B$3:$F$10034,5,1))</f>
        <v xml:space="preserve"> </v>
      </c>
      <c r="EK7" s="500"/>
      <c r="EL7" s="499">
        <f t="shared" ref="EL7" si="219">EL6</f>
        <v>44633</v>
      </c>
      <c r="EM7" s="501" t="str">
        <f>IF(VLOOKUP(EL7,'Drilling Input'!$B$3:$F$10034,5,1)=VLOOKUP(EL6,'Drilling Input'!$B$3:$F$10034,5,1)," ",VLOOKUP(EL7,'Drilling Input'!$B$3:$F$10034,5,1))</f>
        <v xml:space="preserve"> </v>
      </c>
      <c r="EN7" s="500"/>
      <c r="EO7" s="499">
        <f t="shared" ref="EO7" si="220">EO6</f>
        <v>44634</v>
      </c>
      <c r="EP7" s="501" t="str">
        <f>IF(VLOOKUP(EO7,'Drilling Input'!$B$3:$F$10034,5,1)=VLOOKUP(EO6,'Drilling Input'!$B$3:$F$10034,5,1)," ",VLOOKUP(EO7,'Drilling Input'!$B$3:$F$10034,5,1))</f>
        <v xml:space="preserve"> </v>
      </c>
      <c r="EQ7" s="500"/>
      <c r="ER7" s="499">
        <f t="shared" ref="ER7" si="221">ER6</f>
        <v>44635</v>
      </c>
      <c r="ES7" s="501" t="str">
        <f>IF(VLOOKUP(ER7,'Drilling Input'!$B$3:$F$10034,5,1)=VLOOKUP(ER6,'Drilling Input'!$B$3:$F$10034,5,1)," ",VLOOKUP(ER7,'Drilling Input'!$B$3:$F$10034,5,1))</f>
        <v xml:space="preserve"> </v>
      </c>
      <c r="ET7" s="500"/>
      <c r="EU7" s="499">
        <f t="shared" ref="EU7" si="222">EU6</f>
        <v>44636</v>
      </c>
      <c r="EV7" s="501" t="str">
        <f>IF(VLOOKUP(EU7,'Drilling Input'!$B$3:$F$10034,5,1)=VLOOKUP(EU6,'Drilling Input'!$B$3:$F$10034,5,1)," ",VLOOKUP(EU7,'Drilling Input'!$B$3:$F$10034,5,1))</f>
        <v xml:space="preserve"> </v>
      </c>
      <c r="EW7" s="500"/>
      <c r="EX7" s="499">
        <f t="shared" ref="EX7" si="223">EX6</f>
        <v>44637</v>
      </c>
      <c r="EY7" s="501" t="str">
        <f>IF(VLOOKUP(EX7,'Drilling Input'!$B$3:$F$10034,5,1)=VLOOKUP(EX6,'Drilling Input'!$B$3:$F$10034,5,1)," ",VLOOKUP(EX7,'Drilling Input'!$B$3:$F$10034,5,1))</f>
        <v xml:space="preserve"> </v>
      </c>
      <c r="EZ7" s="500"/>
      <c r="FA7" s="499">
        <f t="shared" ref="FA7" si="224">FA6</f>
        <v>44638</v>
      </c>
      <c r="FB7" s="501" t="str">
        <f>IF(VLOOKUP(FA7,'Drilling Input'!$B$3:$F$10034,5,1)=VLOOKUP(FA6,'Drilling Input'!$B$3:$F$10034,5,1)," ",VLOOKUP(FA7,'Drilling Input'!$B$3:$F$10034,5,1))</f>
        <v xml:space="preserve"> </v>
      </c>
      <c r="FC7" s="500"/>
      <c r="FD7" s="499">
        <f t="shared" ref="FD7" si="225">FD6</f>
        <v>44639</v>
      </c>
      <c r="FE7" s="501" t="str">
        <f>IF(VLOOKUP(FD7,'Drilling Input'!$B$3:$F$10034,5,1)=VLOOKUP(FD6,'Drilling Input'!$B$3:$F$10034,5,1)," ",VLOOKUP(FD7,'Drilling Input'!$B$3:$F$10034,5,1))</f>
        <v xml:space="preserve"> </v>
      </c>
      <c r="FF7" s="500"/>
      <c r="FG7" s="499">
        <f t="shared" ref="FG7" si="226">FG6</f>
        <v>44640</v>
      </c>
      <c r="FH7" s="501" t="str">
        <f>IF(VLOOKUP(FG7,'Drilling Input'!$B$3:$F$10034,5,1)=VLOOKUP(FG6,'Drilling Input'!$B$3:$F$10034,5,1)," ",VLOOKUP(FG7,'Drilling Input'!$B$3:$F$10034,5,1))</f>
        <v xml:space="preserve"> </v>
      </c>
      <c r="FI7" s="500"/>
      <c r="FJ7" s="499">
        <f t="shared" ref="FJ7" si="227">FJ6</f>
        <v>44641</v>
      </c>
      <c r="FK7" s="501" t="str">
        <f>IF(VLOOKUP(FJ7,'Drilling Input'!$B$3:$F$10034,5,1)=VLOOKUP(FJ6,'Drilling Input'!$B$3:$F$10034,5,1)," ",VLOOKUP(FJ7,'Drilling Input'!$B$3:$F$10034,5,1))</f>
        <v xml:space="preserve"> </v>
      </c>
      <c r="FL7" s="500"/>
      <c r="FM7" s="499">
        <f t="shared" ref="FM7" si="228">FM6</f>
        <v>44642</v>
      </c>
      <c r="FN7" s="501" t="str">
        <f>IF(VLOOKUP(FM7,'Drilling Input'!$B$3:$F$10034,5,1)=VLOOKUP(FM6,'Drilling Input'!$B$3:$F$10034,5,1)," ",VLOOKUP(FM7,'Drilling Input'!$B$3:$F$10034,5,1))</f>
        <v xml:space="preserve"> </v>
      </c>
      <c r="FO7" s="500"/>
      <c r="FP7" s="499">
        <f t="shared" ref="FP7" si="229">FP6</f>
        <v>44643</v>
      </c>
      <c r="FQ7" s="501" t="str">
        <f>IF(VLOOKUP(FP7,'Drilling Input'!$B$3:$F$10034,5,1)=VLOOKUP(FP6,'Drilling Input'!$B$3:$F$10034,5,1)," ",VLOOKUP(FP7,'Drilling Input'!$B$3:$F$10034,5,1))</f>
        <v xml:space="preserve"> </v>
      </c>
      <c r="FR7" s="500"/>
      <c r="FS7" s="499">
        <f t="shared" ref="FS7" si="230">FS6</f>
        <v>44644</v>
      </c>
      <c r="FT7" s="501" t="str">
        <f>IF(VLOOKUP(FS7,'Drilling Input'!$B$3:$F$10034,5,1)=VLOOKUP(FS6,'Drilling Input'!$B$3:$F$10034,5,1)," ",VLOOKUP(FS7,'Drilling Input'!$B$3:$F$10034,5,1))</f>
        <v xml:space="preserve"> </v>
      </c>
      <c r="FU7" s="500"/>
      <c r="FV7" s="499">
        <f t="shared" ref="FV7" si="231">FV6</f>
        <v>44645</v>
      </c>
      <c r="FW7" s="501" t="str">
        <f>IF(VLOOKUP(FV7,'Drilling Input'!$B$3:$F$10034,5,1)=VLOOKUP(FV6,'Drilling Input'!$B$3:$F$10034,5,1)," ",VLOOKUP(FV7,'Drilling Input'!$B$3:$F$10034,5,1))</f>
        <v xml:space="preserve"> </v>
      </c>
      <c r="FX7" s="500"/>
      <c r="FY7" s="499">
        <f t="shared" ref="FY7" si="232">FY6</f>
        <v>44646</v>
      </c>
      <c r="FZ7" s="501" t="str">
        <f>IF(VLOOKUP(FY7,'Drilling Input'!$B$3:$F$10034,5,1)=VLOOKUP(FY6,'Drilling Input'!$B$3:$F$10034,5,1)," ",VLOOKUP(FY7,'Drilling Input'!$B$3:$F$10034,5,1))</f>
        <v xml:space="preserve"> </v>
      </c>
      <c r="GA7" s="500"/>
      <c r="GB7" s="499">
        <f t="shared" ref="GB7" si="233">GB6</f>
        <v>44647</v>
      </c>
      <c r="GC7" s="501" t="str">
        <f>IF(VLOOKUP(GB7,'Drilling Input'!$B$3:$F$10034,5,1)=VLOOKUP(GB6,'Drilling Input'!$B$3:$F$10034,5,1)," ",VLOOKUP(GB7,'Drilling Input'!$B$3:$F$10034,5,1))</f>
        <v xml:space="preserve"> </v>
      </c>
      <c r="GD7" s="500"/>
      <c r="GE7" s="499">
        <f t="shared" ref="GE7" si="234">GE6</f>
        <v>44648</v>
      </c>
      <c r="GF7" s="501" t="str">
        <f>IF(VLOOKUP(GE7,'Drilling Input'!$B$3:$F$10034,5,1)=VLOOKUP(GE6,'Drilling Input'!$B$3:$F$10034,5,1)," ",VLOOKUP(GE7,'Drilling Input'!$B$3:$F$10034,5,1))</f>
        <v xml:space="preserve"> </v>
      </c>
      <c r="GG7" s="500"/>
      <c r="GH7" s="499">
        <f t="shared" ref="GH7" si="235">GH6</f>
        <v>44649</v>
      </c>
      <c r="GI7" s="501" t="str">
        <f>IF(VLOOKUP(GH7,'Drilling Input'!$B$3:$F$10034,5,1)=VLOOKUP(GH6,'Drilling Input'!$B$3:$F$10034,5,1)," ",VLOOKUP(GH7,'Drilling Input'!$B$3:$F$10034,5,1))</f>
        <v xml:space="preserve"> </v>
      </c>
      <c r="GJ7" s="500"/>
      <c r="GK7" s="499">
        <f t="shared" ref="GK7" si="236">GK6</f>
        <v>44650</v>
      </c>
      <c r="GL7" s="501" t="str">
        <f>IF(VLOOKUP(GK7,'Drilling Input'!$B$3:$F$10034,5,1)=VLOOKUP(GK6,'Drilling Input'!$B$3:$F$10034,5,1)," ",VLOOKUP(GK7,'Drilling Input'!$B$3:$F$10034,5,1))</f>
        <v xml:space="preserve"> </v>
      </c>
      <c r="GM7" s="500"/>
      <c r="GN7" s="499">
        <f t="shared" ref="GN7" si="237">GN6</f>
        <v>44651</v>
      </c>
      <c r="GO7" s="501" t="str">
        <f>IF(VLOOKUP(GN7,'Drilling Input'!$B$3:$F$10034,5,1)=VLOOKUP(GN6,'Drilling Input'!$B$3:$F$10034,5,1)," ",VLOOKUP(GN7,'Drilling Input'!$B$3:$F$10034,5,1))</f>
        <v xml:space="preserve"> </v>
      </c>
      <c r="GP7" s="500"/>
      <c r="GQ7" s="499">
        <f t="shared" ref="GQ7" si="238">GQ6</f>
        <v>44652</v>
      </c>
      <c r="GR7" s="501" t="str">
        <f>IF(VLOOKUP(GQ7,'Drilling Input'!$B$3:$F$10034,5,1)=VLOOKUP(GQ6,'Drilling Input'!$B$3:$F$10034,5,1)," ",VLOOKUP(GQ7,'Drilling Input'!$B$3:$F$10034,5,1))</f>
        <v xml:space="preserve"> </v>
      </c>
      <c r="GS7" s="500"/>
      <c r="GT7" s="499">
        <f t="shared" ref="GT7" si="239">GT6</f>
        <v>44653</v>
      </c>
      <c r="GU7" s="501" t="str">
        <f>IF(VLOOKUP(GT7,'Drilling Input'!$B$3:$F$10034,5,1)=VLOOKUP(GT6,'Drilling Input'!$B$3:$F$10034,5,1)," ",VLOOKUP(GT7,'Drilling Input'!$B$3:$F$10034,5,1))</f>
        <v xml:space="preserve"> </v>
      </c>
      <c r="GV7" s="500"/>
      <c r="GW7" s="499">
        <f t="shared" ref="GW7" si="240">GW6</f>
        <v>44654</v>
      </c>
      <c r="GX7" s="501" t="str">
        <f>IF(VLOOKUP(GW7,'Drilling Input'!$B$3:$F$10034,5,1)=VLOOKUP(GW6,'Drilling Input'!$B$3:$F$10034,5,1)," ",VLOOKUP(GW7,'Drilling Input'!$B$3:$F$10034,5,1))</f>
        <v xml:space="preserve"> </v>
      </c>
      <c r="GY7" s="500"/>
      <c r="GZ7" s="499">
        <f t="shared" ref="GZ7" si="241">GZ6</f>
        <v>44655</v>
      </c>
      <c r="HA7" s="501" t="str">
        <f>IF(VLOOKUP(GZ7,'Drilling Input'!$B$3:$F$10034,5,1)=VLOOKUP(GZ6,'Drilling Input'!$B$3:$F$10034,5,1)," ",VLOOKUP(GZ7,'Drilling Input'!$B$3:$F$10034,5,1))</f>
        <v xml:space="preserve"> </v>
      </c>
      <c r="HB7" s="500"/>
      <c r="HC7" s="499">
        <f t="shared" ref="HC7" si="242">HC6</f>
        <v>44656</v>
      </c>
      <c r="HD7" s="501" t="str">
        <f>IF(VLOOKUP(HC7,'Drilling Input'!$B$3:$F$10034,5,1)=VLOOKUP(HC6,'Drilling Input'!$B$3:$F$10034,5,1)," ",VLOOKUP(HC7,'Drilling Input'!$B$3:$F$10034,5,1))</f>
        <v xml:space="preserve"> </v>
      </c>
      <c r="HE7" s="500"/>
      <c r="HF7" s="499">
        <f t="shared" ref="HF7" si="243">HF6</f>
        <v>44657</v>
      </c>
      <c r="HG7" s="501" t="str">
        <f>IF(VLOOKUP(HF7,'Drilling Input'!$B$3:$F$10034,5,1)=VLOOKUP(HF6,'Drilling Input'!$B$3:$F$10034,5,1)," ",VLOOKUP(HF7,'Drilling Input'!$B$3:$F$10034,5,1))</f>
        <v xml:space="preserve"> </v>
      </c>
      <c r="HH7" s="500"/>
      <c r="HI7" s="499">
        <f t="shared" ref="HI7" si="244">HI6</f>
        <v>44658</v>
      </c>
      <c r="HJ7" s="501" t="str">
        <f>IF(VLOOKUP(HI7,'Drilling Input'!$B$3:$F$10034,5,1)=VLOOKUP(HI6,'Drilling Input'!$B$3:$F$10034,5,1)," ",VLOOKUP(HI7,'Drilling Input'!$B$3:$F$10034,5,1))</f>
        <v xml:space="preserve"> </v>
      </c>
      <c r="HK7" s="500"/>
      <c r="HL7" s="499">
        <f t="shared" ref="HL7" si="245">HL6</f>
        <v>44659</v>
      </c>
      <c r="HM7" s="501" t="str">
        <f>IF(VLOOKUP(HL7,'Drilling Input'!$B$3:$F$10034,5,1)=VLOOKUP(HL6,'Drilling Input'!$B$3:$F$10034,5,1)," ",VLOOKUP(HL7,'Drilling Input'!$B$3:$F$10034,5,1))</f>
        <v xml:space="preserve"> </v>
      </c>
      <c r="HN7" s="500"/>
      <c r="HO7" s="499">
        <f t="shared" ref="HO7" si="246">HO6</f>
        <v>44660</v>
      </c>
      <c r="HP7" s="501" t="str">
        <f>IF(VLOOKUP(HO7,'Drilling Input'!$B$3:$F$10034,5,1)=VLOOKUP(HO6,'Drilling Input'!$B$3:$F$10034,5,1)," ",VLOOKUP(HO7,'Drilling Input'!$B$3:$F$10034,5,1))</f>
        <v xml:space="preserve"> </v>
      </c>
      <c r="HQ7" s="500"/>
      <c r="HR7" s="499">
        <f t="shared" ref="HR7" si="247">HR6</f>
        <v>44661</v>
      </c>
      <c r="HS7" s="501" t="str">
        <f>IF(VLOOKUP(HR7,'Drilling Input'!$B$3:$F$10034,5,1)=VLOOKUP(HR6,'Drilling Input'!$B$3:$F$10034,5,1)," ",VLOOKUP(HR7,'Drilling Input'!$B$3:$F$10034,5,1))</f>
        <v xml:space="preserve"> </v>
      </c>
      <c r="HT7" s="500"/>
      <c r="HU7" s="499">
        <f t="shared" ref="HU7" si="248">HU6</f>
        <v>44662</v>
      </c>
      <c r="HV7" s="501" t="str">
        <f>IF(VLOOKUP(HU7,'Drilling Input'!$B$3:$F$10034,5,1)=VLOOKUP(HU6,'Drilling Input'!$B$3:$F$10034,5,1)," ",VLOOKUP(HU7,'Drilling Input'!$B$3:$F$10034,5,1))</f>
        <v xml:space="preserve"> </v>
      </c>
      <c r="HW7" s="500"/>
      <c r="HX7" s="499">
        <f t="shared" ref="HX7" si="249">HX6</f>
        <v>44663</v>
      </c>
      <c r="HY7" s="501" t="str">
        <f>IF(VLOOKUP(HX7,'Drilling Input'!$B$3:$F$10034,5,1)=VLOOKUP(HX6,'Drilling Input'!$B$3:$F$10034,5,1)," ",VLOOKUP(HX7,'Drilling Input'!$B$3:$F$10034,5,1))</f>
        <v xml:space="preserve"> </v>
      </c>
      <c r="HZ7" s="500"/>
      <c r="IA7" s="499">
        <f t="shared" ref="IA7" si="250">IA6</f>
        <v>44664</v>
      </c>
      <c r="IB7" s="501" t="str">
        <f>IF(VLOOKUP(IA7,'Drilling Input'!$B$3:$F$10034,5,1)=VLOOKUP(IA6,'Drilling Input'!$B$3:$F$10034,5,1)," ",VLOOKUP(IA7,'Drilling Input'!$B$3:$F$10034,5,1))</f>
        <v xml:space="preserve"> </v>
      </c>
      <c r="IC7" s="500"/>
      <c r="ID7" s="499">
        <f t="shared" ref="ID7" si="251">ID6</f>
        <v>44665</v>
      </c>
      <c r="IE7" s="501" t="str">
        <f>IF(VLOOKUP(ID7,'Drilling Input'!$B$3:$F$10034,5,1)=VLOOKUP(ID6,'Drilling Input'!$B$3:$F$10034,5,1)," ",VLOOKUP(ID7,'Drilling Input'!$B$3:$F$10034,5,1))</f>
        <v xml:space="preserve"> </v>
      </c>
      <c r="IF7" s="500"/>
      <c r="IG7" s="499">
        <f t="shared" ref="IG7" si="252">IG6</f>
        <v>44666</v>
      </c>
      <c r="IH7" s="501" t="str">
        <f>IF(VLOOKUP(IG7,'Drilling Input'!$B$3:$F$10034,5,1)=VLOOKUP(IG6,'Drilling Input'!$B$3:$F$10034,5,1)," ",VLOOKUP(IG7,'Drilling Input'!$B$3:$F$10034,5,1))</f>
        <v xml:space="preserve"> </v>
      </c>
      <c r="II7" s="500"/>
      <c r="IJ7" s="499">
        <f t="shared" ref="IJ7" si="253">IJ6</f>
        <v>44667</v>
      </c>
      <c r="IK7" s="501" t="str">
        <f>IF(VLOOKUP(IJ7,'Drilling Input'!$B$3:$F$10034,5,1)=VLOOKUP(IJ6,'Drilling Input'!$B$3:$F$10034,5,1)," ",VLOOKUP(IJ7,'Drilling Input'!$B$3:$F$10034,5,1))</f>
        <v xml:space="preserve"> </v>
      </c>
      <c r="IL7" s="500"/>
      <c r="IM7" s="499">
        <f t="shared" ref="IM7" si="254">IM6</f>
        <v>44668</v>
      </c>
      <c r="IN7" s="501" t="str">
        <f>IF(VLOOKUP(IM7,'Drilling Input'!$B$3:$F$10034,5,1)=VLOOKUP(IM6,'Drilling Input'!$B$3:$F$10034,5,1)," ",VLOOKUP(IM7,'Drilling Input'!$B$3:$F$10034,5,1))</f>
        <v xml:space="preserve"> </v>
      </c>
      <c r="IO7" s="500"/>
      <c r="IP7" s="499">
        <f t="shared" ref="IP7" si="255">IP6</f>
        <v>44669</v>
      </c>
      <c r="IQ7" s="501" t="str">
        <f>IF(VLOOKUP(IP7,'Drilling Input'!$B$3:$F$10034,5,1)=VLOOKUP(IP6,'Drilling Input'!$B$3:$F$10034,5,1)," ",VLOOKUP(IP7,'Drilling Input'!$B$3:$F$10034,5,1))</f>
        <v xml:space="preserve"> </v>
      </c>
      <c r="IR7" s="500"/>
      <c r="IS7" s="499">
        <f t="shared" ref="IS7" si="256">IS6</f>
        <v>44670</v>
      </c>
      <c r="IT7" s="501" t="str">
        <f>IF(VLOOKUP(IS7,'Drilling Input'!$B$3:$F$10034,5,1)=VLOOKUP(IS6,'Drilling Input'!$B$3:$F$10034,5,1)," ",VLOOKUP(IS7,'Drilling Input'!$B$3:$F$10034,5,1))</f>
        <v xml:space="preserve"> </v>
      </c>
      <c r="IU7" s="500"/>
      <c r="IV7" s="499">
        <f t="shared" ref="IV7" si="257">IV6</f>
        <v>44671</v>
      </c>
      <c r="IW7" s="501" t="str">
        <f>IF(VLOOKUP(IV7,'Drilling Input'!$B$3:$F$10034,5,1)=VLOOKUP(IV6,'Drilling Input'!$B$3:$F$10034,5,1)," ",VLOOKUP(IV7,'Drilling Input'!$B$3:$F$10034,5,1))</f>
        <v xml:space="preserve"> </v>
      </c>
      <c r="IX7" s="500"/>
      <c r="IY7" s="499">
        <f t="shared" ref="IY7" si="258">IY6</f>
        <v>44672</v>
      </c>
      <c r="IZ7" s="501" t="str">
        <f>IF(VLOOKUP(IY7,'Drilling Input'!$B$3:$F$10034,5,1)=VLOOKUP(IY6,'Drilling Input'!$B$3:$F$10034,5,1)," ",VLOOKUP(IY7,'Drilling Input'!$B$3:$F$10034,5,1))</f>
        <v xml:space="preserve"> </v>
      </c>
      <c r="JA7" s="500"/>
      <c r="JB7" s="499">
        <f t="shared" ref="JB7" si="259">JB6</f>
        <v>44673</v>
      </c>
      <c r="JC7" s="501" t="str">
        <f>IF(VLOOKUP(JB7,'Drilling Input'!$B$3:$F$10034,5,1)=VLOOKUP(JB6,'Drilling Input'!$B$3:$F$10034,5,1)," ",VLOOKUP(JB7,'Drilling Input'!$B$3:$F$10034,5,1))</f>
        <v xml:space="preserve"> </v>
      </c>
      <c r="JD7" s="500"/>
      <c r="JE7" s="499">
        <f t="shared" ref="JE7" si="260">JE6</f>
        <v>44674</v>
      </c>
      <c r="JF7" s="501" t="str">
        <f>IF(VLOOKUP(JE7,'Drilling Input'!$B$3:$F$10034,5,1)=VLOOKUP(JE6,'Drilling Input'!$B$3:$F$10034,5,1)," ",VLOOKUP(JE7,'Drilling Input'!$B$3:$F$10034,5,1))</f>
        <v xml:space="preserve"> </v>
      </c>
      <c r="JG7" s="500"/>
      <c r="JH7" s="499">
        <f t="shared" ref="JH7" si="261">JH6</f>
        <v>44675</v>
      </c>
      <c r="JI7" s="501" t="str">
        <f>IF(VLOOKUP(JH7,'Drilling Input'!$B$3:$F$10034,5,1)=VLOOKUP(JH6,'Drilling Input'!$B$3:$F$10034,5,1)," ",VLOOKUP(JH7,'Drilling Input'!$B$3:$F$10034,5,1))</f>
        <v xml:space="preserve"> </v>
      </c>
      <c r="JJ7" s="500"/>
      <c r="JK7" s="499">
        <f t="shared" ref="JK7" si="262">JK6</f>
        <v>44676</v>
      </c>
      <c r="JL7" s="501" t="str">
        <f>IF(VLOOKUP(JK7,'Drilling Input'!$B$3:$F$10034,5,1)=VLOOKUP(JK6,'Drilling Input'!$B$3:$F$10034,5,1)," ",VLOOKUP(JK7,'Drilling Input'!$B$3:$F$10034,5,1))</f>
        <v xml:space="preserve"> </v>
      </c>
      <c r="JM7" s="500"/>
      <c r="JN7" s="499">
        <f t="shared" ref="JN7" si="263">JN6</f>
        <v>44677</v>
      </c>
      <c r="JO7" s="501" t="str">
        <f>IF(VLOOKUP(JN7,'Drilling Input'!$B$3:$F$10034,5,1)=VLOOKUP(JN6,'Drilling Input'!$B$3:$F$10034,5,1)," ",VLOOKUP(JN7,'Drilling Input'!$B$3:$F$10034,5,1))</f>
        <v xml:space="preserve"> </v>
      </c>
      <c r="JP7" s="500"/>
      <c r="JQ7" s="499">
        <f t="shared" ref="JQ7" si="264">JQ6</f>
        <v>44678</v>
      </c>
      <c r="JR7" s="501" t="str">
        <f>IF(VLOOKUP(JQ7,'Drilling Input'!$B$3:$F$10034,5,1)=VLOOKUP(JQ6,'Drilling Input'!$B$3:$F$10034,5,1)," ",VLOOKUP(JQ7,'Drilling Input'!$B$3:$F$10034,5,1))</f>
        <v xml:space="preserve"> </v>
      </c>
      <c r="JS7" s="500"/>
      <c r="JT7" s="499">
        <f t="shared" ref="JT7" si="265">JT6</f>
        <v>44679</v>
      </c>
      <c r="JU7" s="501" t="str">
        <f>IF(VLOOKUP(JT7,'Drilling Input'!$B$3:$F$10034,5,1)=VLOOKUP(JT6,'Drilling Input'!$B$3:$F$10034,5,1)," ",VLOOKUP(JT7,'Drilling Input'!$B$3:$F$10034,5,1))</f>
        <v xml:space="preserve"> </v>
      </c>
      <c r="JV7" s="500"/>
      <c r="JW7" s="499">
        <f t="shared" ref="JW7" si="266">JW6</f>
        <v>44680</v>
      </c>
      <c r="JX7" s="501" t="str">
        <f>IF(VLOOKUP(JW7,'Drilling Input'!$B$3:$F$10034,5,1)=VLOOKUP(JW6,'Drilling Input'!$B$3:$F$10034,5,1)," ",VLOOKUP(JW7,'Drilling Input'!$B$3:$F$10034,5,1))</f>
        <v xml:space="preserve"> </v>
      </c>
      <c r="JY7" s="500"/>
      <c r="JZ7" s="499">
        <f t="shared" ref="JZ7" si="267">JZ6</f>
        <v>44681</v>
      </c>
      <c r="KA7" s="501" t="str">
        <f>IF(VLOOKUP(JZ7,'Drilling Input'!$B$3:$F$10034,5,1)=VLOOKUP(JZ6,'Drilling Input'!$B$3:$F$10034,5,1)," ",VLOOKUP(JZ7,'Drilling Input'!$B$3:$F$10034,5,1))</f>
        <v xml:space="preserve"> </v>
      </c>
      <c r="KB7" s="500"/>
      <c r="KC7" s="499">
        <f t="shared" ref="KC7" si="268">KC6</f>
        <v>44682</v>
      </c>
      <c r="KD7" s="501" t="str">
        <f>IF(VLOOKUP(KC7,'Drilling Input'!$B$3:$F$10034,5,1)=VLOOKUP(KC6,'Drilling Input'!$B$3:$F$10034,5,1)," ",VLOOKUP(KC7,'Drilling Input'!$B$3:$F$10034,5,1))</f>
        <v xml:space="preserve"> </v>
      </c>
      <c r="KE7" s="500"/>
      <c r="KF7" s="499">
        <f t="shared" ref="KF7" si="269">KF6</f>
        <v>44683</v>
      </c>
      <c r="KG7" s="501" t="str">
        <f>IF(VLOOKUP(KF7,'Drilling Input'!$B$3:$F$10034,5,1)=VLOOKUP(KF6,'Drilling Input'!$B$3:$F$10034,5,1)," ",VLOOKUP(KF7,'Drilling Input'!$B$3:$F$10034,5,1))</f>
        <v xml:space="preserve"> </v>
      </c>
      <c r="KH7" s="500"/>
      <c r="KI7" s="499">
        <f t="shared" ref="KI7" si="270">KI6</f>
        <v>44684</v>
      </c>
      <c r="KJ7" s="501" t="str">
        <f>IF(VLOOKUP(KI7,'Drilling Input'!$B$3:$F$10034,5,1)=VLOOKUP(KI6,'Drilling Input'!$B$3:$F$10034,5,1)," ",VLOOKUP(KI7,'Drilling Input'!$B$3:$F$10034,5,1))</f>
        <v xml:space="preserve"> </v>
      </c>
      <c r="KK7" s="500"/>
      <c r="KL7" s="499">
        <f t="shared" ref="KL7" si="271">KL6</f>
        <v>44685</v>
      </c>
      <c r="KM7" s="501" t="str">
        <f>IF(VLOOKUP(KL7,'Drilling Input'!$B$3:$F$10034,5,1)=VLOOKUP(KL6,'Drilling Input'!$B$3:$F$10034,5,1)," ",VLOOKUP(KL7,'Drilling Input'!$B$3:$F$10034,5,1))</f>
        <v xml:space="preserve"> </v>
      </c>
      <c r="KN7" s="500"/>
      <c r="KO7" s="499">
        <f t="shared" ref="KO7" si="272">KO6</f>
        <v>44686</v>
      </c>
      <c r="KP7" s="501" t="str">
        <f>IF(VLOOKUP(KO7,'Drilling Input'!$B$3:$F$10034,5,1)=VLOOKUP(KO6,'Drilling Input'!$B$3:$F$10034,5,1)," ",VLOOKUP(KO7,'Drilling Input'!$B$3:$F$10034,5,1))</f>
        <v xml:space="preserve"> </v>
      </c>
      <c r="KQ7" s="500"/>
      <c r="KR7" s="499">
        <f t="shared" ref="KR7" si="273">KR6</f>
        <v>44687</v>
      </c>
      <c r="KS7" s="501" t="str">
        <f>IF(VLOOKUP(KR7,'Drilling Input'!$B$3:$F$10034,5,1)=VLOOKUP(KR6,'Drilling Input'!$B$3:$F$10034,5,1)," ",VLOOKUP(KR7,'Drilling Input'!$B$3:$F$10034,5,1))</f>
        <v xml:space="preserve"> </v>
      </c>
      <c r="KT7" s="500"/>
      <c r="KU7" s="499">
        <f t="shared" ref="KU7" si="274">KU6</f>
        <v>44688</v>
      </c>
      <c r="KV7" s="501" t="str">
        <f>IF(VLOOKUP(KU7,'Drilling Input'!$B$3:$F$10034,5,1)=VLOOKUP(KU6,'Drilling Input'!$B$3:$F$10034,5,1)," ",VLOOKUP(KU7,'Drilling Input'!$B$3:$F$10034,5,1))</f>
        <v xml:space="preserve"> </v>
      </c>
      <c r="KW7" s="500"/>
      <c r="KX7" s="499">
        <f t="shared" ref="KX7" si="275">KX6</f>
        <v>44689</v>
      </c>
      <c r="KY7" s="501" t="str">
        <f>IF(VLOOKUP(KX7,'Drilling Input'!$B$3:$F$10034,5,1)=VLOOKUP(KX6,'Drilling Input'!$B$3:$F$10034,5,1)," ",VLOOKUP(KX7,'Drilling Input'!$B$3:$F$10034,5,1))</f>
        <v xml:space="preserve"> </v>
      </c>
      <c r="KZ7" s="500"/>
      <c r="LA7" s="499">
        <f t="shared" ref="LA7" si="276">LA6</f>
        <v>44690</v>
      </c>
      <c r="LB7" s="501" t="str">
        <f>IF(VLOOKUP(LA7,'Drilling Input'!$B$3:$F$10034,5,1)=VLOOKUP(LA6,'Drilling Input'!$B$3:$F$10034,5,1)," ",VLOOKUP(LA7,'Drilling Input'!$B$3:$F$10034,5,1))</f>
        <v xml:space="preserve"> </v>
      </c>
      <c r="LC7" s="500"/>
      <c r="LD7" s="499">
        <f t="shared" ref="LD7" si="277">LD6</f>
        <v>44691</v>
      </c>
      <c r="LE7" s="501" t="str">
        <f>IF(VLOOKUP(LD7,'Drilling Input'!$B$3:$F$10034,5,1)=VLOOKUP(LD6,'Drilling Input'!$B$3:$F$10034,5,1)," ",VLOOKUP(LD7,'Drilling Input'!$B$3:$F$10034,5,1))</f>
        <v xml:space="preserve"> </v>
      </c>
      <c r="LF7" s="500"/>
      <c r="LG7" s="499">
        <f t="shared" ref="LG7" si="278">LG6</f>
        <v>44692</v>
      </c>
      <c r="LH7" s="501" t="str">
        <f>IF(VLOOKUP(LG7,'Drilling Input'!$B$3:$F$10034,5,1)=VLOOKUP(LG6,'Drilling Input'!$B$3:$F$10034,5,1)," ",VLOOKUP(LG7,'Drilling Input'!$B$3:$F$10034,5,1))</f>
        <v xml:space="preserve"> </v>
      </c>
      <c r="LI7" s="500"/>
      <c r="LJ7" s="499">
        <f t="shared" ref="LJ7" si="279">LJ6</f>
        <v>44693</v>
      </c>
      <c r="LK7" s="501" t="str">
        <f>IF(VLOOKUP(LJ7,'Drilling Input'!$B$3:$F$10034,5,1)=VLOOKUP(LJ6,'Drilling Input'!$B$3:$F$10034,5,1)," ",VLOOKUP(LJ7,'Drilling Input'!$B$3:$F$10034,5,1))</f>
        <v xml:space="preserve"> </v>
      </c>
      <c r="LL7" s="500"/>
      <c r="LM7" s="499">
        <f t="shared" ref="LM7" si="280">LM6</f>
        <v>44694</v>
      </c>
      <c r="LN7" s="501" t="str">
        <f>IF(VLOOKUP(LM7,'Drilling Input'!$B$3:$F$10034,5,1)=VLOOKUP(LM6,'Drilling Input'!$B$3:$F$10034,5,1)," ",VLOOKUP(LM7,'Drilling Input'!$B$3:$F$10034,5,1))</f>
        <v xml:space="preserve"> </v>
      </c>
      <c r="LO7" s="500"/>
      <c r="LP7" s="499">
        <f t="shared" ref="LP7" si="281">LP6</f>
        <v>44695</v>
      </c>
      <c r="LQ7" s="501" t="str">
        <f>IF(VLOOKUP(LP7,'Drilling Input'!$B$3:$F$10034,5,1)=VLOOKUP(LP6,'Drilling Input'!$B$3:$F$10034,5,1)," ",VLOOKUP(LP7,'Drilling Input'!$B$3:$F$10034,5,1))</f>
        <v xml:space="preserve"> </v>
      </c>
      <c r="LR7" s="500"/>
      <c r="LS7" s="499">
        <f t="shared" ref="LS7" si="282">LS6</f>
        <v>44696</v>
      </c>
      <c r="LT7" s="501" t="str">
        <f>IF(VLOOKUP(LS7,'Drilling Input'!$B$3:$F$10034,5,1)=VLOOKUP(LS6,'Drilling Input'!$B$3:$F$10034,5,1)," ",VLOOKUP(LS7,'Drilling Input'!$B$3:$F$10034,5,1))</f>
        <v xml:space="preserve"> </v>
      </c>
      <c r="LU7" s="500"/>
      <c r="LV7" s="499">
        <f t="shared" ref="LV7" si="283">LV6</f>
        <v>44697</v>
      </c>
      <c r="LW7" s="501" t="str">
        <f>IF(VLOOKUP(LV7,'Drilling Input'!$B$3:$F$10034,5,1)=VLOOKUP(LV6,'Drilling Input'!$B$3:$F$10034,5,1)," ",VLOOKUP(LV7,'Drilling Input'!$B$3:$F$10034,5,1))</f>
        <v xml:space="preserve"> </v>
      </c>
      <c r="LX7" s="500"/>
      <c r="LY7" s="499">
        <f t="shared" ref="LY7" si="284">LY6</f>
        <v>44698</v>
      </c>
      <c r="LZ7" s="501" t="str">
        <f>IF(VLOOKUP(LY7,'Drilling Input'!$B$3:$F$10034,5,1)=VLOOKUP(LY6,'Drilling Input'!$B$3:$F$10034,5,1)," ",VLOOKUP(LY7,'Drilling Input'!$B$3:$F$10034,5,1))</f>
        <v xml:space="preserve"> </v>
      </c>
      <c r="MA7" s="500"/>
      <c r="MB7" s="499">
        <f t="shared" ref="MB7" si="285">MB6</f>
        <v>44699</v>
      </c>
      <c r="MC7" s="501" t="str">
        <f>IF(VLOOKUP(MB7,'Drilling Input'!$B$3:$F$10034,5,1)=VLOOKUP(MB6,'Drilling Input'!$B$3:$F$10034,5,1)," ",VLOOKUP(MB7,'Drilling Input'!$B$3:$F$10034,5,1))</f>
        <v xml:space="preserve"> </v>
      </c>
      <c r="MD7" s="500"/>
      <c r="ME7" s="499">
        <f t="shared" ref="ME7" si="286">ME6</f>
        <v>44700</v>
      </c>
      <c r="MF7" s="501" t="str">
        <f>IF(VLOOKUP(ME7,'Drilling Input'!$B$3:$F$10034,5,1)=VLOOKUP(ME6,'Drilling Input'!$B$3:$F$10034,5,1)," ",VLOOKUP(ME7,'Drilling Input'!$B$3:$F$10034,5,1))</f>
        <v xml:space="preserve"> </v>
      </c>
      <c r="MG7" s="500"/>
      <c r="MH7" s="499">
        <f t="shared" ref="MH7" si="287">MH6</f>
        <v>44701</v>
      </c>
      <c r="MI7" s="501" t="str">
        <f>IF(VLOOKUP(MH7,'Drilling Input'!$B$3:$F$10034,5,1)=VLOOKUP(MH6,'Drilling Input'!$B$3:$F$10034,5,1)," ",VLOOKUP(MH7,'Drilling Input'!$B$3:$F$10034,5,1))</f>
        <v xml:space="preserve"> </v>
      </c>
      <c r="MJ7" s="500"/>
      <c r="MK7" s="499">
        <f t="shared" ref="MK7" si="288">MK6</f>
        <v>44702</v>
      </c>
      <c r="ML7" s="501" t="str">
        <f>IF(VLOOKUP(MK7,'Drilling Input'!$B$3:$F$10034,5,1)=VLOOKUP(MK6,'Drilling Input'!$B$3:$F$10034,5,1)," ",VLOOKUP(MK7,'Drilling Input'!$B$3:$F$10034,5,1))</f>
        <v xml:space="preserve"> </v>
      </c>
      <c r="MM7" s="500"/>
      <c r="MN7" s="499">
        <f t="shared" ref="MN7" si="289">MN6</f>
        <v>44703</v>
      </c>
      <c r="MO7" s="501" t="str">
        <f>IF(VLOOKUP(MN7,'Drilling Input'!$B$3:$F$10034,5,1)=VLOOKUP(MN6,'Drilling Input'!$B$3:$F$10034,5,1)," ",VLOOKUP(MN7,'Drilling Input'!$B$3:$F$10034,5,1))</f>
        <v xml:space="preserve"> </v>
      </c>
      <c r="MP7" s="500"/>
      <c r="MQ7" s="499">
        <f t="shared" ref="MQ7" si="290">MQ6</f>
        <v>44704</v>
      </c>
      <c r="MR7" s="501" t="str">
        <f>IF(VLOOKUP(MQ7,'Drilling Input'!$B$3:$F$10034,5,1)=VLOOKUP(MQ6,'Drilling Input'!$B$3:$F$10034,5,1)," ",VLOOKUP(MQ7,'Drilling Input'!$B$3:$F$10034,5,1))</f>
        <v xml:space="preserve"> </v>
      </c>
      <c r="MS7" s="500"/>
      <c r="MT7" s="499">
        <f t="shared" ref="MT7" si="291">MT6</f>
        <v>44705</v>
      </c>
      <c r="MU7" s="501" t="str">
        <f>IF(VLOOKUP(MT7,'Drilling Input'!$B$3:$F$10034,5,1)=VLOOKUP(MT6,'Drilling Input'!$B$3:$F$10034,5,1)," ",VLOOKUP(MT7,'Drilling Input'!$B$3:$F$10034,5,1))</f>
        <v xml:space="preserve"> </v>
      </c>
      <c r="MV7" s="500"/>
      <c r="MW7" s="499">
        <f t="shared" ref="MW7" si="292">MW6</f>
        <v>44706</v>
      </c>
      <c r="MX7" s="501" t="str">
        <f>IF(VLOOKUP(MW7,'Drilling Input'!$B$3:$F$10034,5,1)=VLOOKUP(MW6,'Drilling Input'!$B$3:$F$10034,5,1)," ",VLOOKUP(MW7,'Drilling Input'!$B$3:$F$10034,5,1))</f>
        <v xml:space="preserve"> </v>
      </c>
      <c r="MY7" s="500"/>
      <c r="MZ7" s="499">
        <f t="shared" ref="MZ7" si="293">MZ6</f>
        <v>44707</v>
      </c>
      <c r="NA7" s="501" t="str">
        <f>IF(VLOOKUP(MZ7,'Drilling Input'!$B$3:$F$10034,5,1)=VLOOKUP(MZ6,'Drilling Input'!$B$3:$F$10034,5,1)," ",VLOOKUP(MZ7,'Drilling Input'!$B$3:$F$10034,5,1))</f>
        <v xml:space="preserve"> </v>
      </c>
      <c r="NB7" s="500"/>
      <c r="NC7" s="499">
        <f t="shared" ref="NC7" si="294">NC6</f>
        <v>44708</v>
      </c>
      <c r="ND7" s="501" t="str">
        <f>IF(VLOOKUP(NC7,'Drilling Input'!$B$3:$F$10034,5,1)=VLOOKUP(NC6,'Drilling Input'!$B$3:$F$10034,5,1)," ",VLOOKUP(NC7,'Drilling Input'!$B$3:$F$10034,5,1))</f>
        <v xml:space="preserve"> </v>
      </c>
      <c r="NE7" s="500"/>
      <c r="NF7" s="499">
        <f t="shared" ref="NF7" si="295">NF6</f>
        <v>44709</v>
      </c>
      <c r="NG7" s="501" t="str">
        <f>IF(VLOOKUP(NF7,'Drilling Input'!$B$3:$F$10034,5,1)=VLOOKUP(NF6,'Drilling Input'!$B$3:$F$10034,5,1)," ",VLOOKUP(NF7,'Drilling Input'!$B$3:$F$10034,5,1))</f>
        <v xml:space="preserve"> </v>
      </c>
      <c r="NH7" s="500"/>
      <c r="NI7" s="499">
        <f t="shared" ref="NI7" si="296">NI6</f>
        <v>44710</v>
      </c>
      <c r="NJ7" s="501" t="str">
        <f>IF(VLOOKUP(NI7,'Drilling Input'!$B$3:$F$10034,5,1)=VLOOKUP(NI6,'Drilling Input'!$B$3:$F$10034,5,1)," ",VLOOKUP(NI7,'Drilling Input'!$B$3:$F$10034,5,1))</f>
        <v xml:space="preserve"> </v>
      </c>
      <c r="NK7" s="500"/>
      <c r="NL7" s="499">
        <f t="shared" ref="NL7" si="297">NL6</f>
        <v>44711</v>
      </c>
      <c r="NM7" s="501" t="str">
        <f>IF(VLOOKUP(NL7,'Drilling Input'!$B$3:$F$10034,5,1)=VLOOKUP(NL6,'Drilling Input'!$B$3:$F$10034,5,1)," ",VLOOKUP(NL7,'Drilling Input'!$B$3:$F$10034,5,1))</f>
        <v xml:space="preserve"> </v>
      </c>
      <c r="NN7" s="500"/>
      <c r="NO7" s="499">
        <f t="shared" ref="NO7" si="298">NO6</f>
        <v>44712</v>
      </c>
      <c r="NP7" s="501" t="str">
        <f>IF(VLOOKUP(NO7,'Drilling Input'!$B$3:$F$10034,5,1)=VLOOKUP(NO6,'Drilling Input'!$B$3:$F$10034,5,1)," ",VLOOKUP(NO7,'Drilling Input'!$B$3:$F$10034,5,1))</f>
        <v xml:space="preserve"> </v>
      </c>
      <c r="NQ7" s="500"/>
      <c r="NR7" s="499">
        <f t="shared" ref="NR7" si="299">NR6</f>
        <v>44713</v>
      </c>
      <c r="NS7" s="501" t="str">
        <f>IF(VLOOKUP(NR7,'Drilling Input'!$B$3:$F$10034,5,1)=VLOOKUP(NR6,'Drilling Input'!$B$3:$F$10034,5,1)," ",VLOOKUP(NR7,'Drilling Input'!$B$3:$F$10034,5,1))</f>
        <v xml:space="preserve"> </v>
      </c>
      <c r="NT7" s="500"/>
      <c r="NU7" s="499">
        <f t="shared" ref="NU7" si="300">NU6</f>
        <v>44714</v>
      </c>
      <c r="NV7" s="501" t="str">
        <f>IF(VLOOKUP(NU7,'Drilling Input'!$B$3:$F$10034,5,1)=VLOOKUP(NU6,'Drilling Input'!$B$3:$F$10034,5,1)," ",VLOOKUP(NU7,'Drilling Input'!$B$3:$F$10034,5,1))</f>
        <v xml:space="preserve"> </v>
      </c>
      <c r="NW7" s="500"/>
      <c r="NX7" s="499">
        <f t="shared" ref="NX7" si="301">NX6</f>
        <v>44715</v>
      </c>
      <c r="NY7" s="501" t="str">
        <f>IF(VLOOKUP(NX7,'Drilling Input'!$B$3:$F$10034,5,1)=VLOOKUP(NX6,'Drilling Input'!$B$3:$F$10034,5,1)," ",VLOOKUP(NX7,'Drilling Input'!$B$3:$F$10034,5,1))</f>
        <v xml:space="preserve"> </v>
      </c>
      <c r="NZ7" s="500"/>
      <c r="OA7" s="499">
        <f t="shared" ref="OA7" si="302">OA6</f>
        <v>44716</v>
      </c>
      <c r="OB7" s="501" t="str">
        <f>IF(VLOOKUP(OA7,'Drilling Input'!$B$3:$F$10034,5,1)=VLOOKUP(OA6,'Drilling Input'!$B$3:$F$10034,5,1)," ",VLOOKUP(OA7,'Drilling Input'!$B$3:$F$10034,5,1))</f>
        <v xml:space="preserve"> </v>
      </c>
      <c r="OC7" s="500"/>
      <c r="OD7" s="499">
        <f t="shared" ref="OD7" si="303">OD6</f>
        <v>44717</v>
      </c>
      <c r="OE7" s="501" t="str">
        <f>IF(VLOOKUP(OD7,'Drilling Input'!$B$3:$F$10034,5,1)=VLOOKUP(OD6,'Drilling Input'!$B$3:$F$10034,5,1)," ",VLOOKUP(OD7,'Drilling Input'!$B$3:$F$10034,5,1))</f>
        <v xml:space="preserve"> </v>
      </c>
      <c r="OF7" s="500"/>
      <c r="OG7" s="499">
        <f t="shared" ref="OG7" si="304">OG6</f>
        <v>44718</v>
      </c>
      <c r="OH7" s="501" t="str">
        <f>IF(VLOOKUP(OG7,'Drilling Input'!$B$3:$F$10034,5,1)=VLOOKUP(OG6,'Drilling Input'!$B$3:$F$10034,5,1)," ",VLOOKUP(OG7,'Drilling Input'!$B$3:$F$10034,5,1))</f>
        <v xml:space="preserve"> </v>
      </c>
      <c r="OI7" s="500"/>
      <c r="OJ7" s="499">
        <f t="shared" ref="OJ7" si="305">OJ6</f>
        <v>44719</v>
      </c>
      <c r="OK7" s="501" t="str">
        <f>IF(VLOOKUP(OJ7,'Drilling Input'!$B$3:$F$10034,5,1)=VLOOKUP(OJ6,'Drilling Input'!$B$3:$F$10034,5,1)," ",VLOOKUP(OJ7,'Drilling Input'!$B$3:$F$10034,5,1))</f>
        <v xml:space="preserve"> </v>
      </c>
      <c r="OL7" s="500"/>
      <c r="OM7" s="499">
        <f t="shared" ref="OM7" si="306">OM6</f>
        <v>44720</v>
      </c>
      <c r="ON7" s="501" t="str">
        <f>IF(VLOOKUP(OM7,'Drilling Input'!$B$3:$F$10034,5,1)=VLOOKUP(OM6,'Drilling Input'!$B$3:$F$10034,5,1)," ",VLOOKUP(OM7,'Drilling Input'!$B$3:$F$10034,5,1))</f>
        <v xml:space="preserve"> </v>
      </c>
      <c r="OO7" s="500"/>
      <c r="OP7" s="499">
        <f t="shared" ref="OP7" si="307">OP6</f>
        <v>44721</v>
      </c>
      <c r="OQ7" s="501" t="str">
        <f>IF(VLOOKUP(OP7,'Drilling Input'!$B$3:$F$10034,5,1)=VLOOKUP(OP6,'Drilling Input'!$B$3:$F$10034,5,1)," ",VLOOKUP(OP7,'Drilling Input'!$B$3:$F$10034,5,1))</f>
        <v xml:space="preserve"> </v>
      </c>
      <c r="OR7" s="500"/>
      <c r="OS7" s="499">
        <f t="shared" ref="OS7" si="308">OS6</f>
        <v>44722</v>
      </c>
      <c r="OT7" s="501" t="str">
        <f>IF(VLOOKUP(OS7,'Drilling Input'!$B$3:$F$10034,5,1)=VLOOKUP(OS6,'Drilling Input'!$B$3:$F$10034,5,1)," ",VLOOKUP(OS7,'Drilling Input'!$B$3:$F$10034,5,1))</f>
        <v xml:space="preserve"> </v>
      </c>
      <c r="OU7" s="500"/>
      <c r="OV7" s="499">
        <f t="shared" ref="OV7" si="309">OV6</f>
        <v>44723</v>
      </c>
      <c r="OW7" s="501" t="str">
        <f>IF(VLOOKUP(OV7,'Drilling Input'!$B$3:$F$10034,5,1)=VLOOKUP(OV6,'Drilling Input'!$B$3:$F$10034,5,1)," ",VLOOKUP(OV7,'Drilling Input'!$B$3:$F$10034,5,1))</f>
        <v xml:space="preserve"> </v>
      </c>
      <c r="OX7" s="500"/>
      <c r="OY7" s="499">
        <f t="shared" ref="OY7" si="310">OY6</f>
        <v>44724</v>
      </c>
      <c r="OZ7" s="501" t="str">
        <f>IF(VLOOKUP(OY7,'Drilling Input'!$B$3:$F$10034,5,1)=VLOOKUP(OY6,'Drilling Input'!$B$3:$F$10034,5,1)," ",VLOOKUP(OY7,'Drilling Input'!$B$3:$F$10034,5,1))</f>
        <v xml:space="preserve"> </v>
      </c>
      <c r="PA7" s="500"/>
      <c r="PB7" s="499">
        <f t="shared" ref="PB7" si="311">PB6</f>
        <v>44725</v>
      </c>
      <c r="PC7" s="501" t="str">
        <f>IF(VLOOKUP(PB7,'Drilling Input'!$B$3:$F$10034,5,1)=VLOOKUP(PB6,'Drilling Input'!$B$3:$F$10034,5,1)," ",VLOOKUP(PB7,'Drilling Input'!$B$3:$F$10034,5,1))</f>
        <v xml:space="preserve"> </v>
      </c>
      <c r="PD7" s="500"/>
      <c r="PE7" s="499">
        <f t="shared" ref="PE7" si="312">PE6</f>
        <v>44726</v>
      </c>
      <c r="PF7" s="501" t="str">
        <f>IF(VLOOKUP(PE7,'Drilling Input'!$B$3:$F$10034,5,1)=VLOOKUP(PE6,'Drilling Input'!$B$3:$F$10034,5,1)," ",VLOOKUP(PE7,'Drilling Input'!$B$3:$F$10034,5,1))</f>
        <v xml:space="preserve"> </v>
      </c>
      <c r="PG7" s="500"/>
      <c r="PH7" s="499">
        <f t="shared" ref="PH7" si="313">PH6</f>
        <v>44727</v>
      </c>
      <c r="PI7" s="501" t="str">
        <f>IF(VLOOKUP(PH7,'Drilling Input'!$B$3:$F$10034,5,1)=VLOOKUP(PH6,'Drilling Input'!$B$3:$F$10034,5,1)," ",VLOOKUP(PH7,'Drilling Input'!$B$3:$F$10034,5,1))</f>
        <v xml:space="preserve"> </v>
      </c>
      <c r="PJ7" s="500"/>
      <c r="PK7" s="499">
        <f t="shared" ref="PK7" si="314">PK6</f>
        <v>44728</v>
      </c>
      <c r="PL7" s="501" t="str">
        <f>IF(VLOOKUP(PK7,'Drilling Input'!$B$3:$F$10034,5,1)=VLOOKUP(PK6,'Drilling Input'!$B$3:$F$10034,5,1)," ",VLOOKUP(PK7,'Drilling Input'!$B$3:$F$10034,5,1))</f>
        <v xml:space="preserve"> </v>
      </c>
      <c r="PM7" s="500"/>
      <c r="PN7" s="499">
        <f t="shared" ref="PN7" si="315">PN6</f>
        <v>44729</v>
      </c>
      <c r="PO7" s="501" t="str">
        <f>IF(VLOOKUP(PN7,'Drilling Input'!$B$3:$F$10034,5,1)=VLOOKUP(PN6,'Drilling Input'!$B$3:$F$10034,5,1)," ",VLOOKUP(PN7,'Drilling Input'!$B$3:$F$10034,5,1))</f>
        <v xml:space="preserve"> </v>
      </c>
      <c r="PP7" s="500"/>
      <c r="PQ7" s="499">
        <f t="shared" ref="PQ7" si="316">PQ6</f>
        <v>44730</v>
      </c>
      <c r="PR7" s="501" t="str">
        <f>IF(VLOOKUP(PQ7,'Drilling Input'!$B$3:$F$10034,5,1)=VLOOKUP(PQ6,'Drilling Input'!$B$3:$F$10034,5,1)," ",VLOOKUP(PQ7,'Drilling Input'!$B$3:$F$10034,5,1))</f>
        <v xml:space="preserve"> </v>
      </c>
      <c r="PS7" s="500"/>
      <c r="PT7" s="499">
        <f t="shared" ref="PT7" si="317">PT6</f>
        <v>44731</v>
      </c>
      <c r="PU7" s="501" t="str">
        <f>IF(VLOOKUP(PT7,'Drilling Input'!$B$3:$F$10034,5,1)=VLOOKUP(PT6,'Drilling Input'!$B$3:$F$10034,5,1)," ",VLOOKUP(PT7,'Drilling Input'!$B$3:$F$10034,5,1))</f>
        <v xml:space="preserve"> </v>
      </c>
      <c r="PV7" s="500"/>
      <c r="PW7" s="499">
        <f t="shared" ref="PW7" si="318">PW6</f>
        <v>44732</v>
      </c>
      <c r="PX7" s="501" t="str">
        <f>IF(VLOOKUP(PW7,'Drilling Input'!$B$3:$F$10034,5,1)=VLOOKUP(PW6,'Drilling Input'!$B$3:$F$10034,5,1)," ",VLOOKUP(PW7,'Drilling Input'!$B$3:$F$10034,5,1))</f>
        <v xml:space="preserve"> </v>
      </c>
      <c r="PY7" s="500"/>
      <c r="PZ7" s="499">
        <f t="shared" ref="PZ7" si="319">PZ6</f>
        <v>44733</v>
      </c>
      <c r="QA7" s="501" t="str">
        <f>IF(VLOOKUP(PZ7,'Drilling Input'!$B$3:$F$10034,5,1)=VLOOKUP(PZ6,'Drilling Input'!$B$3:$F$10034,5,1)," ",VLOOKUP(PZ7,'Drilling Input'!$B$3:$F$10034,5,1))</f>
        <v xml:space="preserve"> </v>
      </c>
      <c r="QB7" s="500"/>
      <c r="QC7" s="499">
        <f t="shared" ref="QC7" si="320">QC6</f>
        <v>44734</v>
      </c>
      <c r="QD7" s="501" t="str">
        <f>IF(VLOOKUP(QC7,'Drilling Input'!$B$3:$F$10034,5,1)=VLOOKUP(QC6,'Drilling Input'!$B$3:$F$10034,5,1)," ",VLOOKUP(QC7,'Drilling Input'!$B$3:$F$10034,5,1))</f>
        <v xml:space="preserve"> </v>
      </c>
      <c r="QE7" s="500"/>
      <c r="QF7" s="499">
        <f t="shared" ref="QF7" si="321">QF6</f>
        <v>44735</v>
      </c>
      <c r="QG7" s="501" t="str">
        <f>IF(VLOOKUP(QF7,'Drilling Input'!$B$3:$F$10034,5,1)=VLOOKUP(QF6,'Drilling Input'!$B$3:$F$10034,5,1)," ",VLOOKUP(QF7,'Drilling Input'!$B$3:$F$10034,5,1))</f>
        <v xml:space="preserve"> </v>
      </c>
      <c r="QH7" s="500"/>
      <c r="QI7" s="499">
        <f t="shared" ref="QI7" si="322">QI6</f>
        <v>44736</v>
      </c>
      <c r="QJ7" s="501" t="str">
        <f>IF(VLOOKUP(QI7,'Drilling Input'!$B$3:$F$10034,5,1)=VLOOKUP(QI6,'Drilling Input'!$B$3:$F$10034,5,1)," ",VLOOKUP(QI7,'Drilling Input'!$B$3:$F$10034,5,1))</f>
        <v xml:space="preserve"> </v>
      </c>
      <c r="QK7" s="500"/>
      <c r="QL7" s="499">
        <f t="shared" ref="QL7" si="323">QL6</f>
        <v>44737</v>
      </c>
      <c r="QM7" s="501" t="str">
        <f>IF(VLOOKUP(QL7,'Drilling Input'!$B$3:$F$10034,5,1)=VLOOKUP(QL6,'Drilling Input'!$B$3:$F$10034,5,1)," ",VLOOKUP(QL7,'Drilling Input'!$B$3:$F$10034,5,1))</f>
        <v xml:space="preserve"> </v>
      </c>
      <c r="QN7" s="500"/>
      <c r="QO7" s="499">
        <f t="shared" ref="QO7" si="324">QO6</f>
        <v>44738</v>
      </c>
      <c r="QP7" s="501" t="str">
        <f>IF(VLOOKUP(QO7,'Drilling Input'!$B$3:$F$10034,5,1)=VLOOKUP(QO6,'Drilling Input'!$B$3:$F$10034,5,1)," ",VLOOKUP(QO7,'Drilling Input'!$B$3:$F$10034,5,1))</f>
        <v xml:space="preserve"> </v>
      </c>
      <c r="QQ7" s="500"/>
      <c r="QR7" s="499">
        <f t="shared" ref="QR7" si="325">QR6</f>
        <v>44739</v>
      </c>
      <c r="QS7" s="501" t="str">
        <f>IF(VLOOKUP(QR7,'Drilling Input'!$B$3:$F$10034,5,1)=VLOOKUP(QR6,'Drilling Input'!$B$3:$F$10034,5,1)," ",VLOOKUP(QR7,'Drilling Input'!$B$3:$F$10034,5,1))</f>
        <v xml:space="preserve"> </v>
      </c>
      <c r="QT7" s="500"/>
      <c r="QU7" s="499">
        <f t="shared" ref="QU7" si="326">QU6</f>
        <v>44740</v>
      </c>
      <c r="QV7" s="501" t="str">
        <f>IF(VLOOKUP(QU7,'Drilling Input'!$B$3:$F$10034,5,1)=VLOOKUP(QU6,'Drilling Input'!$B$3:$F$10034,5,1)," ",VLOOKUP(QU7,'Drilling Input'!$B$3:$F$10034,5,1))</f>
        <v xml:space="preserve"> </v>
      </c>
      <c r="QW7" s="500"/>
      <c r="QX7" s="499">
        <f t="shared" ref="QX7" si="327">QX6</f>
        <v>44741</v>
      </c>
      <c r="QY7" s="501" t="str">
        <f>IF(VLOOKUP(QX7,'Drilling Input'!$B$3:$F$10034,5,1)=VLOOKUP(QX6,'Drilling Input'!$B$3:$F$10034,5,1)," ",VLOOKUP(QX7,'Drilling Input'!$B$3:$F$10034,5,1))</f>
        <v xml:space="preserve"> </v>
      </c>
      <c r="QZ7" s="500"/>
      <c r="RA7" s="499">
        <f t="shared" ref="RA7" si="328">RA6</f>
        <v>44742</v>
      </c>
      <c r="RB7" s="501" t="str">
        <f>IF(VLOOKUP(RA7,'Drilling Input'!$B$3:$F$10034,5,1)=VLOOKUP(RA6,'Drilling Input'!$B$3:$F$10034,5,1)," ",VLOOKUP(RA7,'Drilling Input'!$B$3:$F$10034,5,1))</f>
        <v xml:space="preserve"> </v>
      </c>
      <c r="RC7" s="500"/>
      <c r="RD7" s="499">
        <f t="shared" ref="RD7" si="329">RD6</f>
        <v>44743</v>
      </c>
      <c r="RE7" s="501" t="str">
        <f>IF(VLOOKUP(RD7,'Drilling Input'!$B$3:$F$10034,5,1)=VLOOKUP(RD6,'Drilling Input'!$B$3:$F$10034,5,1)," ",VLOOKUP(RD7,'Drilling Input'!$B$3:$F$10034,5,1))</f>
        <v xml:space="preserve"> </v>
      </c>
      <c r="RF7" s="500"/>
      <c r="RG7" s="499">
        <f t="shared" ref="RG7" si="330">RG6</f>
        <v>44744</v>
      </c>
      <c r="RH7" s="501" t="str">
        <f>IF(VLOOKUP(RG7,'Drilling Input'!$B$3:$F$10034,5,1)=VLOOKUP(RG6,'Drilling Input'!$B$3:$F$10034,5,1)," ",VLOOKUP(RG7,'Drilling Input'!$B$3:$F$10034,5,1))</f>
        <v xml:space="preserve"> </v>
      </c>
      <c r="RI7" s="500"/>
      <c r="RJ7" s="499">
        <f t="shared" ref="RJ7" si="331">RJ6</f>
        <v>44745</v>
      </c>
      <c r="RK7" s="501" t="str">
        <f>IF(VLOOKUP(RJ7,'Drilling Input'!$B$3:$F$10034,5,1)=VLOOKUP(RJ6,'Drilling Input'!$B$3:$F$10034,5,1)," ",VLOOKUP(RJ7,'Drilling Input'!$B$3:$F$10034,5,1))</f>
        <v xml:space="preserve"> </v>
      </c>
      <c r="RL7" s="500"/>
      <c r="RM7" s="499">
        <f t="shared" ref="RM7" si="332">RM6</f>
        <v>44746</v>
      </c>
      <c r="RN7" s="501" t="str">
        <f>IF(VLOOKUP(RM7,'Drilling Input'!$B$3:$F$10034,5,1)=VLOOKUP(RM6,'Drilling Input'!$B$3:$F$10034,5,1)," ",VLOOKUP(RM7,'Drilling Input'!$B$3:$F$10034,5,1))</f>
        <v xml:space="preserve"> </v>
      </c>
      <c r="RO7" s="500"/>
      <c r="RP7" s="499">
        <f t="shared" ref="RP7" si="333">RP6</f>
        <v>44747</v>
      </c>
      <c r="RQ7" s="501" t="str">
        <f>IF(VLOOKUP(RP7,'Drilling Input'!$B$3:$F$10034,5,1)=VLOOKUP(RP6,'Drilling Input'!$B$3:$F$10034,5,1)," ",VLOOKUP(RP7,'Drilling Input'!$B$3:$F$10034,5,1))</f>
        <v xml:space="preserve"> </v>
      </c>
      <c r="RR7" s="500"/>
      <c r="RS7" s="499">
        <f t="shared" ref="RS7" si="334">RS6</f>
        <v>44748</v>
      </c>
      <c r="RT7" s="501" t="str">
        <f>IF(VLOOKUP(RS7,'Drilling Input'!$B$3:$F$10034,5,1)=VLOOKUP(RS6,'Drilling Input'!$B$3:$F$10034,5,1)," ",VLOOKUP(RS7,'Drilling Input'!$B$3:$F$10034,5,1))</f>
        <v xml:space="preserve"> </v>
      </c>
      <c r="RU7" s="500"/>
      <c r="RV7" s="499">
        <f t="shared" ref="RV7" si="335">RV6</f>
        <v>44749</v>
      </c>
      <c r="RW7" s="501" t="str">
        <f>IF(VLOOKUP(RV7,'Drilling Input'!$B$3:$F$10034,5,1)=VLOOKUP(RV6,'Drilling Input'!$B$3:$F$10034,5,1)," ",VLOOKUP(RV7,'Drilling Input'!$B$3:$F$10034,5,1))</f>
        <v xml:space="preserve"> </v>
      </c>
      <c r="RX7" s="500"/>
      <c r="RY7" s="499">
        <f t="shared" ref="RY7" si="336">RY6</f>
        <v>44750</v>
      </c>
      <c r="RZ7" s="501" t="str">
        <f>IF(VLOOKUP(RY7,'Drilling Input'!$B$3:$F$10034,5,1)=VLOOKUP(RY6,'Drilling Input'!$B$3:$F$10034,5,1)," ",VLOOKUP(RY7,'Drilling Input'!$B$3:$F$10034,5,1))</f>
        <v xml:space="preserve"> </v>
      </c>
      <c r="SA7" s="500"/>
      <c r="SB7" s="499">
        <f t="shared" ref="SB7" si="337">SB6</f>
        <v>44751</v>
      </c>
      <c r="SC7" s="501" t="str">
        <f>IF(VLOOKUP(SB7,'Drilling Input'!$B$3:$F$10034,5,1)=VLOOKUP(SB6,'Drilling Input'!$B$3:$F$10034,5,1)," ",VLOOKUP(SB7,'Drilling Input'!$B$3:$F$10034,5,1))</f>
        <v xml:space="preserve"> </v>
      </c>
      <c r="SD7" s="500"/>
      <c r="SE7" s="499">
        <f t="shared" ref="SE7" si="338">SE6</f>
        <v>44752</v>
      </c>
      <c r="SF7" s="501" t="str">
        <f>IF(VLOOKUP(SE7,'Drilling Input'!$B$3:$F$10034,5,1)=VLOOKUP(SE6,'Drilling Input'!$B$3:$F$10034,5,1)," ",VLOOKUP(SE7,'Drilling Input'!$B$3:$F$10034,5,1))</f>
        <v xml:space="preserve"> </v>
      </c>
      <c r="SG7" s="500"/>
      <c r="SH7" s="499">
        <f t="shared" ref="SH7" si="339">SH6</f>
        <v>44753</v>
      </c>
      <c r="SI7" s="501" t="str">
        <f>IF(VLOOKUP(SH7,'Drilling Input'!$B$3:$F$10034,5,1)=VLOOKUP(SH6,'Drilling Input'!$B$3:$F$10034,5,1)," ",VLOOKUP(SH7,'Drilling Input'!$B$3:$F$10034,5,1))</f>
        <v xml:space="preserve"> </v>
      </c>
      <c r="SJ7" s="500"/>
      <c r="SK7" s="499">
        <f t="shared" ref="SK7" si="340">SK6</f>
        <v>44754</v>
      </c>
      <c r="SL7" s="501" t="str">
        <f>IF(VLOOKUP(SK7,'Drilling Input'!$B$3:$F$10034,5,1)=VLOOKUP(SK6,'Drilling Input'!$B$3:$F$10034,5,1)," ",VLOOKUP(SK7,'Drilling Input'!$B$3:$F$10034,5,1))</f>
        <v xml:space="preserve"> </v>
      </c>
      <c r="SM7" s="500"/>
      <c r="SN7" s="499">
        <f t="shared" ref="SN7" si="341">SN6</f>
        <v>44755</v>
      </c>
      <c r="SO7" s="501" t="str">
        <f>IF(VLOOKUP(SN7,'Drilling Input'!$B$3:$F$10034,5,1)=VLOOKUP(SN6,'Drilling Input'!$B$3:$F$10034,5,1)," ",VLOOKUP(SN7,'Drilling Input'!$B$3:$F$10034,5,1))</f>
        <v xml:space="preserve"> </v>
      </c>
      <c r="SP7" s="500"/>
      <c r="SQ7" s="499">
        <f t="shared" ref="SQ7" si="342">SQ6</f>
        <v>44756</v>
      </c>
      <c r="SR7" s="501" t="str">
        <f>IF(VLOOKUP(SQ7,'Drilling Input'!$B$3:$F$10034,5,1)=VLOOKUP(SQ6,'Drilling Input'!$B$3:$F$10034,5,1)," ",VLOOKUP(SQ7,'Drilling Input'!$B$3:$F$10034,5,1))</f>
        <v xml:space="preserve"> </v>
      </c>
      <c r="SS7" s="500"/>
      <c r="ST7" s="499">
        <f t="shared" ref="ST7" si="343">ST6</f>
        <v>44757</v>
      </c>
      <c r="SU7" s="501" t="str">
        <f>IF(VLOOKUP(ST7,'Drilling Input'!$B$3:$F$10034,5,1)=VLOOKUP(ST6,'Drilling Input'!$B$3:$F$10034,5,1)," ",VLOOKUP(ST7,'Drilling Input'!$B$3:$F$10034,5,1))</f>
        <v xml:space="preserve"> </v>
      </c>
      <c r="SV7" s="500"/>
      <c r="SW7" s="499">
        <f t="shared" ref="SW7" si="344">SW6</f>
        <v>44758</v>
      </c>
      <c r="SX7" s="501" t="str">
        <f>IF(VLOOKUP(SW7,'Drilling Input'!$B$3:$F$10034,5,1)=VLOOKUP(SW6,'Drilling Input'!$B$3:$F$10034,5,1)," ",VLOOKUP(SW7,'Drilling Input'!$B$3:$F$10034,5,1))</f>
        <v xml:space="preserve"> </v>
      </c>
      <c r="SY7" s="500"/>
      <c r="SZ7" s="499">
        <f t="shared" ref="SZ7" si="345">SZ6</f>
        <v>44759</v>
      </c>
      <c r="TA7" s="501" t="str">
        <f>IF(VLOOKUP(SZ7,'Drilling Input'!$B$3:$F$10034,5,1)=VLOOKUP(SZ6,'Drilling Input'!$B$3:$F$10034,5,1)," ",VLOOKUP(SZ7,'Drilling Input'!$B$3:$F$10034,5,1))</f>
        <v xml:space="preserve"> </v>
      </c>
      <c r="TB7" s="500"/>
      <c r="TC7" s="499">
        <f t="shared" ref="TC7" si="346">TC6</f>
        <v>44760</v>
      </c>
      <c r="TD7" s="501" t="str">
        <f>IF(VLOOKUP(TC7,'Drilling Input'!$B$3:$F$10034,5,1)=VLOOKUP(TC6,'Drilling Input'!$B$3:$F$10034,5,1)," ",VLOOKUP(TC7,'Drilling Input'!$B$3:$F$10034,5,1))</f>
        <v xml:space="preserve"> </v>
      </c>
      <c r="TE7" s="500"/>
      <c r="TF7" s="499">
        <f t="shared" ref="TF7" si="347">TF6</f>
        <v>44761</v>
      </c>
      <c r="TG7" s="501" t="str">
        <f>IF(VLOOKUP(TF7,'Drilling Input'!$B$3:$F$10034,5,1)=VLOOKUP(TF6,'Drilling Input'!$B$3:$F$10034,5,1)," ",VLOOKUP(TF7,'Drilling Input'!$B$3:$F$10034,5,1))</f>
        <v xml:space="preserve"> </v>
      </c>
      <c r="TH7" s="500"/>
      <c r="TI7" s="499">
        <f t="shared" ref="TI7" si="348">TI6</f>
        <v>44762</v>
      </c>
      <c r="TJ7" s="501" t="str">
        <f>IF(VLOOKUP(TI7,'Drilling Input'!$B$3:$F$10034,5,1)=VLOOKUP(TI6,'Drilling Input'!$B$3:$F$10034,5,1)," ",VLOOKUP(TI7,'Drilling Input'!$B$3:$F$10034,5,1))</f>
        <v xml:space="preserve"> </v>
      </c>
      <c r="TK7" s="500"/>
      <c r="TL7" s="499">
        <f t="shared" ref="TL7" si="349">TL6</f>
        <v>44763</v>
      </c>
      <c r="TM7" s="501" t="str">
        <f>IF(VLOOKUP(TL7,'Drilling Input'!$B$3:$F$10034,5,1)=VLOOKUP(TL6,'Drilling Input'!$B$3:$F$10034,5,1)," ",VLOOKUP(TL7,'Drilling Input'!$B$3:$F$10034,5,1))</f>
        <v xml:space="preserve"> </v>
      </c>
      <c r="TN7" s="500"/>
    </row>
    <row r="8" spans="1:534" s="502" customFormat="1" ht="15" customHeight="1">
      <c r="A8" s="503">
        <f t="shared" ref="A8:A30" si="350">A7+1/24+1/100000</f>
        <v>44586.041676666668</v>
      </c>
      <c r="B8" s="501" t="str">
        <f>IF(VLOOKUP(A8,'Drilling Input'!$B$3:$F$10034,5,1)=VLOOKUP(A7,'Drilling Input'!$B$3:$F$10034,5,1)," ",VLOOKUP(A8,'Drilling Input'!$B$3:$F$10034,5,1))</f>
        <v xml:space="preserve"> </v>
      </c>
      <c r="C8" s="504"/>
      <c r="D8" s="503">
        <f t="shared" ref="D8:M23" si="351">D7+1/24+1/100000</f>
        <v>44587.041676666668</v>
      </c>
      <c r="E8" s="501" t="str">
        <f>IF(VLOOKUP(D8,'Drilling Input'!$B$3:$F$10034,5,1)=VLOOKUP(D7,'Drilling Input'!$B$3:$F$10034,5,1)," ",VLOOKUP(D8,'Drilling Input'!$B$3:$F$10034,5,1))</f>
        <v xml:space="preserve"> </v>
      </c>
      <c r="F8" s="504"/>
      <c r="G8" s="503">
        <f t="shared" si="351"/>
        <v>44588.041676666668</v>
      </c>
      <c r="H8" s="793" t="str">
        <f>IF(VLOOKUP(G8,'Drilling Input'!$B$3:$F$10034,5,1)=VLOOKUP(G7,'Drilling Input'!$B$3:$F$10034,5,1)," ",VLOOKUP(G8,'Drilling Input'!$B$3:$F$10034,5,1))</f>
        <v xml:space="preserve"> </v>
      </c>
      <c r="I8" s="504"/>
      <c r="J8" s="503">
        <f t="shared" si="351"/>
        <v>44589.041676666668</v>
      </c>
      <c r="K8" s="501" t="str">
        <f>IF(VLOOKUP(J8,'Drilling Input'!$B$3:$F$10034,5,1)=VLOOKUP(J7,'Drilling Input'!$B$3:$F$10034,5,1)," ",VLOOKUP(J8,'Drilling Input'!$B$3:$F$10034,5,1))</f>
        <v xml:space="preserve"> </v>
      </c>
      <c r="L8" s="504"/>
      <c r="M8" s="503">
        <f t="shared" si="351"/>
        <v>44590.041676666668</v>
      </c>
      <c r="N8" s="501" t="str">
        <f>IF(VLOOKUP(M8,'Drilling Input'!$B$3:$F$10034,5,1)=VLOOKUP(M7,'Drilling Input'!$B$3:$F$10034,5,1)," ",VLOOKUP(M8,'Drilling Input'!$B$3:$F$10034,5,1))</f>
        <v xml:space="preserve"> </v>
      </c>
      <c r="O8" s="504"/>
      <c r="P8" s="503">
        <f t="shared" ref="P8:P30" si="352">P7+1/24+1/100000</f>
        <v>44591.041676666668</v>
      </c>
      <c r="Q8" s="501" t="str">
        <f>IF(VLOOKUP(P8,'Drilling Input'!$B$3:$F$10034,5,1)=VLOOKUP(P7,'Drilling Input'!$B$3:$F$10034,5,1)," ",VLOOKUP(P8,'Drilling Input'!$B$3:$F$10034,5,1))</f>
        <v xml:space="preserve"> </v>
      </c>
      <c r="R8" s="504"/>
      <c r="S8" s="503">
        <f t="shared" ref="S8" si="353">S7+1/24+1/100000</f>
        <v>44592.041676666668</v>
      </c>
      <c r="T8" s="501" t="str">
        <f>IF(VLOOKUP(S8,'Drilling Input'!$B$3:$F$10034,5,1)=VLOOKUP(S7,'Drilling Input'!$B$3:$F$10034,5,1)," ",VLOOKUP(S8,'Drilling Input'!$B$3:$F$10034,5,1))</f>
        <v xml:space="preserve"> </v>
      </c>
      <c r="U8" s="504"/>
      <c r="V8" s="503">
        <f t="shared" ref="V8" si="354">V7+1/24+1/100000</f>
        <v>44593.041676666668</v>
      </c>
      <c r="W8" s="501" t="str">
        <f>IF(VLOOKUP(V8,'Drilling Input'!$B$3:$F$10034,5,1)=VLOOKUP(V7,'Drilling Input'!$B$3:$F$10034,5,1)," ",VLOOKUP(V8,'Drilling Input'!$B$3:$F$10034,5,1))</f>
        <v xml:space="preserve"> </v>
      </c>
      <c r="X8" s="504"/>
      <c r="Y8" s="503">
        <f t="shared" ref="Y8:BU23" si="355">Y7+1/24+1/100000</f>
        <v>44594.041676666668</v>
      </c>
      <c r="Z8" s="501" t="str">
        <f>IF(VLOOKUP(Y8,'Drilling Input'!$B$3:$F$10034,5,1)=VLOOKUP(Y7,'Drilling Input'!$B$3:$F$10034,5,1)," ",VLOOKUP(Y8,'Drilling Input'!$B$3:$F$10034,5,1))</f>
        <v xml:space="preserve"> </v>
      </c>
      <c r="AA8" s="504"/>
      <c r="AB8" s="503">
        <f t="shared" ref="AB8" si="356">AB7+1/24+1/100000</f>
        <v>44595.041676666668</v>
      </c>
      <c r="AC8" s="501" t="str">
        <f>IF(VLOOKUP(AB8,'Drilling Input'!$B$3:$F$10034,5,1)=VLOOKUP(AB7,'Drilling Input'!$B$3:$F$10034,5,1)," ",VLOOKUP(AB8,'Drilling Input'!$B$3:$F$10034,5,1))</f>
        <v xml:space="preserve"> </v>
      </c>
      <c r="AD8" s="504"/>
      <c r="AE8" s="503">
        <f t="shared" ref="AE8" si="357">AE7+1/24+1/100000</f>
        <v>44596.041676666668</v>
      </c>
      <c r="AF8" s="501" t="str">
        <f>IF(VLOOKUP(AE8,'Drilling Input'!$B$3:$F$10034,5,1)=VLOOKUP(AE7,'Drilling Input'!$B$3:$F$10034,5,1)," ",VLOOKUP(AE8,'Drilling Input'!$B$3:$F$10034,5,1))</f>
        <v xml:space="preserve"> </v>
      </c>
      <c r="AG8" s="504"/>
      <c r="AH8" s="503">
        <f t="shared" ref="AH8" si="358">AH7+1/24+1/100000</f>
        <v>44597.041676666668</v>
      </c>
      <c r="AI8" s="501" t="str">
        <f>IF(VLOOKUP(AH8,'Drilling Input'!$B$3:$F$10034,5,1)=VLOOKUP(AH7,'Drilling Input'!$B$3:$F$10034,5,1)," ",VLOOKUP(AH8,'Drilling Input'!$B$3:$F$10034,5,1))</f>
        <v xml:space="preserve"> </v>
      </c>
      <c r="AJ8" s="504"/>
      <c r="AK8" s="503">
        <f t="shared" ref="AK8" si="359">AK7+1/24+1/100000</f>
        <v>44598.041676666668</v>
      </c>
      <c r="AL8" s="501" t="str">
        <f>IF(VLOOKUP(AK8,'Drilling Input'!$B$3:$F$10034,5,1)=VLOOKUP(AK7,'Drilling Input'!$B$3:$F$10034,5,1)," ",VLOOKUP(AK8,'Drilling Input'!$B$3:$F$10034,5,1))</f>
        <v xml:space="preserve"> </v>
      </c>
      <c r="AM8" s="504"/>
      <c r="AN8" s="503">
        <f t="shared" ref="AN8:CJ23" si="360">AN7+1/24+1/100000</f>
        <v>44599.041676666668</v>
      </c>
      <c r="AO8" s="501" t="str">
        <f>IF(VLOOKUP(AN8,'Drilling Input'!$B$3:$F$10034,5,1)=VLOOKUP(AN7,'Drilling Input'!$B$3:$F$10034,5,1)," ",VLOOKUP(AN8,'Drilling Input'!$B$3:$F$10034,5,1))</f>
        <v xml:space="preserve"> </v>
      </c>
      <c r="AP8" s="504"/>
      <c r="AQ8" s="503">
        <f t="shared" ref="AQ8" si="361">AQ7+1/24+1/100000</f>
        <v>44600.041676666668</v>
      </c>
      <c r="AR8" s="501" t="str">
        <f>IF(VLOOKUP(AQ8,'Drilling Input'!$B$3:$F$10034,5,1)=VLOOKUP(AQ7,'Drilling Input'!$B$3:$F$10034,5,1)," ",VLOOKUP(AQ8,'Drilling Input'!$B$3:$F$10034,5,1))</f>
        <v xml:space="preserve"> </v>
      </c>
      <c r="AS8" s="504"/>
      <c r="AT8" s="503">
        <f t="shared" ref="AT8" si="362">AT7+1/24+1/100000</f>
        <v>44601.041676666668</v>
      </c>
      <c r="AU8" s="501" t="str">
        <f>IF(VLOOKUP(AT8,'Drilling Input'!$B$3:$F$10034,5,1)=VLOOKUP(AT7,'Drilling Input'!$B$3:$F$10034,5,1)," ",VLOOKUP(AT8,'Drilling Input'!$B$3:$F$10034,5,1))</f>
        <v xml:space="preserve"> </v>
      </c>
      <c r="AV8" s="504"/>
      <c r="AW8" s="503">
        <f t="shared" si="355"/>
        <v>44602.041676666668</v>
      </c>
      <c r="AX8" s="501" t="str">
        <f>IF(VLOOKUP(AW8,'Drilling Input'!$B$3:$F$10034,5,1)=VLOOKUP(AW7,'Drilling Input'!$B$3:$F$10034,5,1)," ",VLOOKUP(AW8,'Drilling Input'!$B$3:$F$10034,5,1))</f>
        <v xml:space="preserve"> </v>
      </c>
      <c r="AY8" s="504"/>
      <c r="AZ8" s="503">
        <f t="shared" ref="AZ8" si="363">AZ7+1/24+1/100000</f>
        <v>44603.041676666668</v>
      </c>
      <c r="BA8" s="501" t="str">
        <f>IF(VLOOKUP(AZ8,'Drilling Input'!$B$3:$F$10034,5,1)=VLOOKUP(AZ7,'Drilling Input'!$B$3:$F$10034,5,1)," ",VLOOKUP(AZ8,'Drilling Input'!$B$3:$F$10034,5,1))</f>
        <v xml:space="preserve"> </v>
      </c>
      <c r="BB8" s="504"/>
      <c r="BC8" s="503">
        <f t="shared" ref="BC8" si="364">BC7+1/24+1/100000</f>
        <v>44604.041676666668</v>
      </c>
      <c r="BD8" s="501" t="str">
        <f>IF(VLOOKUP(BC8,'Drilling Input'!$B$3:$F$10034,5,1)=VLOOKUP(BC7,'Drilling Input'!$B$3:$F$10034,5,1)," ",VLOOKUP(BC8,'Drilling Input'!$B$3:$F$10034,5,1))</f>
        <v xml:space="preserve"> </v>
      </c>
      <c r="BE8" s="504"/>
      <c r="BF8" s="503">
        <f t="shared" ref="BF8" si="365">BF7+1/24+1/100000</f>
        <v>44605.041676666668</v>
      </c>
      <c r="BG8" s="501" t="str">
        <f>IF(VLOOKUP(BF8,'Drilling Input'!$B$3:$F$10034,5,1)=VLOOKUP(BF7,'Drilling Input'!$B$3:$F$10034,5,1)," ",VLOOKUP(BF8,'Drilling Input'!$B$3:$F$10034,5,1))</f>
        <v xml:space="preserve"> </v>
      </c>
      <c r="BH8" s="504"/>
      <c r="BI8" s="503">
        <f t="shared" ref="BI8" si="366">BI7+1/24+1/100000</f>
        <v>44606.041676666668</v>
      </c>
      <c r="BJ8" s="501" t="str">
        <f>IF(VLOOKUP(BI8,'Drilling Input'!$B$3:$F$10034,5,1)=VLOOKUP(BI7,'Drilling Input'!$B$3:$F$10034,5,1)," ",VLOOKUP(BI8,'Drilling Input'!$B$3:$F$10034,5,1))</f>
        <v xml:space="preserve"> </v>
      </c>
      <c r="BK8" s="504"/>
      <c r="BL8" s="503">
        <f t="shared" si="360"/>
        <v>44607.041676666668</v>
      </c>
      <c r="BM8" s="501" t="str">
        <f>IF(VLOOKUP(BL8,'Drilling Input'!$B$3:$F$10034,5,1)=VLOOKUP(BL7,'Drilling Input'!$B$3:$F$10034,5,1)," ",VLOOKUP(BL8,'Drilling Input'!$B$3:$F$10034,5,1))</f>
        <v xml:space="preserve"> </v>
      </c>
      <c r="BN8" s="504"/>
      <c r="BO8" s="503">
        <f t="shared" ref="BO8" si="367">BO7+1/24+1/100000</f>
        <v>44608.041676666668</v>
      </c>
      <c r="BP8" s="501" t="str">
        <f>IF(VLOOKUP(BO8,'Drilling Input'!$B$3:$F$10034,5,1)=VLOOKUP(BO7,'Drilling Input'!$B$3:$F$10034,5,1)," ",VLOOKUP(BO8,'Drilling Input'!$B$3:$F$10034,5,1))</f>
        <v xml:space="preserve"> </v>
      </c>
      <c r="BQ8" s="504"/>
      <c r="BR8" s="503">
        <f t="shared" ref="BR8" si="368">BR7+1/24+1/100000</f>
        <v>44609.041676666668</v>
      </c>
      <c r="BS8" s="501" t="str">
        <f>IF(VLOOKUP(BR8,'Drilling Input'!$B$3:$F$10034,5,1)=VLOOKUP(BR7,'Drilling Input'!$B$3:$F$10034,5,1)," ",VLOOKUP(BR8,'Drilling Input'!$B$3:$F$10034,5,1))</f>
        <v xml:space="preserve"> </v>
      </c>
      <c r="BT8" s="504"/>
      <c r="BU8" s="503">
        <f t="shared" si="355"/>
        <v>44610.041676666668</v>
      </c>
      <c r="BV8" s="501" t="str">
        <f>IF(VLOOKUP(BU8,'Drilling Input'!$B$3:$F$10034,5,1)=VLOOKUP(BU7,'Drilling Input'!$B$3:$F$10034,5,1)," ",VLOOKUP(BU8,'Drilling Input'!$B$3:$F$10034,5,1))</f>
        <v xml:space="preserve"> </v>
      </c>
      <c r="BW8" s="504"/>
      <c r="BX8" s="503">
        <f t="shared" ref="BX8" si="369">BX7+1/24+1/100000</f>
        <v>44611.041676666668</v>
      </c>
      <c r="BY8" s="501" t="str">
        <f>IF(VLOOKUP(BX8,'Drilling Input'!$B$3:$F$10034,5,1)=VLOOKUP(BX7,'Drilling Input'!$B$3:$F$10034,5,1)," ",VLOOKUP(BX8,'Drilling Input'!$B$3:$F$10034,5,1))</f>
        <v xml:space="preserve"> </v>
      </c>
      <c r="BZ8" s="504"/>
      <c r="CA8" s="503">
        <f t="shared" ref="CA8" si="370">CA7+1/24+1/100000</f>
        <v>44612.041676666668</v>
      </c>
      <c r="CB8" s="501" t="str">
        <f>IF(VLOOKUP(CA8,'Drilling Input'!$B$3:$F$10034,5,1)=VLOOKUP(CA7,'Drilling Input'!$B$3:$F$10034,5,1)," ",VLOOKUP(CA8,'Drilling Input'!$B$3:$F$10034,5,1))</f>
        <v xml:space="preserve"> </v>
      </c>
      <c r="CC8" s="504"/>
      <c r="CD8" s="503">
        <f t="shared" ref="CD8" si="371">CD7+1/24+1/100000</f>
        <v>44613.041676666668</v>
      </c>
      <c r="CE8" s="501" t="str">
        <f>IF(VLOOKUP(CD8,'Drilling Input'!$B$3:$F$10034,5,1)=VLOOKUP(CD7,'Drilling Input'!$B$3:$F$10034,5,1)," ",VLOOKUP(CD8,'Drilling Input'!$B$3:$F$10034,5,1))</f>
        <v xml:space="preserve"> </v>
      </c>
      <c r="CF8" s="504"/>
      <c r="CG8" s="503">
        <f t="shared" ref="CG8" si="372">CG7+1/24+1/100000</f>
        <v>44614.041676666668</v>
      </c>
      <c r="CH8" s="501" t="str">
        <f>IF(VLOOKUP(CG8,'Drilling Input'!$B$3:$F$10034,5,1)=VLOOKUP(CG7,'Drilling Input'!$B$3:$F$10034,5,1)," ",VLOOKUP(CG8,'Drilling Input'!$B$3:$F$10034,5,1))</f>
        <v xml:space="preserve"> </v>
      </c>
      <c r="CI8" s="504"/>
      <c r="CJ8" s="503">
        <f t="shared" si="360"/>
        <v>44615.041676666668</v>
      </c>
      <c r="CK8" s="501" t="str">
        <f>IF(VLOOKUP(CJ8,'Drilling Input'!$B$3:$F$10034,5,1)=VLOOKUP(CJ7,'Drilling Input'!$B$3:$F$10034,5,1)," ",VLOOKUP(CJ8,'Drilling Input'!$B$3:$F$10034,5,1))</f>
        <v xml:space="preserve"> </v>
      </c>
      <c r="CL8" s="504"/>
      <c r="CM8" s="503">
        <f t="shared" ref="CM8" si="373">CM7+1/24+1/100000</f>
        <v>44616.041676666668</v>
      </c>
      <c r="CN8" s="501" t="str">
        <f>IF(VLOOKUP(CM8,'Drilling Input'!$B$3:$F$10034,5,1)=VLOOKUP(CM7,'Drilling Input'!$B$3:$F$10034,5,1)," ",VLOOKUP(CM8,'Drilling Input'!$B$3:$F$10034,5,1))</f>
        <v xml:space="preserve"> </v>
      </c>
      <c r="CO8" s="504"/>
      <c r="CP8" s="503">
        <f t="shared" ref="CP8" si="374">CP7+1/24+1/100000</f>
        <v>44617.041676666668</v>
      </c>
      <c r="CQ8" s="501" t="str">
        <f>IF(VLOOKUP(CP8,'Drilling Input'!$B$3:$F$10034,5,1)=VLOOKUP(CP7,'Drilling Input'!$B$3:$F$10034,5,1)," ",VLOOKUP(CP8,'Drilling Input'!$B$3:$F$10034,5,1))</f>
        <v xml:space="preserve"> </v>
      </c>
      <c r="CR8" s="504"/>
      <c r="CS8" s="503">
        <f t="shared" ref="CS8:EO23" si="375">CS7+1/24+1/100000</f>
        <v>44618.041676666668</v>
      </c>
      <c r="CT8" s="501" t="str">
        <f>IF(VLOOKUP(CS8,'Drilling Input'!$B$3:$F$10034,5,1)=VLOOKUP(CS7,'Drilling Input'!$B$3:$F$10034,5,1)," ",VLOOKUP(CS8,'Drilling Input'!$B$3:$F$10034,5,1))</f>
        <v xml:space="preserve"> </v>
      </c>
      <c r="CU8" s="504"/>
      <c r="CV8" s="503">
        <f t="shared" ref="CV8" si="376">CV7+1/24+1/100000</f>
        <v>44619.041676666668</v>
      </c>
      <c r="CW8" s="501" t="str">
        <f>IF(VLOOKUP(CV8,'Drilling Input'!$B$3:$F$10034,5,1)=VLOOKUP(CV7,'Drilling Input'!$B$3:$F$10034,5,1)," ",VLOOKUP(CV8,'Drilling Input'!$B$3:$F$10034,5,1))</f>
        <v xml:space="preserve"> </v>
      </c>
      <c r="CX8" s="504"/>
      <c r="CY8" s="503">
        <f t="shared" ref="CY8" si="377">CY7+1/24+1/100000</f>
        <v>44620.041676666668</v>
      </c>
      <c r="CZ8" s="501" t="str">
        <f>IF(VLOOKUP(CY8,'Drilling Input'!$B$3:$F$10034,5,1)=VLOOKUP(CY7,'Drilling Input'!$B$3:$F$10034,5,1)," ",VLOOKUP(CY8,'Drilling Input'!$B$3:$F$10034,5,1))</f>
        <v xml:space="preserve"> </v>
      </c>
      <c r="DA8" s="504"/>
      <c r="DB8" s="503">
        <f t="shared" ref="DB8" si="378">DB7+1/24+1/100000</f>
        <v>44621.041676666668</v>
      </c>
      <c r="DC8" s="501" t="str">
        <f>IF(VLOOKUP(DB8,'Drilling Input'!$B$3:$F$10034,5,1)=VLOOKUP(DB7,'Drilling Input'!$B$3:$F$10034,5,1)," ",VLOOKUP(DB8,'Drilling Input'!$B$3:$F$10034,5,1))</f>
        <v xml:space="preserve"> </v>
      </c>
      <c r="DD8" s="504"/>
      <c r="DE8" s="503">
        <f t="shared" ref="DE8" si="379">DE7+1/24+1/100000</f>
        <v>44622.041676666668</v>
      </c>
      <c r="DF8" s="501" t="str">
        <f>IF(VLOOKUP(DE8,'Drilling Input'!$B$3:$F$10034,5,1)=VLOOKUP(DE7,'Drilling Input'!$B$3:$F$10034,5,1)," ",VLOOKUP(DE8,'Drilling Input'!$B$3:$F$10034,5,1))</f>
        <v xml:space="preserve"> </v>
      </c>
      <c r="DG8" s="504"/>
      <c r="DH8" s="503">
        <f t="shared" ref="DH8:FD23" si="380">DH7+1/24+1/100000</f>
        <v>44623.041676666668</v>
      </c>
      <c r="DI8" s="501" t="str">
        <f>IF(VLOOKUP(DH8,'Drilling Input'!$B$3:$F$10034,5,1)=VLOOKUP(DH7,'Drilling Input'!$B$3:$F$10034,5,1)," ",VLOOKUP(DH8,'Drilling Input'!$B$3:$F$10034,5,1))</f>
        <v xml:space="preserve"> </v>
      </c>
      <c r="DJ8" s="504"/>
      <c r="DK8" s="503">
        <f t="shared" ref="DK8" si="381">DK7+1/24+1/100000</f>
        <v>44624.041676666668</v>
      </c>
      <c r="DL8" s="501" t="str">
        <f>IF(VLOOKUP(DK8,'Drilling Input'!$B$3:$F$10034,5,1)=VLOOKUP(DK7,'Drilling Input'!$B$3:$F$10034,5,1)," ",VLOOKUP(DK8,'Drilling Input'!$B$3:$F$10034,5,1))</f>
        <v xml:space="preserve">RIH 36" conductor on DP to seabed. </v>
      </c>
      <c r="DM8" s="504"/>
      <c r="DN8" s="503">
        <f t="shared" ref="DN8" si="382">DN7+1/24+1/100000</f>
        <v>44625.041676666668</v>
      </c>
      <c r="DO8" s="501" t="str">
        <f>IF(VLOOKUP(DN8,'Drilling Input'!$B$3:$F$10034,5,1)=VLOOKUP(DN7,'Drilling Input'!$B$3:$F$10034,5,1)," ",VLOOKUP(DN8,'Drilling Input'!$B$3:$F$10034,5,1))</f>
        <v xml:space="preserve"> </v>
      </c>
      <c r="DP8" s="504"/>
      <c r="DQ8" s="503">
        <f t="shared" si="375"/>
        <v>44626.041676666668</v>
      </c>
      <c r="DR8" s="501" t="str">
        <f>IF(VLOOKUP(DQ8,'Drilling Input'!$B$3:$F$10034,5,1)=VLOOKUP(DQ7,'Drilling Input'!$B$3:$F$10034,5,1)," ",VLOOKUP(DQ8,'Drilling Input'!$B$3:$F$10034,5,1))</f>
        <v xml:space="preserve"> </v>
      </c>
      <c r="DS8" s="504"/>
      <c r="DT8" s="503">
        <f t="shared" ref="DT8" si="383">DT7+1/24+1/100000</f>
        <v>44627.041676666668</v>
      </c>
      <c r="DU8" s="501" t="str">
        <f>IF(VLOOKUP(DT8,'Drilling Input'!$B$3:$F$10034,5,1)=VLOOKUP(DT7,'Drilling Input'!$B$3:$F$10034,5,1)," ",VLOOKUP(DT8,'Drilling Input'!$B$3:$F$10034,5,1))</f>
        <v xml:space="preserve"> </v>
      </c>
      <c r="DV8" s="504"/>
      <c r="DW8" s="503">
        <f t="shared" ref="DW8" si="384">DW7+1/24+1/100000</f>
        <v>44628.041676666668</v>
      </c>
      <c r="DX8" s="501" t="str">
        <f>IF(VLOOKUP(DW8,'Drilling Input'!$B$3:$F$10034,5,1)=VLOOKUP(DW7,'Drilling Input'!$B$3:$F$10034,5,1)," ",VLOOKUP(DW8,'Drilling Input'!$B$3:$F$10034,5,1))</f>
        <v>P/U and RIH 36" jetting joint, 36" conductor int joints and LP WHH c/w extension joint.</v>
      </c>
      <c r="DY8" s="504"/>
      <c r="DZ8" s="503">
        <f t="shared" ref="DZ8" si="385">DZ7+1/24+1/100000</f>
        <v>44629.041676666668</v>
      </c>
      <c r="EA8" s="501" t="str">
        <f>IF(VLOOKUP(DZ8,'Drilling Input'!$B$3:$F$10034,5,1)=VLOOKUP(DZ7,'Drilling Input'!$B$3:$F$10034,5,1)," ",VLOOKUP(DZ8,'Drilling Input'!$B$3:$F$10034,5,1))</f>
        <v xml:space="preserve"> </v>
      </c>
      <c r="EB8" s="504"/>
      <c r="EC8" s="503">
        <f t="shared" ref="EC8" si="386">EC7+1/24+1/100000</f>
        <v>44630.041676666668</v>
      </c>
      <c r="ED8" s="501" t="str">
        <f>IF(VLOOKUP(EC8,'Drilling Input'!$B$3:$F$10034,5,1)=VLOOKUP(EC7,'Drilling Input'!$B$3:$F$10034,5,1)," ",VLOOKUP(EC8,'Drilling Input'!$B$3:$F$10034,5,1))</f>
        <v xml:space="preserve"> </v>
      </c>
      <c r="EE8" s="504"/>
      <c r="EF8" s="503">
        <f t="shared" si="380"/>
        <v>44631.041676666668</v>
      </c>
      <c r="EG8" s="501" t="str">
        <f>IF(VLOOKUP(EF8,'Drilling Input'!$B$3:$F$10034,5,1)=VLOOKUP(EF7,'Drilling Input'!$B$3:$F$10034,5,1)," ",VLOOKUP(EF8,'Drilling Input'!$B$3:$F$10034,5,1))</f>
        <v>Directional drill ahead 24" hole with SW to 2x stands above Top Supra Lingan.</v>
      </c>
      <c r="EH8" s="504"/>
      <c r="EI8" s="503">
        <f t="shared" ref="EI8" si="387">EI7+1/24+1/100000</f>
        <v>44632.041676666668</v>
      </c>
      <c r="EJ8" s="501" t="str">
        <f>IF(VLOOKUP(EI8,'Drilling Input'!$B$3:$F$10034,5,1)=VLOOKUP(EI7,'Drilling Input'!$B$3:$F$10034,5,1)," ",VLOOKUP(EI8,'Drilling Input'!$B$3:$F$10034,5,1))</f>
        <v>Engage DAT. Wellhead clean up. POOH above wellhead.</v>
      </c>
      <c r="EK8" s="504"/>
      <c r="EL8" s="503">
        <f t="shared" ref="EL8" si="388">EL7+1/24+1/100000</f>
        <v>44633.041676666668</v>
      </c>
      <c r="EM8" s="501" t="str">
        <f>IF(VLOOKUP(EL8,'Drilling Input'!$B$3:$F$10034,5,1)=VLOOKUP(EL7,'Drilling Input'!$B$3:$F$10034,5,1)," ",VLOOKUP(EL8,'Drilling Input'!$B$3:$F$10034,5,1))</f>
        <v xml:space="preserve"> </v>
      </c>
      <c r="EN8" s="504"/>
      <c r="EO8" s="503">
        <f t="shared" si="375"/>
        <v>44634.041676666668</v>
      </c>
      <c r="EP8" s="501" t="str">
        <f>IF(VLOOKUP(EO8,'Drilling Input'!$B$3:$F$10034,5,1)=VLOOKUP(EO7,'Drilling Input'!$B$3:$F$10034,5,1)," ",VLOOKUP(EO8,'Drilling Input'!$B$3:$F$10034,5,1))</f>
        <v xml:space="preserve"> </v>
      </c>
      <c r="EQ8" s="504"/>
      <c r="ER8" s="503">
        <f t="shared" ref="ER8" si="389">ER7+1/24+1/100000</f>
        <v>44635.041676666668</v>
      </c>
      <c r="ES8" s="501" t="str">
        <f>IF(VLOOKUP(ER8,'Drilling Input'!$B$3:$F$10034,5,1)=VLOOKUP(ER7,'Drilling Input'!$B$3:$F$10034,5,1)," ",VLOOKUP(ER8,'Drilling Input'!$B$3:$F$10034,5,1))</f>
        <v xml:space="preserve"> </v>
      </c>
      <c r="ET8" s="504"/>
      <c r="EU8" s="503">
        <f t="shared" ref="EU8" si="390">EU7+1/24+1/100000</f>
        <v>44636.041676666668</v>
      </c>
      <c r="EV8" s="501" t="str">
        <f>IF(VLOOKUP(EU8,'Drilling Input'!$B$3:$F$10034,5,1)=VLOOKUP(EU7,'Drilling Input'!$B$3:$F$10034,5,1)," ",VLOOKUP(EU8,'Drilling Input'!$B$3:$F$10034,5,1))</f>
        <v>P/U and M/U DAT stand to conductor with 6" bit stick out. Lower string. Re-instate master bushing.</v>
      </c>
      <c r="EW8" s="504"/>
      <c r="EX8" s="503">
        <f t="shared" ref="EX8" si="391">EX7+1/24+1/100000</f>
        <v>44637.041676666668</v>
      </c>
      <c r="EY8" s="501" t="str">
        <f>IF(VLOOKUP(EX8,'Drilling Input'!$B$3:$F$10034,5,1)=VLOOKUP(EX7,'Drilling Input'!$B$3:$F$10034,5,1)," ",VLOOKUP(EX8,'Drilling Input'!$B$3:$F$10034,5,1))</f>
        <v xml:space="preserve"> </v>
      </c>
      <c r="EZ8" s="504"/>
      <c r="FA8" s="503">
        <f t="shared" ref="FA8" si="392">FA7+1/24+1/100000</f>
        <v>44638.041676666668</v>
      </c>
      <c r="FB8" s="501" t="str">
        <f>IF(VLOOKUP(FA8,'Drilling Input'!$B$3:$F$10034,5,1)=VLOOKUP(FA7,'Drilling Input'!$B$3:$F$10034,5,1)," ",VLOOKUP(FA8,'Drilling Input'!$B$3:$F$10034,5,1))</f>
        <v xml:space="preserve"> </v>
      </c>
      <c r="FC8" s="504"/>
      <c r="FD8" s="503">
        <f t="shared" si="380"/>
        <v>44639.041676666668</v>
      </c>
      <c r="FE8" s="501" t="str">
        <f>IF(VLOOKUP(FD8,'Drilling Input'!$B$3:$F$10034,5,1)=VLOOKUP(FD7,'Drilling Input'!$B$3:$F$10034,5,1)," ",VLOOKUP(FD8,'Drilling Input'!$B$3:$F$10034,5,1))</f>
        <v xml:space="preserve"> </v>
      </c>
      <c r="FF8" s="504"/>
      <c r="FG8" s="503">
        <f t="shared" ref="FG8" si="393">FG7+1/24+1/100000</f>
        <v>44640.041676666668</v>
      </c>
      <c r="FH8" s="501" t="str">
        <f>IF(VLOOKUP(FG8,'Drilling Input'!$B$3:$F$10034,5,1)=VLOOKUP(FG7,'Drilling Input'!$B$3:$F$10034,5,1)," ",VLOOKUP(FG8,'Drilling Input'!$B$3:$F$10034,5,1))</f>
        <v xml:space="preserve"> </v>
      </c>
      <c r="FI8" s="504"/>
      <c r="FJ8" s="503">
        <f t="shared" ref="FJ8" si="394">FJ7+1/24+1/100000</f>
        <v>44641.041676666668</v>
      </c>
      <c r="FK8" s="501" t="str">
        <f>IF(VLOOKUP(FJ8,'Drilling Input'!$B$3:$F$10034,5,1)=VLOOKUP(FJ7,'Drilling Input'!$B$3:$F$10034,5,1)," ",VLOOKUP(FJ8,'Drilling Input'!$B$3:$F$10034,5,1))</f>
        <v xml:space="preserve"> </v>
      </c>
      <c r="FL8" s="504"/>
      <c r="FM8" s="503">
        <f t="shared" ref="FM8:HI23" si="395">FM7+1/24+1/100000</f>
        <v>44642.041676666668</v>
      </c>
      <c r="FN8" s="501" t="str">
        <f>IF(VLOOKUP(FM8,'Drilling Input'!$B$3:$F$10034,5,1)=VLOOKUP(FM7,'Drilling Input'!$B$3:$F$10034,5,1)," ",VLOOKUP(FM8,'Drilling Input'!$B$3:$F$10034,5,1))</f>
        <v xml:space="preserve"> </v>
      </c>
      <c r="FO8" s="504"/>
      <c r="FP8" s="503">
        <f t="shared" ref="FP8" si="396">FP7+1/24+1/100000</f>
        <v>44643.041676666668</v>
      </c>
      <c r="FQ8" s="501" t="str">
        <f>IF(VLOOKUP(FP8,'Drilling Input'!$B$3:$F$10034,5,1)=VLOOKUP(FP7,'Drilling Input'!$B$3:$F$10034,5,1)," ",VLOOKUP(FP8,'Drilling Input'!$B$3:$F$10034,5,1))</f>
        <v>Splash BOP, Run double Pressure test C&amp;K boost and conduits</v>
      </c>
      <c r="FR8" s="504"/>
      <c r="FS8" s="503">
        <f t="shared" ref="FS8" si="397">FS7+1/24+1/100000</f>
        <v>44644.041676666668</v>
      </c>
      <c r="FT8" s="501" t="str">
        <f>IF(VLOOKUP(FS8,'Drilling Input'!$B$3:$F$10034,5,1)=VLOOKUP(FS7,'Drilling Input'!$B$3:$F$10034,5,1)," ",VLOOKUP(FS8,'Drilling Input'!$B$3:$F$10034,5,1))</f>
        <v xml:space="preserve">P/U and M/U MPD joint </v>
      </c>
      <c r="FU8" s="504"/>
      <c r="FV8" s="503">
        <f t="shared" ref="FV8" si="398">FV7+1/24+1/100000</f>
        <v>44645.041676666668</v>
      </c>
      <c r="FW8" s="501" t="str">
        <f>IF(VLOOKUP(FV8,'Drilling Input'!$B$3:$F$10034,5,1)=VLOOKUP(FV7,'Drilling Input'!$B$3:$F$10034,5,1)," ",VLOOKUP(FV8,'Drilling Input'!$B$3:$F$10034,5,1))</f>
        <v xml:space="preserve"> </v>
      </c>
      <c r="FX8" s="504"/>
      <c r="FY8" s="503">
        <f t="shared" ref="FY8" si="399">FY7+1/24+1/100000</f>
        <v>44646.041676666668</v>
      </c>
      <c r="FZ8" s="501" t="str">
        <f>IF(VLOOKUP(FY8,'Drilling Input'!$B$3:$F$10034,5,1)=VLOOKUP(FY7,'Drilling Input'!$B$3:$F$10034,5,1)," ",VLOOKUP(FY8,'Drilling Input'!$B$3:$F$10034,5,1))</f>
        <v xml:space="preserve"> </v>
      </c>
      <c r="GA8" s="504"/>
      <c r="GB8" s="503">
        <f t="shared" ref="GB8:HX23" si="400">GB7+1/24+1/100000</f>
        <v>44647.041676666668</v>
      </c>
      <c r="GC8" s="501" t="str">
        <f>IF(VLOOKUP(GB8,'Drilling Input'!$B$3:$F$10034,5,1)=VLOOKUP(GB7,'Drilling Input'!$B$3:$F$10034,5,1)," ",VLOOKUP(GB8,'Drilling Input'!$B$3:$F$10034,5,1))</f>
        <v xml:space="preserve"> </v>
      </c>
      <c r="GD8" s="504"/>
      <c r="GE8" s="503">
        <f t="shared" ref="GE8" si="401">GE7+1/24+1/100000</f>
        <v>44648.041676666668</v>
      </c>
      <c r="GF8" s="501" t="str">
        <f>IF(VLOOKUP(GE8,'Drilling Input'!$B$3:$F$10034,5,1)=VLOOKUP(GE7,'Drilling Input'!$B$3:$F$10034,5,1)," ",VLOOKUP(GE8,'Drilling Input'!$B$3:$F$10034,5,1))</f>
        <v xml:space="preserve"> </v>
      </c>
      <c r="GG8" s="504"/>
      <c r="GH8" s="503">
        <f t="shared" ref="GH8" si="402">GH7+1/24+1/100000</f>
        <v>44649.041676666668</v>
      </c>
      <c r="GI8" s="501" t="str">
        <f>IF(VLOOKUP(GH8,'Drilling Input'!$B$3:$F$10034,5,1)=VLOOKUP(GH7,'Drilling Input'!$B$3:$F$10034,5,1)," ",VLOOKUP(GH8,'Drilling Input'!$B$3:$F$10034,5,1))</f>
        <v xml:space="preserve">Drill out cement, shoe,  rathole and 15 ft of new formation </v>
      </c>
      <c r="GJ8" s="504"/>
      <c r="GK8" s="503">
        <f t="shared" si="395"/>
        <v>44650.041676666668</v>
      </c>
      <c r="GL8" s="501" t="str">
        <f>IF(VLOOKUP(GK8,'Drilling Input'!$B$3:$F$10034,5,1)=VLOOKUP(GK7,'Drilling Input'!$B$3:$F$10034,5,1)," ",VLOOKUP(GK8,'Drilling Input'!$B$3:$F$10034,5,1))</f>
        <v>Circulate hole clean. (strip LCM) Rack stand per BU</v>
      </c>
      <c r="GM8" s="504"/>
      <c r="GN8" s="503">
        <f t="shared" ref="GN8" si="403">GN7+1/24+1/100000</f>
        <v>44651.041676666668</v>
      </c>
      <c r="GO8" s="501" t="str">
        <f>IF(VLOOKUP(GN8,'Drilling Input'!$B$3:$F$10034,5,1)=VLOOKUP(GN7,'Drilling Input'!$B$3:$F$10034,5,1)," ",VLOOKUP(GN8,'Drilling Input'!$B$3:$F$10034,5,1))</f>
        <v>Wash down and space out liner hanger. Convert autofill floats</v>
      </c>
      <c r="GP8" s="504"/>
      <c r="GQ8" s="503">
        <f t="shared" ref="GQ8" si="404">GQ7+1/24+1/100000</f>
        <v>44652.041676666668</v>
      </c>
      <c r="GR8" s="501" t="str">
        <f>IF(VLOOKUP(GQ8,'Drilling Input'!$B$3:$F$10034,5,1)=VLOOKUP(GQ7,'Drilling Input'!$B$3:$F$10034,5,1)," ",VLOOKUP(GQ8,'Drilling Input'!$B$3:$F$10034,5,1))</f>
        <v xml:space="preserve"> </v>
      </c>
      <c r="GS8" s="504"/>
      <c r="GT8" s="503">
        <f t="shared" ref="GT8" si="405">GT7+1/24+1/100000</f>
        <v>44653.041676666668</v>
      </c>
      <c r="GU8" s="501" t="str">
        <f>IF(VLOOKUP(GT8,'Drilling Input'!$B$3:$F$10034,5,1)=VLOOKUP(GT7,'Drilling Input'!$B$3:$F$10034,5,1)," ",VLOOKUP(GT8,'Drilling Input'!$B$3:$F$10034,5,1))</f>
        <v>Circulate riser to seawater.  Slug pipe</v>
      </c>
      <c r="GV8" s="504"/>
      <c r="GW8" s="503">
        <f t="shared" ref="GW8" si="406">GW7+1/24+1/100000</f>
        <v>44654.041676666668</v>
      </c>
      <c r="GX8" s="501" t="str">
        <f>IF(VLOOKUP(GW8,'Drilling Input'!$B$3:$F$10034,5,1)=VLOOKUP(GW7,'Drilling Input'!$B$3:$F$10034,5,1)," ",VLOOKUP(GW8,'Drilling Input'!$B$3:$F$10034,5,1))</f>
        <v>POOH.  L/D packer with RT on aux side</v>
      </c>
      <c r="GY8" s="504"/>
      <c r="GZ8" s="503">
        <f t="shared" si="400"/>
        <v>44655.041676666668</v>
      </c>
      <c r="HA8" s="501" t="str">
        <f>IF(VLOOKUP(GZ8,'Drilling Input'!$B$3:$F$10034,5,1)=VLOOKUP(GZ7,'Drilling Input'!$B$3:$F$10034,5,1)," ",VLOOKUP(GZ8,'Drilling Input'!$B$3:$F$10034,5,1))</f>
        <v xml:space="preserve"> </v>
      </c>
      <c r="HB8" s="504"/>
      <c r="HC8" s="503">
        <f t="shared" ref="HC8" si="407">HC7+1/24+1/100000</f>
        <v>44656.041676666668</v>
      </c>
      <c r="HD8" s="501" t="str">
        <f>IF(VLOOKUP(HC8,'Drilling Input'!$B$3:$F$10034,5,1)=VLOOKUP(HC7,'Drilling Input'!$B$3:$F$10034,5,1)," ",VLOOKUP(HC8,'Drilling Input'!$B$3:$F$10034,5,1))</f>
        <v>Remove PS-30 slips. Install master bushings. Changed out to 5" DP handling equipment.</v>
      </c>
      <c r="HE8" s="504"/>
      <c r="HF8" s="503">
        <f t="shared" ref="HF8" si="408">HF7+1/24+1/100000</f>
        <v>44657.041676666668</v>
      </c>
      <c r="HG8" s="501" t="str">
        <f>IF(VLOOKUP(HF8,'Drilling Input'!$B$3:$F$10034,5,1)=VLOOKUP(HF7,'Drilling Input'!$B$3:$F$10034,5,1)," ",VLOOKUP(HF8,'Drilling Input'!$B$3:$F$10034,5,1))</f>
        <v xml:space="preserve"> </v>
      </c>
      <c r="HH8" s="504"/>
      <c r="HI8" s="503">
        <f t="shared" si="395"/>
        <v>44658.041676666668</v>
      </c>
      <c r="HJ8" s="501" t="str">
        <f>IF(VLOOKUP(HI8,'Drilling Input'!$B$3:$F$10034,5,1)=VLOOKUP(HI7,'Drilling Input'!$B$3:$F$10034,5,1)," ",VLOOKUP(HI8,'Drilling Input'!$B$3:$F$10034,5,1))</f>
        <v>Mix N-flow breaker</v>
      </c>
      <c r="HK8" s="504"/>
      <c r="HL8" s="503">
        <f t="shared" ref="HL8" si="409">HL7+1/24+1/100000</f>
        <v>44659.041676666668</v>
      </c>
      <c r="HM8" s="501" t="str">
        <f>IF(VLOOKUP(HL8,'Drilling Input'!$B$3:$F$10034,5,1)=VLOOKUP(HL7,'Drilling Input'!$B$3:$F$10034,5,1)," ",VLOOKUP(HL8,'Drilling Input'!$B$3:$F$10034,5,1))</f>
        <v>Pick up WBRT BHA and RIH</v>
      </c>
      <c r="HN8" s="504"/>
      <c r="HO8" s="503">
        <f t="shared" ref="HO8" si="410">HO7+1/24+1/100000</f>
        <v>44660.041676666668</v>
      </c>
      <c r="HP8" s="501" t="str">
        <f>IF(VLOOKUP(HO8,'Drilling Input'!$B$3:$F$10034,5,1)=VLOOKUP(HO7,'Drilling Input'!$B$3:$F$10034,5,1)," ",VLOOKUP(HO8,'Drilling Input'!$B$3:$F$10034,5,1))</f>
        <v>Change elevator inserts, remove RCS-500 slips, install master bushings</v>
      </c>
      <c r="HQ8" s="504"/>
      <c r="HR8" s="503">
        <f t="shared" ref="HR8" si="411">HR7+1/24+1/100000</f>
        <v>44661.041676666668</v>
      </c>
      <c r="HS8" s="501" t="str">
        <f>IF(VLOOKUP(HR8,'Drilling Input'!$B$3:$F$10034,5,1)=VLOOKUP(HR7,'Drilling Input'!$B$3:$F$10034,5,1)," ",VLOOKUP(HR8,'Drilling Input'!$B$3:$F$10034,5,1))</f>
        <v>Rig up sliding table</v>
      </c>
      <c r="HT8" s="504"/>
      <c r="HU8" s="503">
        <f t="shared" ref="HU8" si="412">HU7+1/24+1/100000</f>
        <v>44662.041676666668</v>
      </c>
      <c r="HV8" s="501" t="str">
        <f>IF(VLOOKUP(HU8,'Drilling Input'!$B$3:$F$10034,5,1)=VLOOKUP(HU7,'Drilling Input'!$B$3:$F$10034,5,1)," ",VLOOKUP(HU8,'Drilling Input'!$B$3:$F$10034,5,1))</f>
        <v xml:space="preserve">Inflow test AAV </v>
      </c>
      <c r="HW8" s="504"/>
      <c r="HX8" s="503">
        <f t="shared" si="400"/>
        <v>44663.041676666668</v>
      </c>
      <c r="HY8" s="501" t="str">
        <f>IF(VLOOKUP(HX8,'Drilling Input'!$B$3:$F$10034,5,1)=VLOOKUP(HX7,'Drilling Input'!$B$3:$F$10034,5,1)," ",VLOOKUP(HX8,'Drilling Input'!$B$3:$F$10034,5,1))</f>
        <v xml:space="preserve"> </v>
      </c>
      <c r="HZ8" s="504"/>
      <c r="IA8" s="503">
        <f t="shared" ref="IA8" si="413">IA7+1/24+1/100000</f>
        <v>44664.041676666668</v>
      </c>
      <c r="IB8" s="501" t="str">
        <f>IF(VLOOKUP(IA8,'Drilling Input'!$B$3:$F$10034,5,1)=VLOOKUP(IA7,'Drilling Input'!$B$3:$F$10034,5,1)," ",VLOOKUP(IA8,'Drilling Input'!$B$3:$F$10034,5,1))</f>
        <v xml:space="preserve">ROV locks flowline connector </v>
      </c>
      <c r="IC8" s="504"/>
      <c r="ID8" s="503">
        <f t="shared" ref="ID8" si="414">ID7+1/24+1/100000</f>
        <v>44665.041676666668</v>
      </c>
      <c r="IE8" s="501" t="str">
        <f>IF(VLOOKUP(ID8,'Drilling Input'!$B$3:$F$10034,5,1)=VLOOKUP(ID7,'Drilling Input'!$B$3:$F$10034,5,1)," ",VLOOKUP(ID8,'Drilling Input'!$B$3:$F$10034,5,1))</f>
        <v xml:space="preserve">P/U and M/U MPD joint </v>
      </c>
      <c r="IF8" s="504"/>
      <c r="IG8" s="503">
        <f t="shared" ref="IG8:KC23" si="415">IG7+1/24+1/100000</f>
        <v>44666.041676666668</v>
      </c>
      <c r="IH8" s="501" t="str">
        <f>IF(VLOOKUP(IG8,'Drilling Input'!$B$3:$F$10034,5,1)=VLOOKUP(IG7,'Drilling Input'!$B$3:$F$10034,5,1)," ",VLOOKUP(IG8,'Drilling Input'!$B$3:$F$10034,5,1))</f>
        <v>Install MPD storm loop support bracket to slip joint, pay out MPD umbilicals and connect to storm loop bracket</v>
      </c>
      <c r="II8" s="504"/>
      <c r="IJ8" s="503">
        <f t="shared" ref="IJ8" si="416">IJ7+1/24+1/100000</f>
        <v>44667.041676666668</v>
      </c>
      <c r="IK8" s="501" t="str">
        <f>IF(VLOOKUP(IJ8,'Drilling Input'!$B$3:$F$10034,5,1)=VLOOKUP(IJ7,'Drilling Input'!$B$3:$F$10034,5,1)," ",VLOOKUP(IJ8,'Drilling Input'!$B$3:$F$10034,5,1))</f>
        <v>Drill out cement/ shoetrack to 10 ft above shoe while displacing to SBM.  Take SCR's.</v>
      </c>
      <c r="IL8" s="504"/>
      <c r="IM8" s="503">
        <f t="shared" ref="IM8" si="417">IM7+1/24+1/100000</f>
        <v>44668.041676666668</v>
      </c>
      <c r="IN8" s="501" t="str">
        <f>IF(VLOOKUP(IM8,'Drilling Input'!$B$3:$F$10034,5,1)=VLOOKUP(IM7,'Drilling Input'!$B$3:$F$10034,5,1)," ",VLOOKUP(IM8,'Drilling Input'!$B$3:$F$10034,5,1))</f>
        <v xml:space="preserve">PS30's out, bushings in. M/U PSRT and RIH to RCD depth. Retrieve PS and POOH. R/B PSRT. </v>
      </c>
      <c r="IO8" s="504"/>
      <c r="IP8" s="503">
        <f t="shared" ref="IP8" si="418">IP7+1/24+1/100000</f>
        <v>44669.041676666668</v>
      </c>
      <c r="IQ8" s="501" t="str">
        <f>IF(VLOOKUP(IP8,'Drilling Input'!$B$3:$F$10034,5,1)=VLOOKUP(IP7,'Drilling Input'!$B$3:$F$10034,5,1)," ",VLOOKUP(IP8,'Drilling Input'!$B$3:$F$10034,5,1))</f>
        <v xml:space="preserve">B/O and rack back cement head </v>
      </c>
      <c r="IR8" s="504"/>
      <c r="IS8" s="503">
        <f t="shared" ref="IS8" si="419">IS7+1/24+1/100000</f>
        <v>44670.041676666668</v>
      </c>
      <c r="IT8" s="501" t="str">
        <f>IF(VLOOKUP(IS8,'Drilling Input'!$B$3:$F$10034,5,1)=VLOOKUP(IS7,'Drilling Input'!$B$3:$F$10034,5,1)," ",VLOOKUP(IS8,'Drilling Input'!$B$3:$F$10034,5,1))</f>
        <v xml:space="preserve"> </v>
      </c>
      <c r="IU8" s="504"/>
      <c r="IV8" s="503">
        <f t="shared" ref="IV8:KR23" si="420">IV7+1/24+1/100000</f>
        <v>44671.041676666668</v>
      </c>
      <c r="IW8" s="501" t="str">
        <f>IF(VLOOKUP(IV8,'Drilling Input'!$B$3:$F$10034,5,1)=VLOOKUP(IV7,'Drilling Input'!$B$3:$F$10034,5,1)," ",VLOOKUP(IV8,'Drilling Input'!$B$3:$F$10034,5,1))</f>
        <v xml:space="preserve"> </v>
      </c>
      <c r="IX8" s="504"/>
      <c r="IY8" s="503">
        <f t="shared" ref="IY8" si="421">IY7+1/24+1/100000</f>
        <v>44672.041676666668</v>
      </c>
      <c r="IZ8" s="501" t="str">
        <f>IF(VLOOKUP(IY8,'Drilling Input'!$B$3:$F$10034,5,1)=VLOOKUP(IY7,'Drilling Input'!$B$3:$F$10034,5,1)," ",VLOOKUP(IY8,'Drilling Input'!$B$3:$F$10034,5,1))</f>
        <v xml:space="preserve"> </v>
      </c>
      <c r="JA8" s="504"/>
      <c r="JB8" s="503">
        <f t="shared" ref="JB8" si="422">JB7+1/24+1/100000</f>
        <v>44673.041676666668</v>
      </c>
      <c r="JC8" s="501" t="str">
        <f>IF(VLOOKUP(JB8,'Drilling Input'!$B$3:$F$10034,5,1)=VLOOKUP(JB7,'Drilling Input'!$B$3:$F$10034,5,1)," ",VLOOKUP(JB8,'Drilling Input'!$B$3:$F$10034,5,1))</f>
        <v xml:space="preserve"> </v>
      </c>
      <c r="JD8" s="504"/>
      <c r="JE8" s="503">
        <f t="shared" si="415"/>
        <v>44674.041676666668</v>
      </c>
      <c r="JF8" s="501" t="str">
        <f>IF(VLOOKUP(JE8,'Drilling Input'!$B$3:$F$10034,5,1)=VLOOKUP(JE7,'Drilling Input'!$B$3:$F$10034,5,1)," ",VLOOKUP(JE8,'Drilling Input'!$B$3:$F$10034,5,1))</f>
        <v>Scrape VCH packer setting depth (40ft up, 40ft down)</v>
      </c>
      <c r="JG8" s="504"/>
      <c r="JH8" s="503">
        <f t="shared" ref="JH8" si="423">JH7+1/24+1/100000</f>
        <v>44675.041676666668</v>
      </c>
      <c r="JI8" s="501" t="str">
        <f>IF(VLOOKUP(JH8,'Drilling Input'!$B$3:$F$10034,5,1)=VLOOKUP(JH7,'Drilling Input'!$B$3:$F$10034,5,1)," ",VLOOKUP(JH8,'Drilling Input'!$B$3:$F$10034,5,1))</f>
        <v xml:space="preserve"> </v>
      </c>
      <c r="JJ8" s="504"/>
      <c r="JK8" s="503">
        <f t="shared" ref="JK8" si="424">JK7+1/24+1/100000</f>
        <v>44676.041676666668</v>
      </c>
      <c r="JL8" s="501" t="str">
        <f>IF(VLOOKUP(JK8,'Drilling Input'!$B$3:$F$10034,5,1)=VLOOKUP(JK7,'Drilling Input'!$B$3:$F$10034,5,1)," ",VLOOKUP(JK8,'Drilling Input'!$B$3:$F$10034,5,1))</f>
        <v xml:space="preserve"> </v>
      </c>
      <c r="JM8" s="504"/>
      <c r="JN8" s="503">
        <f t="shared" ref="JN8" si="425">JN7+1/24+1/100000</f>
        <v>44677.041676666668</v>
      </c>
      <c r="JO8" s="501" t="str">
        <f>IF(VLOOKUP(JN8,'Drilling Input'!$B$3:$F$10034,5,1)=VLOOKUP(JN7,'Drilling Input'!$B$3:$F$10034,5,1)," ",VLOOKUP(JN8,'Drilling Input'!$B$3:$F$10034,5,1))</f>
        <v>RIH 8-1/2" AutoTrak BHA on 6-5/8" DP to 1 stand above expected TOC.</v>
      </c>
      <c r="JP8" s="504"/>
      <c r="JQ8" s="503">
        <f t="shared" ref="JQ8" si="426">JQ7+1/24+1/100000</f>
        <v>44678.041676666668</v>
      </c>
      <c r="JR8" s="501" t="str">
        <f>IF(VLOOKUP(JQ8,'Drilling Input'!$B$3:$F$10034,5,1)=VLOOKUP(JQ7,'Drilling Input'!$B$3:$F$10034,5,1)," ",VLOOKUP(JQ8,'Drilling Input'!$B$3:$F$10034,5,1))</f>
        <v xml:space="preserve"> </v>
      </c>
      <c r="JS8" s="504"/>
      <c r="JT8" s="503">
        <f t="shared" si="420"/>
        <v>44679.041676666668</v>
      </c>
      <c r="JU8" s="501" t="str">
        <f>IF(VLOOKUP(JT8,'Drilling Input'!$B$3:$F$10034,5,1)=VLOOKUP(JT7,'Drilling Input'!$B$3:$F$10034,5,1)," ",VLOOKUP(JT8,'Drilling Input'!$B$3:$F$10034,5,1))</f>
        <v>Remove PS-30 slips. Install master bushings. Changed out to 5" DP handling equipment.</v>
      </c>
      <c r="JV8" s="504"/>
      <c r="JW8" s="503">
        <f t="shared" ref="JW8" si="427">JW7+1/24+1/100000</f>
        <v>44680.041676666668</v>
      </c>
      <c r="JX8" s="501" t="str">
        <f>IF(VLOOKUP(JW8,'Drilling Input'!$B$3:$F$10034,5,1)=VLOOKUP(JW7,'Drilling Input'!$B$3:$F$10034,5,1)," ",VLOOKUP(JW8,'Drilling Input'!$B$3:$F$10034,5,1))</f>
        <v>RIH on  5 7/8"  DP</v>
      </c>
      <c r="JY8" s="504"/>
      <c r="JZ8" s="503">
        <f t="shared" ref="JZ8" si="428">JZ7+1/24+1/100000</f>
        <v>44681.041676666668</v>
      </c>
      <c r="KA8" s="501" t="str">
        <f>IF(VLOOKUP(JZ8,'Drilling Input'!$B$3:$F$10034,5,1)=VLOOKUP(JZ7,'Drilling Input'!$B$3:$F$10034,5,1)," ",VLOOKUP(JZ8,'Drilling Input'!$B$3:$F$10034,5,1))</f>
        <v xml:space="preserve"> </v>
      </c>
      <c r="KB8" s="504"/>
      <c r="KC8" s="503">
        <f t="shared" si="415"/>
        <v>44682.041676666668</v>
      </c>
      <c r="KD8" s="501" t="str">
        <f>IF(VLOOKUP(KC8,'Drilling Input'!$B$3:$F$10034,5,1)=VLOOKUP(KC7,'Drilling Input'!$B$3:$F$10034,5,1)," ",VLOOKUP(KC8,'Drilling Input'!$B$3:$F$10034,5,1))</f>
        <v xml:space="preserve"> </v>
      </c>
      <c r="KE8" s="504"/>
      <c r="KF8" s="503">
        <f t="shared" ref="KF8" si="429">KF7+1/24+1/100000</f>
        <v>44683.041676666668</v>
      </c>
      <c r="KG8" s="501" t="str">
        <f>IF(VLOOKUP(KF8,'Drilling Input'!$B$3:$F$10034,5,1)=VLOOKUP(KF7,'Drilling Input'!$B$3:$F$10034,5,1)," ",VLOOKUP(KF8,'Drilling Input'!$B$3:$F$10034,5,1))</f>
        <v xml:space="preserve">Hold PJSM. Spot breaker through washpipe. </v>
      </c>
      <c r="KH8" s="504"/>
      <c r="KI8" s="503">
        <f t="shared" ref="KI8" si="430">KI7+1/24+1/100000</f>
        <v>44684.041676666668</v>
      </c>
      <c r="KJ8" s="501" t="str">
        <f>IF(VLOOKUP(KI8,'Drilling Input'!$B$3:$F$10034,5,1)=VLOOKUP(KI7,'Drilling Input'!$B$3:$F$10034,5,1)," ",VLOOKUP(KI8,'Drilling Input'!$B$3:$F$10034,5,1))</f>
        <v xml:space="preserve"> </v>
      </c>
      <c r="KK8" s="504"/>
      <c r="KL8" s="503">
        <f t="shared" ref="KL8" si="431">KL7+1/24+1/100000</f>
        <v>44685.041676666668</v>
      </c>
      <c r="KM8" s="501" t="str">
        <f>IF(VLOOKUP(KL8,'Drilling Input'!$B$3:$F$10034,5,1)=VLOOKUP(KL7,'Drilling Input'!$B$3:$F$10034,5,1)," ",VLOOKUP(KL8,'Drilling Input'!$B$3:$F$10034,5,1))</f>
        <v xml:space="preserve"> </v>
      </c>
      <c r="KN8" s="504"/>
      <c r="KO8" s="503">
        <f t="shared" ref="KO8" si="432">KO7+1/24+1/100000</f>
        <v>44686.041676666668</v>
      </c>
      <c r="KP8" s="501" t="str">
        <f>IF(VLOOKUP(KO8,'Drilling Input'!$B$3:$F$10034,5,1)=VLOOKUP(KO7,'Drilling Input'!$B$3:$F$10034,5,1)," ",VLOOKUP(KO8,'Drilling Input'!$B$3:$F$10034,5,1))</f>
        <v>R/D 5-1/2" tubing handling equipment. R/U hang off plate</v>
      </c>
      <c r="KQ8" s="504"/>
      <c r="KR8" s="503">
        <f t="shared" si="420"/>
        <v>44687.041676666668</v>
      </c>
      <c r="KS8" s="501" t="str">
        <f>IF(VLOOKUP(KR8,'Drilling Input'!$B$3:$F$10034,5,1)=VLOOKUP(KR7,'Drilling Input'!$B$3:$F$10034,5,1)," ",VLOOKUP(KR8,'Drilling Input'!$B$3:$F$10034,5,1))</f>
        <v>Safety meeting for landing out and Perform drift off drill</v>
      </c>
      <c r="KT8" s="504"/>
      <c r="KU8" s="503">
        <f t="shared" ref="KU8" si="433">KU7+1/24+1/100000</f>
        <v>44688.041676666668</v>
      </c>
      <c r="KV8" s="501" t="str">
        <f>IF(VLOOKUP(KU8,'Drilling Input'!$B$3:$F$10034,5,1)=VLOOKUP(KU7,'Drilling Input'!$B$3:$F$10034,5,1)," ",VLOOKUP(KU8,'Drilling Input'!$B$3:$F$10034,5,1))</f>
        <v xml:space="preserve"> </v>
      </c>
      <c r="KW8" s="504"/>
      <c r="KX8" s="503">
        <f t="shared" ref="KX8" si="434">KX7+1/24+1/100000</f>
        <v>44689.041676666668</v>
      </c>
      <c r="KY8" s="501" t="str">
        <f>IF(VLOOKUP(KX8,'Drilling Input'!$B$3:$F$10034,5,1)=VLOOKUP(KX7,'Drilling Input'!$B$3:$F$10034,5,1)," ",VLOOKUP(KX8,'Drilling Input'!$B$3:$F$10034,5,1))</f>
        <v xml:space="preserve"> </v>
      </c>
      <c r="KZ8" s="504"/>
      <c r="LA8" s="503">
        <f t="shared" ref="LA8:MW23" si="435">LA7+1/24+1/100000</f>
        <v>44690.041676666668</v>
      </c>
      <c r="LB8" s="501" t="str">
        <f>IF(VLOOKUP(LA8,'Drilling Input'!$B$3:$F$10034,5,1)=VLOOKUP(LA7,'Drilling Input'!$B$3:$F$10034,5,1)," ",VLOOKUP(LA8,'Drilling Input'!$B$3:$F$10034,5,1))</f>
        <v xml:space="preserve">ROV performs annulus test </v>
      </c>
      <c r="LC8" s="504"/>
      <c r="LD8" s="503">
        <f t="shared" ref="LD8" si="436">LD7+1/24+1/100000</f>
        <v>44691.041676666668</v>
      </c>
      <c r="LE8" s="501" t="str">
        <f>IF(VLOOKUP(LD8,'Drilling Input'!$B$3:$F$10034,5,1)=VLOOKUP(LD7,'Drilling Input'!$B$3:$F$10034,5,1)," ",VLOOKUP(LD8,'Drilling Input'!$B$3:$F$10034,5,1))</f>
        <v>Lower Termination Joint, R/U and install 2" Bleed-off Line gooseneck</v>
      </c>
      <c r="LF8" s="504"/>
      <c r="LG8" s="503">
        <f t="shared" ref="LG8" si="437">LG7+1/24+1/100000</f>
        <v>44692.041676666668</v>
      </c>
      <c r="LH8" s="501" t="str">
        <f>IF(VLOOKUP(LG8,'Drilling Input'!$B$3:$F$10034,5,1)=VLOOKUP(LG7,'Drilling Input'!$B$3:$F$10034,5,1)," ",VLOOKUP(LG8,'Drilling Input'!$B$3:$F$10034,5,1))</f>
        <v>Rig down riser handling equipment.</v>
      </c>
      <c r="LI8" s="504"/>
      <c r="LJ8" s="503">
        <f t="shared" ref="LJ8" si="438">LJ7+1/24+1/100000</f>
        <v>44693.041676666668</v>
      </c>
      <c r="LK8" s="501" t="str">
        <f>IF(VLOOKUP(LJ8,'Drilling Input'!$B$3:$F$10034,5,1)=VLOOKUP(LJ7,'Drilling Input'!$B$3:$F$10034,5,1)," ",VLOOKUP(LJ8,'Drilling Input'!$B$3:$F$10034,5,1))</f>
        <v xml:space="preserve"> </v>
      </c>
      <c r="LL8" s="504"/>
      <c r="LM8" s="503">
        <f t="shared" ref="LM8" si="439">LM7+1/24+1/100000</f>
        <v>44694.041676666668</v>
      </c>
      <c r="LN8" s="501" t="str">
        <f>IF(VLOOKUP(LM8,'Drilling Input'!$B$3:$F$10034,5,1)=VLOOKUP(LM7,'Drilling Input'!$B$3:$F$10034,5,1)," ",VLOOKUP(LM8,'Drilling Input'!$B$3:$F$10034,5,1))</f>
        <v>POOH 17.5" AutoTrak BHA racking DP to 1,000 ft. O/P to retrieve NBP at wellhead depth</v>
      </c>
      <c r="LO8" s="504"/>
      <c r="LP8" s="503">
        <f t="shared" ref="LP8:NL23" si="440">LP7+1/24+1/100000</f>
        <v>44695.041676666668</v>
      </c>
      <c r="LQ8" s="501" t="str">
        <f>IF(VLOOKUP(LP8,'Drilling Input'!$B$3:$F$10034,5,1)=VLOOKUP(LP7,'Drilling Input'!$B$3:$F$10034,5,1)," ",VLOOKUP(LP8,'Drilling Input'!$B$3:$F$10034,5,1))</f>
        <v>Pump x bbl cement to displace line volume - Drop dart - pump cement - BH</v>
      </c>
      <c r="LR8" s="504"/>
      <c r="LS8" s="503">
        <f t="shared" ref="LS8" si="441">LS7+1/24+1/100000</f>
        <v>44696.041676666668</v>
      </c>
      <c r="LT8" s="501" t="str">
        <f>IF(VLOOKUP(LS8,'Drilling Input'!$B$3:$F$10034,5,1)=VLOOKUP(LS7,'Drilling Input'!$B$3:$F$10034,5,1)," ",VLOOKUP(LS8,'Drilling Input'!$B$3:$F$10034,5,1))</f>
        <v xml:space="preserve"> </v>
      </c>
      <c r="LU8" s="504"/>
      <c r="LV8" s="503">
        <f t="shared" ref="LV8" si="442">LV7+1/24+1/100000</f>
        <v>44697.041676666668</v>
      </c>
      <c r="LW8" s="501" t="str">
        <f>IF(VLOOKUP(LV8,'Drilling Input'!$B$3:$F$10034,5,1)=VLOOKUP(LV7,'Drilling Input'!$B$3:$F$10034,5,1)," ",VLOOKUP(LV8,'Drilling Input'!$B$3:$F$10034,5,1))</f>
        <v xml:space="preserve"> </v>
      </c>
      <c r="LX8" s="504"/>
      <c r="LY8" s="503">
        <f t="shared" si="435"/>
        <v>44698.041676666668</v>
      </c>
      <c r="LZ8" s="501" t="str">
        <f>IF(VLOOKUP(LY8,'Drilling Input'!$B$3:$F$10034,5,1)=VLOOKUP(LY7,'Drilling Input'!$B$3:$F$10034,5,1)," ",VLOOKUP(LY8,'Drilling Input'!$B$3:$F$10034,5,1))</f>
        <v xml:space="preserve"> </v>
      </c>
      <c r="MA8" s="504"/>
      <c r="MB8" s="503">
        <f t="shared" ref="MB8" si="443">MB7+1/24+1/100000</f>
        <v>44699.041676666668</v>
      </c>
      <c r="MC8" s="501" t="str">
        <f>IF(VLOOKUP(MB8,'Drilling Input'!$B$3:$F$10034,5,1)=VLOOKUP(MB7,'Drilling Input'!$B$3:$F$10034,5,1)," ",VLOOKUP(MB8,'Drilling Input'!$B$3:$F$10034,5,1))</f>
        <v>Slug. POOH liner RT to surface. R/B setting tool.</v>
      </c>
      <c r="MD8" s="504"/>
      <c r="ME8" s="503">
        <f t="shared" ref="ME8" si="444">ME7+1/24+1/100000</f>
        <v>44700.041676666668</v>
      </c>
      <c r="MF8" s="501" t="str">
        <f>IF(VLOOKUP(ME8,'Drilling Input'!$B$3:$F$10034,5,1)=VLOOKUP(ME7,'Drilling Input'!$B$3:$F$10034,5,1)," ",VLOOKUP(ME8,'Drilling Input'!$B$3:$F$10034,5,1))</f>
        <v xml:space="preserve"> </v>
      </c>
      <c r="MG8" s="504"/>
      <c r="MH8" s="503">
        <f t="shared" ref="MH8" si="445">MH7+1/24+1/100000</f>
        <v>44701.041676666668</v>
      </c>
      <c r="MI8" s="501" t="str">
        <f>IF(VLOOKUP(MH8,'Drilling Input'!$B$3:$F$10034,5,1)=VLOOKUP(MH7,'Drilling Input'!$B$3:$F$10034,5,1)," ",VLOOKUP(MH8,'Drilling Input'!$B$3:$F$10034,5,1))</f>
        <v xml:space="preserve"> </v>
      </c>
      <c r="MJ8" s="504"/>
      <c r="MK8" s="503">
        <f t="shared" ref="MK8" si="446">MK7+1/24+1/100000</f>
        <v>44702.041676666668</v>
      </c>
      <c r="ML8" s="501" t="str">
        <f>IF(VLOOKUP(MK8,'Drilling Input'!$B$3:$F$10034,5,1)=VLOOKUP(MK7,'Drilling Input'!$B$3:$F$10034,5,1)," ",VLOOKUP(MK8,'Drilling Input'!$B$3:$F$10034,5,1))</f>
        <v>Unlatch BOP from HPWHH</v>
      </c>
      <c r="MM8" s="504"/>
      <c r="MN8" s="503">
        <f t="shared" si="440"/>
        <v>44703.041676666668</v>
      </c>
      <c r="MO8" s="501" t="str">
        <f>IF(VLOOKUP(MN8,'Drilling Input'!$B$3:$F$10034,5,1)=VLOOKUP(MN7,'Drilling Input'!$B$3:$F$10034,5,1)," ",VLOOKUP(MN8,'Drilling Input'!$B$3:$F$10034,5,1))</f>
        <v>Drill 17.5" hole (tangent section)</v>
      </c>
      <c r="MP8" s="504"/>
      <c r="MQ8" s="503">
        <f t="shared" ref="MQ8" si="447">MQ7+1/24+1/100000</f>
        <v>44704.041676666668</v>
      </c>
      <c r="MR8" s="501" t="str">
        <f>IF(VLOOKUP(MQ8,'Drilling Input'!$B$3:$F$10034,5,1)=VLOOKUP(MQ7,'Drilling Input'!$B$3:$F$10034,5,1)," ",VLOOKUP(MQ8,'Drilling Input'!$B$3:$F$10034,5,1))</f>
        <v xml:space="preserve">PS30's out, bushings in. M/U PSRT and RIH to RCD depth. Retrieve PS and POOH. R/B PSRT. </v>
      </c>
      <c r="MS8" s="504"/>
      <c r="MT8" s="503">
        <f t="shared" ref="MT8" si="448">MT7+1/24+1/100000</f>
        <v>44705.041676666668</v>
      </c>
      <c r="MU8" s="501" t="str">
        <f>IF(VLOOKUP(MT8,'Drilling Input'!$B$3:$F$10034,5,1)=VLOOKUP(MT7,'Drilling Input'!$B$3:$F$10034,5,1)," ",VLOOKUP(MT8,'Drilling Input'!$B$3:$F$10034,5,1))</f>
        <v xml:space="preserve">Slug. POOH and rack back STT.  </v>
      </c>
      <c r="MV8" s="504"/>
      <c r="MW8" s="503">
        <f t="shared" si="435"/>
        <v>44706.041676666668</v>
      </c>
      <c r="MX8" s="501" t="str">
        <f>IF(VLOOKUP(MW8,'Drilling Input'!$B$3:$F$10034,5,1)=VLOOKUP(MW7,'Drilling Input'!$B$3:$F$10034,5,1)," ",VLOOKUP(MW8,'Drilling Input'!$B$3:$F$10034,5,1))</f>
        <v xml:space="preserve"> </v>
      </c>
      <c r="MY8" s="504"/>
      <c r="MZ8" s="503">
        <f t="shared" ref="MZ8" si="449">MZ7+1/24+1/100000</f>
        <v>44707.041676666668</v>
      </c>
      <c r="NA8" s="501" t="str">
        <f>IF(VLOOKUP(MZ8,'Drilling Input'!$B$3:$F$10034,5,1)=VLOOKUP(MZ7,'Drilling Input'!$B$3:$F$10034,5,1)," ",VLOOKUP(MZ8,'Drilling Input'!$B$3:$F$10034,5,1))</f>
        <v xml:space="preserve"> </v>
      </c>
      <c r="NB8" s="504"/>
      <c r="NC8" s="503">
        <f t="shared" ref="NC8" si="450">NC7+1/24+1/100000</f>
        <v>44708.041676666668</v>
      </c>
      <c r="ND8" s="501" t="str">
        <f>IF(VLOOKUP(NC8,'Drilling Input'!$B$3:$F$10034,5,1)=VLOOKUP(NC7,'Drilling Input'!$B$3:$F$10034,5,1)," ",VLOOKUP(NC8,'Drilling Input'!$B$3:$F$10034,5,1))</f>
        <v xml:space="preserve"> </v>
      </c>
      <c r="NE8" s="504"/>
      <c r="NF8" s="503">
        <f t="shared" ref="NF8" si="451">NF7+1/24+1/100000</f>
        <v>44709.041676666668</v>
      </c>
      <c r="NG8" s="501" t="str">
        <f>IF(VLOOKUP(NF8,'Drilling Input'!$B$3:$F$10034,5,1)=VLOOKUP(NF7,'Drilling Input'!$B$3:$F$10034,5,1)," ",VLOOKUP(NF8,'Drilling Input'!$B$3:$F$10034,5,1))</f>
        <v>Rig down back up line. Set and test liner top packer.</v>
      </c>
      <c r="NH8" s="504"/>
      <c r="NI8" s="503">
        <f t="shared" ref="NI8" si="452">NI7+1/24+1/100000</f>
        <v>44710.041676666668</v>
      </c>
      <c r="NJ8" s="501" t="str">
        <f>IF(VLOOKUP(NI8,'Drilling Input'!$B$3:$F$10034,5,1)=VLOOKUP(NI7,'Drilling Input'!$B$3:$F$10034,5,1)," ",VLOOKUP(NI8,'Drilling Input'!$B$3:$F$10034,5,1))</f>
        <v xml:space="preserve"> </v>
      </c>
      <c r="NK8" s="504"/>
      <c r="NL8" s="503">
        <f t="shared" si="440"/>
        <v>44711.041676666668</v>
      </c>
      <c r="NM8" s="501" t="str">
        <f>IF(VLOOKUP(NL8,'Drilling Input'!$B$3:$F$10034,5,1)=VLOOKUP(NL7,'Drilling Input'!$B$3:$F$10034,5,1)," ",VLOOKUP(NL8,'Drilling Input'!$B$3:$F$10034,5,1))</f>
        <v>Log 9-5/8" liner</v>
      </c>
      <c r="NN8" s="504"/>
      <c r="NO8" s="503">
        <f t="shared" ref="NO8" si="453">NO7+1/24+1/100000</f>
        <v>44712.041676666668</v>
      </c>
      <c r="NP8" s="501" t="str">
        <f>IF(VLOOKUP(NO8,'Drilling Input'!$B$3:$F$10034,5,1)=VLOOKUP(NO7,'Drilling Input'!$B$3:$F$10034,5,1)," ",VLOOKUP(NO8,'Drilling Input'!$B$3:$F$10034,5,1))</f>
        <v>Jet diverter</v>
      </c>
      <c r="NQ8" s="504"/>
      <c r="NR8" s="503">
        <f t="shared" ref="NR8" si="454">NR7+1/24+1/100000</f>
        <v>44713.041676666668</v>
      </c>
      <c r="NS8" s="501" t="str">
        <f>IF(VLOOKUP(NR8,'Drilling Input'!$B$3:$F$10034,5,1)=VLOOKUP(NR7,'Drilling Input'!$B$3:$F$10034,5,1)," ",VLOOKUP(NR8,'Drilling Input'!$B$3:$F$10034,5,1))</f>
        <v xml:space="preserve"> </v>
      </c>
      <c r="NT8" s="504"/>
      <c r="NU8" s="503">
        <f t="shared" ref="NU8:PQ23" si="455">NU7+1/24+1/100000</f>
        <v>44714.041676666668</v>
      </c>
      <c r="NV8" s="501" t="str">
        <f>IF(VLOOKUP(NU8,'Drilling Input'!$B$3:$F$10034,5,1)=VLOOKUP(NU7,'Drilling Input'!$B$3:$F$10034,5,1)," ",VLOOKUP(NU8,'Drilling Input'!$B$3:$F$10034,5,1))</f>
        <v xml:space="preserve"> </v>
      </c>
      <c r="NW8" s="504"/>
      <c r="NX8" s="503">
        <f t="shared" ref="NX8" si="456">NX7+1/24+1/100000</f>
        <v>44715.041676666668</v>
      </c>
      <c r="NY8" s="501" t="str">
        <f>IF(VLOOKUP(NX8,'Drilling Input'!$B$3:$F$10034,5,1)=VLOOKUP(NX7,'Drilling Input'!$B$3:$F$10034,5,1)," ",VLOOKUP(NX8,'Drilling Input'!$B$3:$F$10034,5,1))</f>
        <v xml:space="preserve"> Displace open hole to SF-DIF.</v>
      </c>
      <c r="NZ8" s="504"/>
      <c r="OA8" s="503">
        <f t="shared" ref="OA8" si="457">OA7+1/24+1/100000</f>
        <v>44716.041676666668</v>
      </c>
      <c r="OB8" s="501" t="str">
        <f>IF(VLOOKUP(OA8,'Drilling Input'!$B$3:$F$10034,5,1)=VLOOKUP(OA7,'Drilling Input'!$B$3:$F$10034,5,1)," ",VLOOKUP(OA8,'Drilling Input'!$B$3:$F$10034,5,1))</f>
        <v>MU SAS screens in stands,  swell packers,  5 pups  (2 x 2 swellables).</v>
      </c>
      <c r="OC8" s="504"/>
      <c r="OD8" s="503">
        <f t="shared" ref="OD8" si="458">OD7+1/24+1/100000</f>
        <v>44717.041676666668</v>
      </c>
      <c r="OE8" s="501" t="str">
        <f>IF(VLOOKUP(OD8,'Drilling Input'!$B$3:$F$10034,5,1)=VLOOKUP(OD7,'Drilling Input'!$B$3:$F$10034,5,1)," ",VLOOKUP(OD8,'Drilling Input'!$B$3:$F$10034,5,1))</f>
        <v xml:space="preserve"> </v>
      </c>
      <c r="OF8" s="504"/>
      <c r="OG8" s="503">
        <f t="shared" ref="OG8" si="459">OG7+1/24+1/100000</f>
        <v>44718.041676666668</v>
      </c>
      <c r="OH8" s="501" t="str">
        <f>IF(VLOOKUP(OG8,'Drilling Input'!$B$3:$F$10034,5,1)=VLOOKUP(OG7,'Drilling Input'!$B$3:$F$10034,5,1)," ",VLOOKUP(OG8,'Drilling Input'!$B$3:$F$10034,5,1))</f>
        <v xml:space="preserve"> </v>
      </c>
      <c r="OI8" s="504"/>
      <c r="OJ8" s="503">
        <f t="shared" ref="OJ8:QF23" si="460">OJ7+1/24+1/100000</f>
        <v>44719.041676666668</v>
      </c>
      <c r="OK8" s="501" t="str">
        <f>IF(VLOOKUP(OJ8,'Drilling Input'!$B$3:$F$10034,5,1)=VLOOKUP(OJ7,'Drilling Input'!$B$3:$F$10034,5,1)," ",VLOOKUP(OJ8,'Drilling Input'!$B$3:$F$10034,5,1))</f>
        <v>Circulate well clean with sea water (up choke and kill lines)</v>
      </c>
      <c r="OL8" s="504"/>
      <c r="OM8" s="503">
        <f t="shared" ref="OM8" si="461">OM7+1/24+1/100000</f>
        <v>44720.041676666668</v>
      </c>
      <c r="ON8" s="501" t="str">
        <f>IF(VLOOKUP(OM8,'Drilling Input'!$B$3:$F$10034,5,1)=VLOOKUP(OM7,'Drilling Input'!$B$3:$F$10034,5,1)," ",VLOOKUP(OM8,'Drilling Input'!$B$3:$F$10034,5,1))</f>
        <v xml:space="preserve">P/U completion assemblies + terminate TEC line at PDG. </v>
      </c>
      <c r="OO8" s="504"/>
      <c r="OP8" s="503">
        <f t="shared" ref="OP8" si="462">OP7+1/24+1/100000</f>
        <v>44721.041676666668</v>
      </c>
      <c r="OQ8" s="501" t="str">
        <f>IF(VLOOKUP(OP8,'Drilling Input'!$B$3:$F$10034,5,1)=VLOOKUP(OP7,'Drilling Input'!$B$3:$F$10034,5,1)," ",VLOOKUP(OP8,'Drilling Input'!$B$3:$F$10034,5,1))</f>
        <v>Change elevator inserts, remove RCS-500 slips, install master bushings</v>
      </c>
      <c r="OR8" s="504"/>
      <c r="OS8" s="503">
        <f t="shared" si="455"/>
        <v>44722.041676666668</v>
      </c>
      <c r="OT8" s="501" t="str">
        <f>IF(VLOOKUP(OS8,'Drilling Input'!$B$3:$F$10034,5,1)=VLOOKUP(OS7,'Drilling Input'!$B$3:$F$10034,5,1)," ",VLOOKUP(OS8,'Drilling Input'!$B$3:$F$10034,5,1))</f>
        <v xml:space="preserve"> </v>
      </c>
      <c r="OU8" s="504"/>
      <c r="OV8" s="503">
        <f t="shared" ref="OV8" si="463">OV7+1/24+1/100000</f>
        <v>44723.041676666668</v>
      </c>
      <c r="OW8" s="501" t="str">
        <f>IF(VLOOKUP(OV8,'Drilling Input'!$B$3:$F$10034,5,1)=VLOOKUP(OV7,'Drilling Input'!$B$3:$F$10034,5,1)," ",VLOOKUP(OV8,'Drilling Input'!$B$3:$F$10034,5,1))</f>
        <v>Pressure test above packer (annulus)</v>
      </c>
      <c r="OX8" s="504"/>
      <c r="OY8" s="503">
        <f t="shared" ref="OY8" si="464">OY7+1/24+1/100000</f>
        <v>44724.041676666668</v>
      </c>
      <c r="OZ8" s="501" t="str">
        <f>IF(VLOOKUP(OY8,'Drilling Input'!$B$3:$F$10034,5,1)=VLOOKUP(OY7,'Drilling Input'!$B$3:$F$10034,5,1)," ",VLOOKUP(OY8,'Drilling Input'!$B$3:$F$10034,5,1))</f>
        <v xml:space="preserve">ROV removes THD inboard cap </v>
      </c>
      <c r="PA8" s="504"/>
      <c r="PB8" s="503">
        <f t="shared" ref="PB8" si="465">PB7+1/24+1/100000</f>
        <v>44725.041676666668</v>
      </c>
      <c r="PC8" s="501" t="str">
        <f>IF(VLOOKUP(PB8,'Drilling Input'!$B$3:$F$10034,5,1)=VLOOKUP(PB7,'Drilling Input'!$B$3:$F$10034,5,1)," ",VLOOKUP(PB8,'Drilling Input'!$B$3:$F$10034,5,1))</f>
        <v>Engage suspension packer. Equalize pressure.</v>
      </c>
      <c r="PD8" s="504"/>
      <c r="PE8" s="503">
        <f t="shared" ref="PE8" si="466">PE7+1/24+1/100000</f>
        <v>44726.041676666668</v>
      </c>
      <c r="PF8" s="501" t="str">
        <f>IF(VLOOKUP(PE8,'Drilling Input'!$B$3:$F$10034,5,1)=VLOOKUP(PE7,'Drilling Input'!$B$3:$F$10034,5,1)," ",VLOOKUP(PE8,'Drilling Input'!$B$3:$F$10034,5,1))</f>
        <v xml:space="preserve"> </v>
      </c>
      <c r="PG8" s="504"/>
      <c r="PH8" s="503">
        <f t="shared" si="460"/>
        <v>44727.041676666668</v>
      </c>
      <c r="PI8" s="501" t="str">
        <f>IF(VLOOKUP(PH8,'Drilling Input'!$B$3:$F$10034,5,1)=VLOOKUP(PH7,'Drilling Input'!$B$3:$F$10034,5,1)," ",VLOOKUP(PH8,'Drilling Input'!$B$3:$F$10034,5,1))</f>
        <v xml:space="preserve"> </v>
      </c>
      <c r="PJ8" s="504"/>
      <c r="PK8" s="503">
        <f t="shared" ref="PK8" si="467">PK7+1/24+1/100000</f>
        <v>44728.041676666668</v>
      </c>
      <c r="PL8" s="501" t="str">
        <f>IF(VLOOKUP(PK8,'Drilling Input'!$B$3:$F$10034,5,1)=VLOOKUP(PK7,'Drilling Input'!$B$3:$F$10034,5,1)," ",VLOOKUP(PK8,'Drilling Input'!$B$3:$F$10034,5,1))</f>
        <v>Circulate casing clean with DIF</v>
      </c>
      <c r="PM8" s="504"/>
      <c r="PN8" s="503">
        <f t="shared" ref="PN8" si="468">PN7+1/24+1/100000</f>
        <v>44729.041676666668</v>
      </c>
      <c r="PO8" s="501" t="str">
        <f>IF(VLOOKUP(PN8,'Drilling Input'!$B$3:$F$10034,5,1)=VLOOKUP(PN7,'Drilling Input'!$B$3:$F$10034,5,1)," ",VLOOKUP(PN8,'Drilling Input'!$B$3:$F$10034,5,1))</f>
        <v xml:space="preserve">RIH wash pipe string </v>
      </c>
      <c r="PP8" s="504"/>
      <c r="PQ8" s="503">
        <f t="shared" si="455"/>
        <v>44730.041676666668</v>
      </c>
      <c r="PR8" s="501" t="str">
        <f>IF(VLOOKUP(PQ8,'Drilling Input'!$B$3:$F$10034,5,1)=VLOOKUP(PQ7,'Drilling Input'!$B$3:$F$10034,5,1)," ",VLOOKUP(PQ8,'Drilling Input'!$B$3:$F$10034,5,1))</f>
        <v xml:space="preserve"> </v>
      </c>
      <c r="PS8" s="504"/>
      <c r="PT8" s="503">
        <f t="shared" ref="PT8" si="469">PT7+1/24+1/100000</f>
        <v>44731.041676666668</v>
      </c>
      <c r="PU8" s="501" t="str">
        <f>IF(VLOOKUP(PT8,'Drilling Input'!$B$3:$F$10034,5,1)=VLOOKUP(PT7,'Drilling Input'!$B$3:$F$10034,5,1)," ",VLOOKUP(PT8,'Drilling Input'!$B$3:$F$10034,5,1))</f>
        <v xml:space="preserve"> </v>
      </c>
      <c r="PV8" s="504"/>
      <c r="PW8" s="503">
        <f t="shared" ref="PW8" si="470">PW7+1/24+1/100000</f>
        <v>44732.041676666668</v>
      </c>
      <c r="PX8" s="501" t="str">
        <f>IF(VLOOKUP(PW8,'Drilling Input'!$B$3:$F$10034,5,1)=VLOOKUP(PW7,'Drilling Input'!$B$3:$F$10034,5,1)," ",VLOOKUP(PW8,'Drilling Input'!$B$3:$F$10034,5,1))</f>
        <v>Rig up for washpipe</v>
      </c>
      <c r="PY8" s="504"/>
      <c r="PZ8" s="503">
        <f t="shared" ref="PZ8" si="471">PZ7+1/24+1/100000</f>
        <v>44733.041676666668</v>
      </c>
      <c r="QA8" s="501" t="str">
        <f>IF(VLOOKUP(PZ8,'Drilling Input'!$B$3:$F$10034,5,1)=VLOOKUP(PZ7,'Drilling Input'!$B$3:$F$10034,5,1)," ",VLOOKUP(PZ8,'Drilling Input'!$B$3:$F$10034,5,1))</f>
        <v xml:space="preserve"> </v>
      </c>
      <c r="QB8" s="504"/>
      <c r="QC8" s="503">
        <f t="shared" ref="QC8" si="472">QC7+1/24+1/100000</f>
        <v>44734.041676666668</v>
      </c>
      <c r="QD8" s="501" t="str">
        <f>IF(VLOOKUP(QC8,'Drilling Input'!$B$3:$F$10034,5,1)=VLOOKUP(QC7,'Drilling Input'!$B$3:$F$10034,5,1)," ",VLOOKUP(QC8,'Drilling Input'!$B$3:$F$10034,5,1))</f>
        <v xml:space="preserve"> </v>
      </c>
      <c r="QE8" s="504"/>
      <c r="QF8" s="503">
        <f t="shared" si="460"/>
        <v>44735.041676666668</v>
      </c>
      <c r="QG8" s="501" t="str">
        <f>IF(VLOOKUP(QF8,'Drilling Input'!$B$3:$F$10034,5,1)=VLOOKUP(QF7,'Drilling Input'!$B$3:$F$10034,5,1)," ",VLOOKUP(QF8,'Drilling Input'!$B$3:$F$10034,5,1))</f>
        <v xml:space="preserve"> </v>
      </c>
      <c r="QH8" s="504"/>
      <c r="QI8" s="503">
        <f t="shared" ref="QI8" si="473">QI7+1/24+1/100000</f>
        <v>44736.041676666668</v>
      </c>
      <c r="QJ8" s="501" t="str">
        <f>IF(VLOOKUP(QI8,'Drilling Input'!$B$3:$F$10034,5,1)=VLOOKUP(QI7,'Drilling Input'!$B$3:$F$10034,5,1)," ",VLOOKUP(QI8,'Drilling Input'!$B$3:$F$10034,5,1))</f>
        <v xml:space="preserve"> </v>
      </c>
      <c r="QK8" s="504"/>
      <c r="QL8" s="503">
        <f t="shared" ref="QL8" si="474">QL7+1/24+1/100000</f>
        <v>44737.041676666668</v>
      </c>
      <c r="QM8" s="501" t="str">
        <f>IF(VLOOKUP(QL8,'Drilling Input'!$B$3:$F$10034,5,1)=VLOOKUP(QL7,'Drilling Input'!$B$3:$F$10034,5,1)," ",VLOOKUP(QL8,'Drilling Input'!$B$3:$F$10034,5,1))</f>
        <v xml:space="preserve"> </v>
      </c>
      <c r="QN8" s="504"/>
      <c r="QO8" s="503">
        <f t="shared" ref="QO8:SK23" si="475">QO7+1/24+1/100000</f>
        <v>44738.041676666668</v>
      </c>
      <c r="QP8" s="501" t="str">
        <f>IF(VLOOKUP(QO8,'Drilling Input'!$B$3:$F$10034,5,1)=VLOOKUP(QO7,'Drilling Input'!$B$3:$F$10034,5,1)," ",VLOOKUP(QO8,'Drilling Input'!$B$3:$F$10034,5,1))</f>
        <v xml:space="preserve"> </v>
      </c>
      <c r="QQ8" s="504"/>
      <c r="QR8" s="503">
        <f t="shared" ref="QR8" si="476">QR7+1/24+1/100000</f>
        <v>44739.041676666668</v>
      </c>
      <c r="QS8" s="501" t="str">
        <f>IF(VLOOKUP(QR8,'Drilling Input'!$B$3:$F$10034,5,1)=VLOOKUP(QR7,'Drilling Input'!$B$3:$F$10034,5,1)," ",VLOOKUP(QR8,'Drilling Input'!$B$3:$F$10034,5,1))</f>
        <v xml:space="preserve"> </v>
      </c>
      <c r="QT8" s="504"/>
      <c r="QU8" s="503">
        <f t="shared" ref="QU8" si="477">QU7+1/24+1/100000</f>
        <v>44740.041676666668</v>
      </c>
      <c r="QV8" s="501" t="str">
        <f>IF(VLOOKUP(QU8,'Drilling Input'!$B$3:$F$10034,5,1)=VLOOKUP(QU7,'Drilling Input'!$B$3:$F$10034,5,1)," ",VLOOKUP(QU8,'Drilling Input'!$B$3:$F$10034,5,1))</f>
        <v xml:space="preserve"> </v>
      </c>
      <c r="QW8" s="504"/>
      <c r="QX8" s="503">
        <f t="shared" ref="QX8" si="478">QX7+1/24+1/100000</f>
        <v>44741.041676666668</v>
      </c>
      <c r="QY8" s="501" t="str">
        <f>IF(VLOOKUP(QX8,'Drilling Input'!$B$3:$F$10034,5,1)=VLOOKUP(QX7,'Drilling Input'!$B$3:$F$10034,5,1)," ",VLOOKUP(QX8,'Drilling Input'!$B$3:$F$10034,5,1))</f>
        <v xml:space="preserve"> </v>
      </c>
      <c r="QZ8" s="504"/>
      <c r="RA8" s="503">
        <f t="shared" ref="RA8" si="479">RA7+1/24+1/100000</f>
        <v>44742.041676666668</v>
      </c>
      <c r="RB8" s="501" t="str">
        <f>IF(VLOOKUP(RA8,'Drilling Input'!$B$3:$F$10034,5,1)=VLOOKUP(RA7,'Drilling Input'!$B$3:$F$10034,5,1)," ",VLOOKUP(RA8,'Drilling Input'!$B$3:$F$10034,5,1))</f>
        <v xml:space="preserve"> </v>
      </c>
      <c r="RC8" s="504"/>
      <c r="RD8" s="503">
        <f t="shared" ref="RD8:SZ23" si="480">RD7+1/24+1/100000</f>
        <v>44743.041676666668</v>
      </c>
      <c r="RE8" s="501" t="str">
        <f>IF(VLOOKUP(RD8,'Drilling Input'!$B$3:$F$10034,5,1)=VLOOKUP(RD7,'Drilling Input'!$B$3:$F$10034,5,1)," ",VLOOKUP(RD8,'Drilling Input'!$B$3:$F$10034,5,1))</f>
        <v xml:space="preserve"> </v>
      </c>
      <c r="RF8" s="504"/>
      <c r="RG8" s="503">
        <f t="shared" ref="RG8" si="481">RG7+1/24+1/100000</f>
        <v>44744.041676666668</v>
      </c>
      <c r="RH8" s="501" t="str">
        <f>IF(VLOOKUP(RG8,'Drilling Input'!$B$3:$F$10034,5,1)=VLOOKUP(RG7,'Drilling Input'!$B$3:$F$10034,5,1)," ",VLOOKUP(RG8,'Drilling Input'!$B$3:$F$10034,5,1))</f>
        <v xml:space="preserve"> </v>
      </c>
      <c r="RI8" s="504"/>
      <c r="RJ8" s="503">
        <f t="shared" ref="RJ8" si="482">RJ7+1/24+1/100000</f>
        <v>44745.041676666668</v>
      </c>
      <c r="RK8" s="501" t="str">
        <f>IF(VLOOKUP(RJ8,'Drilling Input'!$B$3:$F$10034,5,1)=VLOOKUP(RJ7,'Drilling Input'!$B$3:$F$10034,5,1)," ",VLOOKUP(RJ8,'Drilling Input'!$B$3:$F$10034,5,1))</f>
        <v xml:space="preserve"> </v>
      </c>
      <c r="RL8" s="504"/>
      <c r="RM8" s="503">
        <f t="shared" si="475"/>
        <v>44746.041676666668</v>
      </c>
      <c r="RN8" s="501" t="str">
        <f>IF(VLOOKUP(RM8,'Drilling Input'!$B$3:$F$10034,5,1)=VLOOKUP(RM7,'Drilling Input'!$B$3:$F$10034,5,1)," ",VLOOKUP(RM8,'Drilling Input'!$B$3:$F$10034,5,1))</f>
        <v xml:space="preserve"> </v>
      </c>
      <c r="RO8" s="504"/>
      <c r="RP8" s="503">
        <f t="shared" ref="RP8" si="483">RP7+1/24+1/100000</f>
        <v>44747.041676666668</v>
      </c>
      <c r="RQ8" s="501" t="str">
        <f>IF(VLOOKUP(RP8,'Drilling Input'!$B$3:$F$10034,5,1)=VLOOKUP(RP7,'Drilling Input'!$B$3:$F$10034,5,1)," ",VLOOKUP(RP8,'Drilling Input'!$B$3:$F$10034,5,1))</f>
        <v xml:space="preserve"> </v>
      </c>
      <c r="RR8" s="504"/>
      <c r="RS8" s="503">
        <f t="shared" ref="RS8" si="484">RS7+1/24+1/100000</f>
        <v>44748.041676666668</v>
      </c>
      <c r="RT8" s="501" t="str">
        <f>IF(VLOOKUP(RS8,'Drilling Input'!$B$3:$F$10034,5,1)=VLOOKUP(RS7,'Drilling Input'!$B$3:$F$10034,5,1)," ",VLOOKUP(RS8,'Drilling Input'!$B$3:$F$10034,5,1))</f>
        <v xml:space="preserve"> </v>
      </c>
      <c r="RU8" s="504"/>
      <c r="RV8" s="503">
        <f t="shared" ref="RV8" si="485">RV7+1/24+1/100000</f>
        <v>44749.041676666668</v>
      </c>
      <c r="RW8" s="501" t="str">
        <f>IF(VLOOKUP(RV8,'Drilling Input'!$B$3:$F$10034,5,1)=VLOOKUP(RV7,'Drilling Input'!$B$3:$F$10034,5,1)," ",VLOOKUP(RV8,'Drilling Input'!$B$3:$F$10034,5,1))</f>
        <v xml:space="preserve"> </v>
      </c>
      <c r="RX8" s="504"/>
      <c r="RY8" s="503">
        <f t="shared" ref="RY8" si="486">RY7+1/24+1/100000</f>
        <v>44750.041676666668</v>
      </c>
      <c r="RZ8" s="501" t="str">
        <f>IF(VLOOKUP(RY8,'Drilling Input'!$B$3:$F$10034,5,1)=VLOOKUP(RY7,'Drilling Input'!$B$3:$F$10034,5,1)," ",VLOOKUP(RY8,'Drilling Input'!$B$3:$F$10034,5,1))</f>
        <v xml:space="preserve"> </v>
      </c>
      <c r="SA8" s="504"/>
      <c r="SB8" s="503">
        <f t="shared" si="480"/>
        <v>44751.041676666668</v>
      </c>
      <c r="SC8" s="501" t="str">
        <f>IF(VLOOKUP(SB8,'Drilling Input'!$B$3:$F$10034,5,1)=VLOOKUP(SB7,'Drilling Input'!$B$3:$F$10034,5,1)," ",VLOOKUP(SB8,'Drilling Input'!$B$3:$F$10034,5,1))</f>
        <v xml:space="preserve"> </v>
      </c>
      <c r="SD8" s="504"/>
      <c r="SE8" s="503">
        <f t="shared" ref="SE8" si="487">SE7+1/24+1/100000</f>
        <v>44752.041676666668</v>
      </c>
      <c r="SF8" s="501" t="str">
        <f>IF(VLOOKUP(SE8,'Drilling Input'!$B$3:$F$10034,5,1)=VLOOKUP(SE7,'Drilling Input'!$B$3:$F$10034,5,1)," ",VLOOKUP(SE8,'Drilling Input'!$B$3:$F$10034,5,1))</f>
        <v xml:space="preserve"> </v>
      </c>
      <c r="SG8" s="504"/>
      <c r="SH8" s="503">
        <f t="shared" ref="SH8" si="488">SH7+1/24+1/100000</f>
        <v>44753.041676666668</v>
      </c>
      <c r="SI8" s="501" t="str">
        <f>IF(VLOOKUP(SH8,'Drilling Input'!$B$3:$F$10034,5,1)=VLOOKUP(SH7,'Drilling Input'!$B$3:$F$10034,5,1)," ",VLOOKUP(SH8,'Drilling Input'!$B$3:$F$10034,5,1))</f>
        <v xml:space="preserve"> </v>
      </c>
      <c r="SJ8" s="504"/>
      <c r="SK8" s="503">
        <f t="shared" si="475"/>
        <v>44754.041676666668</v>
      </c>
      <c r="SL8" s="501" t="str">
        <f>IF(VLOOKUP(SK8,'Drilling Input'!$B$3:$F$10034,5,1)=VLOOKUP(SK7,'Drilling Input'!$B$3:$F$10034,5,1)," ",VLOOKUP(SK8,'Drilling Input'!$B$3:$F$10034,5,1))</f>
        <v xml:space="preserve"> </v>
      </c>
      <c r="SM8" s="504"/>
      <c r="SN8" s="503">
        <f t="shared" ref="SN8" si="489">SN7+1/24+1/100000</f>
        <v>44755.041676666668</v>
      </c>
      <c r="SO8" s="501" t="str">
        <f>IF(VLOOKUP(SN8,'Drilling Input'!$B$3:$F$10034,5,1)=VLOOKUP(SN7,'Drilling Input'!$B$3:$F$10034,5,1)," ",VLOOKUP(SN8,'Drilling Input'!$B$3:$F$10034,5,1))</f>
        <v xml:space="preserve"> </v>
      </c>
      <c r="SP8" s="504"/>
      <c r="SQ8" s="503">
        <f t="shared" ref="SQ8" si="490">SQ7+1/24+1/100000</f>
        <v>44756.041676666668</v>
      </c>
      <c r="SR8" s="501" t="str">
        <f>IF(VLOOKUP(SQ8,'Drilling Input'!$B$3:$F$10034,5,1)=VLOOKUP(SQ7,'Drilling Input'!$B$3:$F$10034,5,1)," ",VLOOKUP(SQ8,'Drilling Input'!$B$3:$F$10034,5,1))</f>
        <v xml:space="preserve"> </v>
      </c>
      <c r="SS8" s="504"/>
      <c r="ST8" s="503">
        <f t="shared" ref="ST8" si="491">ST7+1/24+1/100000</f>
        <v>44757.041676666668</v>
      </c>
      <c r="SU8" s="501" t="str">
        <f>IF(VLOOKUP(ST8,'Drilling Input'!$B$3:$F$10034,5,1)=VLOOKUP(ST7,'Drilling Input'!$B$3:$F$10034,5,1)," ",VLOOKUP(ST8,'Drilling Input'!$B$3:$F$10034,5,1))</f>
        <v xml:space="preserve"> </v>
      </c>
      <c r="SV8" s="504"/>
      <c r="SW8" s="503">
        <f t="shared" ref="SW8" si="492">SW7+1/24+1/100000</f>
        <v>44758.041676666668</v>
      </c>
      <c r="SX8" s="501" t="str">
        <f>IF(VLOOKUP(SW8,'Drilling Input'!$B$3:$F$10034,5,1)=VLOOKUP(SW7,'Drilling Input'!$B$3:$F$10034,5,1)," ",VLOOKUP(SW8,'Drilling Input'!$B$3:$F$10034,5,1))</f>
        <v xml:space="preserve"> </v>
      </c>
      <c r="SY8" s="504"/>
      <c r="SZ8" s="503">
        <f t="shared" si="480"/>
        <v>44759.041676666668</v>
      </c>
      <c r="TA8" s="501" t="str">
        <f>IF(VLOOKUP(SZ8,'Drilling Input'!$B$3:$F$10034,5,1)=VLOOKUP(SZ7,'Drilling Input'!$B$3:$F$10034,5,1)," ",VLOOKUP(SZ8,'Drilling Input'!$B$3:$F$10034,5,1))</f>
        <v xml:space="preserve"> </v>
      </c>
      <c r="TB8" s="504"/>
      <c r="TC8" s="503">
        <f t="shared" ref="TC8" si="493">TC7+1/24+1/100000</f>
        <v>44760.041676666668</v>
      </c>
      <c r="TD8" s="501" t="str">
        <f>IF(VLOOKUP(TC8,'Drilling Input'!$B$3:$F$10034,5,1)=VLOOKUP(TC7,'Drilling Input'!$B$3:$F$10034,5,1)," ",VLOOKUP(TC8,'Drilling Input'!$B$3:$F$10034,5,1))</f>
        <v xml:space="preserve"> </v>
      </c>
      <c r="TE8" s="504"/>
      <c r="TF8" s="503">
        <f t="shared" ref="TF8" si="494">TF7+1/24+1/100000</f>
        <v>44761.041676666668</v>
      </c>
      <c r="TG8" s="501" t="str">
        <f>IF(VLOOKUP(TF8,'Drilling Input'!$B$3:$F$10034,5,1)=VLOOKUP(TF7,'Drilling Input'!$B$3:$F$10034,5,1)," ",VLOOKUP(TF8,'Drilling Input'!$B$3:$F$10034,5,1))</f>
        <v xml:space="preserve"> </v>
      </c>
      <c r="TH8" s="504"/>
      <c r="TI8" s="503">
        <f t="shared" ref="TI8:TI23" si="495">TI7+1/24+1/100000</f>
        <v>44762.041676666668</v>
      </c>
      <c r="TJ8" s="501" t="str">
        <f>IF(VLOOKUP(TI8,'Drilling Input'!$B$3:$F$10034,5,1)=VLOOKUP(TI7,'Drilling Input'!$B$3:$F$10034,5,1)," ",VLOOKUP(TI8,'Drilling Input'!$B$3:$F$10034,5,1))</f>
        <v xml:space="preserve"> </v>
      </c>
      <c r="TK8" s="504"/>
      <c r="TL8" s="503">
        <f t="shared" ref="TL8" si="496">TL7+1/24+1/100000</f>
        <v>44763.041676666668</v>
      </c>
      <c r="TM8" s="501" t="str">
        <f>IF(VLOOKUP(TL8,'Drilling Input'!$B$3:$F$10034,5,1)=VLOOKUP(TL7,'Drilling Input'!$B$3:$F$10034,5,1)," ",VLOOKUP(TL8,'Drilling Input'!$B$3:$F$10034,5,1))</f>
        <v xml:space="preserve"> </v>
      </c>
      <c r="TN8" s="504"/>
    </row>
    <row r="9" spans="1:534" s="502" customFormat="1" ht="15" customHeight="1">
      <c r="A9" s="503">
        <f t="shared" si="350"/>
        <v>44586.083353333335</v>
      </c>
      <c r="B9" s="501" t="str">
        <f>IF(VLOOKUP(A9,'Drilling Input'!$B$3:$F$10034,5,1)=VLOOKUP(A8,'Drilling Input'!$B$3:$F$10034,5,1)," ",VLOOKUP(A9,'Drilling Input'!$B$3:$F$10034,5,1))</f>
        <v xml:space="preserve"> </v>
      </c>
      <c r="C9" s="504"/>
      <c r="D9" s="503">
        <f t="shared" si="351"/>
        <v>44587.083353333335</v>
      </c>
      <c r="E9" s="501" t="str">
        <f>IF(VLOOKUP(D9,'Drilling Input'!$B$3:$F$10034,5,1)=VLOOKUP(D8,'Drilling Input'!$B$3:$F$10034,5,1)," ",VLOOKUP(D9,'Drilling Input'!$B$3:$F$10034,5,1))</f>
        <v xml:space="preserve"> </v>
      </c>
      <c r="F9" s="504"/>
      <c r="G9" s="503">
        <f t="shared" si="351"/>
        <v>44588.083353333335</v>
      </c>
      <c r="H9" s="793" t="str">
        <f>IF(VLOOKUP(G9,'Drilling Input'!$B$3:$F$10034,5,1)=VLOOKUP(G8,'Drilling Input'!$B$3:$F$10034,5,1)," ",VLOOKUP(G9,'Drilling Input'!$B$3:$F$10034,5,1))</f>
        <v xml:space="preserve"> </v>
      </c>
      <c r="I9" s="504"/>
      <c r="J9" s="503">
        <f t="shared" si="351"/>
        <v>44589.083353333335</v>
      </c>
      <c r="K9" s="501" t="str">
        <f>IF(VLOOKUP(J9,'Drilling Input'!$B$3:$F$10034,5,1)=VLOOKUP(J8,'Drilling Input'!$B$3:$F$10034,5,1)," ",VLOOKUP(J9,'Drilling Input'!$B$3:$F$10034,5,1))</f>
        <v xml:space="preserve"> </v>
      </c>
      <c r="L9" s="504"/>
      <c r="M9" s="503">
        <f t="shared" si="351"/>
        <v>44590.083353333335</v>
      </c>
      <c r="N9" s="501" t="str">
        <f>IF(VLOOKUP(M9,'Drilling Input'!$B$3:$F$10034,5,1)=VLOOKUP(M8,'Drilling Input'!$B$3:$F$10034,5,1)," ",VLOOKUP(M9,'Drilling Input'!$B$3:$F$10034,5,1))</f>
        <v xml:space="preserve"> </v>
      </c>
      <c r="O9" s="504"/>
      <c r="P9" s="503">
        <f t="shared" si="352"/>
        <v>44591.083353333335</v>
      </c>
      <c r="Q9" s="501" t="str">
        <f>IF(VLOOKUP(P9,'Drilling Input'!$B$3:$F$10034,5,1)=VLOOKUP(P8,'Drilling Input'!$B$3:$F$10034,5,1)," ",VLOOKUP(P9,'Drilling Input'!$B$3:$F$10034,5,1))</f>
        <v xml:space="preserve"> </v>
      </c>
      <c r="R9" s="504"/>
      <c r="S9" s="503">
        <f t="shared" ref="S9" si="497">S8+1/24+1/100000</f>
        <v>44592.083353333335</v>
      </c>
      <c r="T9" s="501" t="str">
        <f>IF(VLOOKUP(S9,'Drilling Input'!$B$3:$F$10034,5,1)=VLOOKUP(S8,'Drilling Input'!$B$3:$F$10034,5,1)," ",VLOOKUP(S9,'Drilling Input'!$B$3:$F$10034,5,1))</f>
        <v xml:space="preserve"> </v>
      </c>
      <c r="U9" s="504"/>
      <c r="V9" s="503">
        <f t="shared" ref="V9" si="498">V8+1/24+1/100000</f>
        <v>44593.083353333335</v>
      </c>
      <c r="W9" s="501" t="str">
        <f>IF(VLOOKUP(V9,'Drilling Input'!$B$3:$F$10034,5,1)=VLOOKUP(V8,'Drilling Input'!$B$3:$F$10034,5,1)," ",VLOOKUP(V9,'Drilling Input'!$B$3:$F$10034,5,1))</f>
        <v xml:space="preserve"> </v>
      </c>
      <c r="X9" s="504"/>
      <c r="Y9" s="503">
        <f t="shared" si="355"/>
        <v>44594.083353333335</v>
      </c>
      <c r="Z9" s="501" t="str">
        <f>IF(VLOOKUP(Y9,'Drilling Input'!$B$3:$F$10034,5,1)=VLOOKUP(Y8,'Drilling Input'!$B$3:$F$10034,5,1)," ",VLOOKUP(Y9,'Drilling Input'!$B$3:$F$10034,5,1))</f>
        <v xml:space="preserve"> </v>
      </c>
      <c r="AA9" s="504"/>
      <c r="AB9" s="503">
        <f t="shared" ref="AB9" si="499">AB8+1/24+1/100000</f>
        <v>44595.083353333335</v>
      </c>
      <c r="AC9" s="501" t="str">
        <f>IF(VLOOKUP(AB9,'Drilling Input'!$B$3:$F$10034,5,1)=VLOOKUP(AB8,'Drilling Input'!$B$3:$F$10034,5,1)," ",VLOOKUP(AB9,'Drilling Input'!$B$3:$F$10034,5,1))</f>
        <v xml:space="preserve"> </v>
      </c>
      <c r="AD9" s="504"/>
      <c r="AE9" s="503">
        <f t="shared" ref="AE9" si="500">AE8+1/24+1/100000</f>
        <v>44596.083353333335</v>
      </c>
      <c r="AF9" s="501" t="str">
        <f>IF(VLOOKUP(AE9,'Drilling Input'!$B$3:$F$10034,5,1)=VLOOKUP(AE8,'Drilling Input'!$B$3:$F$10034,5,1)," ",VLOOKUP(AE9,'Drilling Input'!$B$3:$F$10034,5,1))</f>
        <v xml:space="preserve"> </v>
      </c>
      <c r="AG9" s="504"/>
      <c r="AH9" s="503">
        <f t="shared" ref="AH9" si="501">AH8+1/24+1/100000</f>
        <v>44597.083353333335</v>
      </c>
      <c r="AI9" s="501" t="str">
        <f>IF(VLOOKUP(AH9,'Drilling Input'!$B$3:$F$10034,5,1)=VLOOKUP(AH8,'Drilling Input'!$B$3:$F$10034,5,1)," ",VLOOKUP(AH9,'Drilling Input'!$B$3:$F$10034,5,1))</f>
        <v xml:space="preserve"> </v>
      </c>
      <c r="AJ9" s="504"/>
      <c r="AK9" s="503">
        <f t="shared" ref="AK9" si="502">AK8+1/24+1/100000</f>
        <v>44598.083353333335</v>
      </c>
      <c r="AL9" s="501" t="str">
        <f>IF(VLOOKUP(AK9,'Drilling Input'!$B$3:$F$10034,5,1)=VLOOKUP(AK8,'Drilling Input'!$B$3:$F$10034,5,1)," ",VLOOKUP(AK9,'Drilling Input'!$B$3:$F$10034,5,1))</f>
        <v xml:space="preserve"> </v>
      </c>
      <c r="AM9" s="504"/>
      <c r="AN9" s="503">
        <f t="shared" si="360"/>
        <v>44599.083353333335</v>
      </c>
      <c r="AO9" s="501" t="str">
        <f>IF(VLOOKUP(AN9,'Drilling Input'!$B$3:$F$10034,5,1)=VLOOKUP(AN8,'Drilling Input'!$B$3:$F$10034,5,1)," ",VLOOKUP(AN9,'Drilling Input'!$B$3:$F$10034,5,1))</f>
        <v xml:space="preserve"> </v>
      </c>
      <c r="AP9" s="504"/>
      <c r="AQ9" s="503">
        <f t="shared" ref="AQ9" si="503">AQ8+1/24+1/100000</f>
        <v>44600.083353333335</v>
      </c>
      <c r="AR9" s="501" t="str">
        <f>IF(VLOOKUP(AQ9,'Drilling Input'!$B$3:$F$10034,5,1)=VLOOKUP(AQ8,'Drilling Input'!$B$3:$F$10034,5,1)," ",VLOOKUP(AQ9,'Drilling Input'!$B$3:$F$10034,5,1))</f>
        <v xml:space="preserve"> </v>
      </c>
      <c r="AS9" s="504"/>
      <c r="AT9" s="503">
        <f t="shared" ref="AT9" si="504">AT8+1/24+1/100000</f>
        <v>44601.083353333335</v>
      </c>
      <c r="AU9" s="501" t="str">
        <f>IF(VLOOKUP(AT9,'Drilling Input'!$B$3:$F$10034,5,1)=VLOOKUP(AT8,'Drilling Input'!$B$3:$F$10034,5,1)," ",VLOOKUP(AT9,'Drilling Input'!$B$3:$F$10034,5,1))</f>
        <v xml:space="preserve"> </v>
      </c>
      <c r="AV9" s="504"/>
      <c r="AW9" s="503">
        <f t="shared" si="355"/>
        <v>44602.083353333335</v>
      </c>
      <c r="AX9" s="501" t="str">
        <f>IF(VLOOKUP(AW9,'Drilling Input'!$B$3:$F$10034,5,1)=VLOOKUP(AW8,'Drilling Input'!$B$3:$F$10034,5,1)," ",VLOOKUP(AW9,'Drilling Input'!$B$3:$F$10034,5,1))</f>
        <v xml:space="preserve"> </v>
      </c>
      <c r="AY9" s="504"/>
      <c r="AZ9" s="503">
        <f t="shared" ref="AZ9" si="505">AZ8+1/24+1/100000</f>
        <v>44603.083353333335</v>
      </c>
      <c r="BA9" s="501" t="str">
        <f>IF(VLOOKUP(AZ9,'Drilling Input'!$B$3:$F$10034,5,1)=VLOOKUP(AZ8,'Drilling Input'!$B$3:$F$10034,5,1)," ",VLOOKUP(AZ9,'Drilling Input'!$B$3:$F$10034,5,1))</f>
        <v xml:space="preserve"> </v>
      </c>
      <c r="BB9" s="504"/>
      <c r="BC9" s="503">
        <f t="shared" ref="BC9" si="506">BC8+1/24+1/100000</f>
        <v>44604.083353333335</v>
      </c>
      <c r="BD9" s="501" t="str">
        <f>IF(VLOOKUP(BC9,'Drilling Input'!$B$3:$F$10034,5,1)=VLOOKUP(BC8,'Drilling Input'!$B$3:$F$10034,5,1)," ",VLOOKUP(BC9,'Drilling Input'!$B$3:$F$10034,5,1))</f>
        <v xml:space="preserve"> </v>
      </c>
      <c r="BE9" s="504"/>
      <c r="BF9" s="503">
        <f t="shared" ref="BF9" si="507">BF8+1/24+1/100000</f>
        <v>44605.083353333335</v>
      </c>
      <c r="BG9" s="501" t="str">
        <f>IF(VLOOKUP(BF9,'Drilling Input'!$B$3:$F$10034,5,1)=VLOOKUP(BF8,'Drilling Input'!$B$3:$F$10034,5,1)," ",VLOOKUP(BF9,'Drilling Input'!$B$3:$F$10034,5,1))</f>
        <v xml:space="preserve"> </v>
      </c>
      <c r="BH9" s="504"/>
      <c r="BI9" s="503">
        <f t="shared" ref="BI9" si="508">BI8+1/24+1/100000</f>
        <v>44606.083353333335</v>
      </c>
      <c r="BJ9" s="501" t="str">
        <f>IF(VLOOKUP(BI9,'Drilling Input'!$B$3:$F$10034,5,1)=VLOOKUP(BI8,'Drilling Input'!$B$3:$F$10034,5,1)," ",VLOOKUP(BI9,'Drilling Input'!$B$3:$F$10034,5,1))</f>
        <v xml:space="preserve"> </v>
      </c>
      <c r="BK9" s="504"/>
      <c r="BL9" s="503">
        <f t="shared" si="360"/>
        <v>44607.083353333335</v>
      </c>
      <c r="BM9" s="501" t="str">
        <f>IF(VLOOKUP(BL9,'Drilling Input'!$B$3:$F$10034,5,1)=VLOOKUP(BL8,'Drilling Input'!$B$3:$F$10034,5,1)," ",VLOOKUP(BL9,'Drilling Input'!$B$3:$F$10034,5,1))</f>
        <v xml:space="preserve"> </v>
      </c>
      <c r="BN9" s="504"/>
      <c r="BO9" s="503">
        <f t="shared" ref="BO9" si="509">BO8+1/24+1/100000</f>
        <v>44608.083353333335</v>
      </c>
      <c r="BP9" s="501" t="str">
        <f>IF(VLOOKUP(BO9,'Drilling Input'!$B$3:$F$10034,5,1)=VLOOKUP(BO8,'Drilling Input'!$B$3:$F$10034,5,1)," ",VLOOKUP(BO9,'Drilling Input'!$B$3:$F$10034,5,1))</f>
        <v xml:space="preserve"> </v>
      </c>
      <c r="BQ9" s="504"/>
      <c r="BR9" s="503">
        <f t="shared" ref="BR9" si="510">BR8+1/24+1/100000</f>
        <v>44609.083353333335</v>
      </c>
      <c r="BS9" s="501" t="str">
        <f>IF(VLOOKUP(BR9,'Drilling Input'!$B$3:$F$10034,5,1)=VLOOKUP(BR8,'Drilling Input'!$B$3:$F$10034,5,1)," ",VLOOKUP(BR9,'Drilling Input'!$B$3:$F$10034,5,1))</f>
        <v xml:space="preserve"> </v>
      </c>
      <c r="BT9" s="504"/>
      <c r="BU9" s="503">
        <f t="shared" si="355"/>
        <v>44610.083353333335</v>
      </c>
      <c r="BV9" s="501" t="str">
        <f>IF(VLOOKUP(BU9,'Drilling Input'!$B$3:$F$10034,5,1)=VLOOKUP(BU8,'Drilling Input'!$B$3:$F$10034,5,1)," ",VLOOKUP(BU9,'Drilling Input'!$B$3:$F$10034,5,1))</f>
        <v xml:space="preserve"> </v>
      </c>
      <c r="BW9" s="504"/>
      <c r="BX9" s="503">
        <f t="shared" ref="BX9" si="511">BX8+1/24+1/100000</f>
        <v>44611.083353333335</v>
      </c>
      <c r="BY9" s="501" t="str">
        <f>IF(VLOOKUP(BX9,'Drilling Input'!$B$3:$F$10034,5,1)=VLOOKUP(BX8,'Drilling Input'!$B$3:$F$10034,5,1)," ",VLOOKUP(BX9,'Drilling Input'!$B$3:$F$10034,5,1))</f>
        <v xml:space="preserve"> </v>
      </c>
      <c r="BZ9" s="504"/>
      <c r="CA9" s="503">
        <f t="shared" ref="CA9" si="512">CA8+1/24+1/100000</f>
        <v>44612.083353333335</v>
      </c>
      <c r="CB9" s="501" t="str">
        <f>IF(VLOOKUP(CA9,'Drilling Input'!$B$3:$F$10034,5,1)=VLOOKUP(CA8,'Drilling Input'!$B$3:$F$10034,5,1)," ",VLOOKUP(CA9,'Drilling Input'!$B$3:$F$10034,5,1))</f>
        <v xml:space="preserve"> </v>
      </c>
      <c r="CC9" s="504"/>
      <c r="CD9" s="503">
        <f t="shared" ref="CD9" si="513">CD8+1/24+1/100000</f>
        <v>44613.083353333335</v>
      </c>
      <c r="CE9" s="501" t="str">
        <f>IF(VLOOKUP(CD9,'Drilling Input'!$B$3:$F$10034,5,1)=VLOOKUP(CD8,'Drilling Input'!$B$3:$F$10034,5,1)," ",VLOOKUP(CD9,'Drilling Input'!$B$3:$F$10034,5,1))</f>
        <v xml:space="preserve"> </v>
      </c>
      <c r="CF9" s="504"/>
      <c r="CG9" s="503">
        <f t="shared" ref="CG9" si="514">CG8+1/24+1/100000</f>
        <v>44614.083353333335</v>
      </c>
      <c r="CH9" s="501" t="str">
        <f>IF(VLOOKUP(CG9,'Drilling Input'!$B$3:$F$10034,5,1)=VLOOKUP(CG8,'Drilling Input'!$B$3:$F$10034,5,1)," ",VLOOKUP(CG9,'Drilling Input'!$B$3:$F$10034,5,1))</f>
        <v xml:space="preserve"> </v>
      </c>
      <c r="CI9" s="504"/>
      <c r="CJ9" s="503">
        <f t="shared" si="360"/>
        <v>44615.083353333335</v>
      </c>
      <c r="CK9" s="501" t="str">
        <f>IF(VLOOKUP(CJ9,'Drilling Input'!$B$3:$F$10034,5,1)=VLOOKUP(CJ8,'Drilling Input'!$B$3:$F$10034,5,1)," ",VLOOKUP(CJ9,'Drilling Input'!$B$3:$F$10034,5,1))</f>
        <v xml:space="preserve"> </v>
      </c>
      <c r="CL9" s="504"/>
      <c r="CM9" s="503">
        <f t="shared" ref="CM9" si="515">CM8+1/24+1/100000</f>
        <v>44616.083353333335</v>
      </c>
      <c r="CN9" s="501" t="str">
        <f>IF(VLOOKUP(CM9,'Drilling Input'!$B$3:$F$10034,5,1)=VLOOKUP(CM8,'Drilling Input'!$B$3:$F$10034,5,1)," ",VLOOKUP(CM9,'Drilling Input'!$B$3:$F$10034,5,1))</f>
        <v xml:space="preserve"> </v>
      </c>
      <c r="CO9" s="504"/>
      <c r="CP9" s="503">
        <f t="shared" ref="CP9" si="516">CP8+1/24+1/100000</f>
        <v>44617.083353333335</v>
      </c>
      <c r="CQ9" s="501" t="str">
        <f>IF(VLOOKUP(CP9,'Drilling Input'!$B$3:$F$10034,5,1)=VLOOKUP(CP8,'Drilling Input'!$B$3:$F$10034,5,1)," ",VLOOKUP(CP9,'Drilling Input'!$B$3:$F$10034,5,1))</f>
        <v xml:space="preserve"> </v>
      </c>
      <c r="CR9" s="504"/>
      <c r="CS9" s="503">
        <f t="shared" si="375"/>
        <v>44618.083353333335</v>
      </c>
      <c r="CT9" s="501" t="str">
        <f>IF(VLOOKUP(CS9,'Drilling Input'!$B$3:$F$10034,5,1)=VLOOKUP(CS8,'Drilling Input'!$B$3:$F$10034,5,1)," ",VLOOKUP(CS9,'Drilling Input'!$B$3:$F$10034,5,1))</f>
        <v xml:space="preserve"> </v>
      </c>
      <c r="CU9" s="504"/>
      <c r="CV9" s="503">
        <f t="shared" ref="CV9" si="517">CV8+1/24+1/100000</f>
        <v>44619.083353333335</v>
      </c>
      <c r="CW9" s="501" t="str">
        <f>IF(VLOOKUP(CV9,'Drilling Input'!$B$3:$F$10034,5,1)=VLOOKUP(CV8,'Drilling Input'!$B$3:$F$10034,5,1)," ",VLOOKUP(CV9,'Drilling Input'!$B$3:$F$10034,5,1))</f>
        <v xml:space="preserve"> </v>
      </c>
      <c r="CX9" s="504"/>
      <c r="CY9" s="503">
        <f t="shared" ref="CY9" si="518">CY8+1/24+1/100000</f>
        <v>44620.083353333335</v>
      </c>
      <c r="CZ9" s="501" t="str">
        <f>IF(VLOOKUP(CY9,'Drilling Input'!$B$3:$F$10034,5,1)=VLOOKUP(CY8,'Drilling Input'!$B$3:$F$10034,5,1)," ",VLOOKUP(CY9,'Drilling Input'!$B$3:$F$10034,5,1))</f>
        <v xml:space="preserve"> </v>
      </c>
      <c r="DA9" s="504"/>
      <c r="DB9" s="503">
        <f t="shared" ref="DB9" si="519">DB8+1/24+1/100000</f>
        <v>44621.083353333335</v>
      </c>
      <c r="DC9" s="501" t="str">
        <f>IF(VLOOKUP(DB9,'Drilling Input'!$B$3:$F$10034,5,1)=VLOOKUP(DB8,'Drilling Input'!$B$3:$F$10034,5,1)," ",VLOOKUP(DB9,'Drilling Input'!$B$3:$F$10034,5,1))</f>
        <v xml:space="preserve"> </v>
      </c>
      <c r="DD9" s="504"/>
      <c r="DE9" s="503">
        <f t="shared" ref="DE9" si="520">DE8+1/24+1/100000</f>
        <v>44622.083353333335</v>
      </c>
      <c r="DF9" s="501" t="str">
        <f>IF(VLOOKUP(DE9,'Drilling Input'!$B$3:$F$10034,5,1)=VLOOKUP(DE8,'Drilling Input'!$B$3:$F$10034,5,1)," ",VLOOKUP(DE9,'Drilling Input'!$B$3:$F$10034,5,1))</f>
        <v xml:space="preserve"> </v>
      </c>
      <c r="DG9" s="504"/>
      <c r="DH9" s="503">
        <f t="shared" si="380"/>
        <v>44623.083353333335</v>
      </c>
      <c r="DI9" s="501" t="str">
        <f>IF(VLOOKUP(DH9,'Drilling Input'!$B$3:$F$10034,5,1)=VLOOKUP(DH8,'Drilling Input'!$B$3:$F$10034,5,1)," ",VLOOKUP(DH9,'Drilling Input'!$B$3:$F$10034,5,1))</f>
        <v xml:space="preserve"> </v>
      </c>
      <c r="DJ9" s="504"/>
      <c r="DK9" s="503">
        <f t="shared" ref="DK9" si="521">DK8+1/24+1/100000</f>
        <v>44624.083353333335</v>
      </c>
      <c r="DL9" s="501" t="str">
        <f>IF(VLOOKUP(DK9,'Drilling Input'!$B$3:$F$10034,5,1)=VLOOKUP(DK8,'Drilling Input'!$B$3:$F$10034,5,1)," ",VLOOKUP(DK9,'Drilling Input'!$B$3:$F$10034,5,1))</f>
        <v xml:space="preserve"> </v>
      </c>
      <c r="DM9" s="504"/>
      <c r="DN9" s="503">
        <f t="shared" ref="DN9" si="522">DN8+1/24+1/100000</f>
        <v>44625.083353333335</v>
      </c>
      <c r="DO9" s="501" t="str">
        <f>IF(VLOOKUP(DN9,'Drilling Input'!$B$3:$F$10034,5,1)=VLOOKUP(DN8,'Drilling Input'!$B$3:$F$10034,5,1)," ",VLOOKUP(DN9,'Drilling Input'!$B$3:$F$10034,5,1))</f>
        <v>Directional drill ahead 24" hole with DKD mud to section TD.</v>
      </c>
      <c r="DP9" s="504"/>
      <c r="DQ9" s="503">
        <f t="shared" si="375"/>
        <v>44626.083353333335</v>
      </c>
      <c r="DR9" s="501" t="str">
        <f>IF(VLOOKUP(DQ9,'Drilling Input'!$B$3:$F$10034,5,1)=VLOOKUP(DQ8,'Drilling Input'!$B$3:$F$10034,5,1)," ",VLOOKUP(DQ9,'Drilling Input'!$B$3:$F$10034,5,1))</f>
        <v>Position rig and stab 20x18-5/8" casing into wellhead</v>
      </c>
      <c r="DS9" s="504"/>
      <c r="DT9" s="503">
        <f t="shared" ref="DT9" si="523">DT8+1/24+1/100000</f>
        <v>44627.083353333335</v>
      </c>
      <c r="DU9" s="501" t="str">
        <f>IF(VLOOKUP(DT9,'Drilling Input'!$B$3:$F$10034,5,1)=VLOOKUP(DT8,'Drilling Input'!$B$3:$F$10034,5,1)," ",VLOOKUP(DT9,'Drilling Input'!$B$3:$F$10034,5,1))</f>
        <v xml:space="preserve"> </v>
      </c>
      <c r="DV9" s="504"/>
      <c r="DW9" s="503">
        <f t="shared" ref="DW9" si="524">DW8+1/24+1/100000</f>
        <v>44628.083353333335</v>
      </c>
      <c r="DX9" s="501" t="str">
        <f>IF(VLOOKUP(DW9,'Drilling Input'!$B$3:$F$10034,5,1)=VLOOKUP(DW8,'Drilling Input'!$B$3:$F$10034,5,1)," ",VLOOKUP(DW9,'Drilling Input'!$B$3:$F$10034,5,1))</f>
        <v xml:space="preserve"> </v>
      </c>
      <c r="DY9" s="504"/>
      <c r="DZ9" s="503">
        <f t="shared" ref="DZ9" si="525">DZ8+1/24+1/100000</f>
        <v>44629.083353333335</v>
      </c>
      <c r="EA9" s="501" t="str">
        <f>IF(VLOOKUP(DZ9,'Drilling Input'!$B$3:$F$10034,5,1)=VLOOKUP(DZ8,'Drilling Input'!$B$3:$F$10034,5,1)," ",VLOOKUP(DZ9,'Drilling Input'!$B$3:$F$10034,5,1))</f>
        <v xml:space="preserve"> </v>
      </c>
      <c r="EB9" s="504"/>
      <c r="EC9" s="503">
        <f t="shared" ref="EC9" si="526">EC8+1/24+1/100000</f>
        <v>44630.083353333335</v>
      </c>
      <c r="ED9" s="501" t="str">
        <f>IF(VLOOKUP(EC9,'Drilling Input'!$B$3:$F$10034,5,1)=VLOOKUP(EC8,'Drilling Input'!$B$3:$F$10034,5,1)," ",VLOOKUP(EC9,'Drilling Input'!$B$3:$F$10034,5,1))</f>
        <v xml:space="preserve"> </v>
      </c>
      <c r="EE9" s="504"/>
      <c r="EF9" s="503">
        <f t="shared" si="380"/>
        <v>44631.083353333335</v>
      </c>
      <c r="EG9" s="501" t="str">
        <f>IF(VLOOKUP(EF9,'Drilling Input'!$B$3:$F$10034,5,1)=VLOOKUP(EF8,'Drilling Input'!$B$3:$F$10034,5,1)," ",VLOOKUP(EF9,'Drilling Input'!$B$3:$F$10034,5,1))</f>
        <v xml:space="preserve"> </v>
      </c>
      <c r="EH9" s="504"/>
      <c r="EI9" s="503">
        <f t="shared" ref="EI9" si="527">EI8+1/24+1/100000</f>
        <v>44632.083353333335</v>
      </c>
      <c r="EJ9" s="501" t="str">
        <f>IF(VLOOKUP(EI9,'Drilling Input'!$B$3:$F$10034,5,1)=VLOOKUP(EI8,'Drilling Input'!$B$3:$F$10034,5,1)," ",VLOOKUP(EI9,'Drilling Input'!$B$3:$F$10034,5,1))</f>
        <v xml:space="preserve"> </v>
      </c>
      <c r="EK9" s="504"/>
      <c r="EL9" s="503">
        <f t="shared" ref="EL9" si="528">EL8+1/24+1/100000</f>
        <v>44633.083353333335</v>
      </c>
      <c r="EM9" s="501" t="str">
        <f>IF(VLOOKUP(EL9,'Drilling Input'!$B$3:$F$10034,5,1)=VLOOKUP(EL8,'Drilling Input'!$B$3:$F$10034,5,1)," ",VLOOKUP(EL9,'Drilling Input'!$B$3:$F$10034,5,1))</f>
        <v xml:space="preserve"> </v>
      </c>
      <c r="EN9" s="504"/>
      <c r="EO9" s="503">
        <f t="shared" si="375"/>
        <v>44634.083353333335</v>
      </c>
      <c r="EP9" s="501" t="str">
        <f>IF(VLOOKUP(EO9,'Drilling Input'!$B$3:$F$10034,5,1)=VLOOKUP(EO8,'Drilling Input'!$B$3:$F$10034,5,1)," ",VLOOKUP(EO9,'Drilling Input'!$B$3:$F$10034,5,1))</f>
        <v xml:space="preserve"> </v>
      </c>
      <c r="EQ9" s="504"/>
      <c r="ER9" s="503">
        <f t="shared" ref="ER9" si="529">ER8+1/24+1/100000</f>
        <v>44635.083353333335</v>
      </c>
      <c r="ES9" s="501" t="str">
        <f>IF(VLOOKUP(ER9,'Drilling Input'!$B$3:$F$10034,5,1)=VLOOKUP(ER8,'Drilling Input'!$B$3:$F$10034,5,1)," ",VLOOKUP(ER9,'Drilling Input'!$B$3:$F$10034,5,1))</f>
        <v xml:space="preserve"> </v>
      </c>
      <c r="ET9" s="504"/>
      <c r="EU9" s="503">
        <f t="shared" ref="EU9" si="530">EU8+1/24+1/100000</f>
        <v>44636.083353333335</v>
      </c>
      <c r="EV9" s="501" t="str">
        <f>IF(VLOOKUP(EU9,'Drilling Input'!$B$3:$F$10034,5,1)=VLOOKUP(EU8,'Drilling Input'!$B$3:$F$10034,5,1)," ",VLOOKUP(EU9,'Drilling Input'!$B$3:$F$10034,5,1))</f>
        <v>Install bullseye and SOVs at moonpool</v>
      </c>
      <c r="EW9" s="504"/>
      <c r="EX9" s="503">
        <f t="shared" ref="EX9" si="531">EX8+1/24+1/100000</f>
        <v>44637.083353333335</v>
      </c>
      <c r="EY9" s="501" t="str">
        <f>IF(VLOOKUP(EX9,'Drilling Input'!$B$3:$F$10034,5,1)=VLOOKUP(EX8,'Drilling Input'!$B$3:$F$10034,5,1)," ",VLOOKUP(EX9,'Drilling Input'!$B$3:$F$10034,5,1))</f>
        <v xml:space="preserve"> </v>
      </c>
      <c r="EZ9" s="504"/>
      <c r="FA9" s="503">
        <f t="shared" ref="FA9" si="532">FA8+1/24+1/100000</f>
        <v>44638.083353333335</v>
      </c>
      <c r="FB9" s="501" t="str">
        <f>IF(VLOOKUP(FA9,'Drilling Input'!$B$3:$F$10034,5,1)=VLOOKUP(FA8,'Drilling Input'!$B$3:$F$10034,5,1)," ",VLOOKUP(FA9,'Drilling Input'!$B$3:$F$10034,5,1))</f>
        <v>Flush DKD tanks on SK Plenty</v>
      </c>
      <c r="FC9" s="504"/>
      <c r="FD9" s="503">
        <f t="shared" si="380"/>
        <v>44639.083353333335</v>
      </c>
      <c r="FE9" s="501" t="str">
        <f>IF(VLOOKUP(FD9,'Drilling Input'!$B$3:$F$10034,5,1)=VLOOKUP(FD8,'Drilling Input'!$B$3:$F$10034,5,1)," ",VLOOKUP(FD9,'Drilling Input'!$B$3:$F$10034,5,1))</f>
        <v xml:space="preserve"> </v>
      </c>
      <c r="FF9" s="504"/>
      <c r="FG9" s="503">
        <f t="shared" ref="FG9" si="533">FG8+1/24+1/100000</f>
        <v>44640.083353333335</v>
      </c>
      <c r="FH9" s="501" t="str">
        <f>IF(VLOOKUP(FG9,'Drilling Input'!$B$3:$F$10034,5,1)=VLOOKUP(FG8,'Drilling Input'!$B$3:$F$10034,5,1)," ",VLOOKUP(FG9,'Drilling Input'!$B$3:$F$10034,5,1))</f>
        <v xml:space="preserve"> </v>
      </c>
      <c r="FI9" s="504"/>
      <c r="FJ9" s="503">
        <f t="shared" ref="FJ9" si="534">FJ8+1/24+1/100000</f>
        <v>44641.083353333335</v>
      </c>
      <c r="FK9" s="501" t="str">
        <f>IF(VLOOKUP(FJ9,'Drilling Input'!$B$3:$F$10034,5,1)=VLOOKUP(FJ8,'Drilling Input'!$B$3:$F$10034,5,1)," ",VLOOKUP(FJ9,'Drilling Input'!$B$3:$F$10034,5,1))</f>
        <v xml:space="preserve"> </v>
      </c>
      <c r="FL9" s="504"/>
      <c r="FM9" s="503">
        <f t="shared" si="395"/>
        <v>44642.083353333335</v>
      </c>
      <c r="FN9" s="501" t="str">
        <f>IF(VLOOKUP(FM9,'Drilling Input'!$B$3:$F$10034,5,1)=VLOOKUP(FM8,'Drilling Input'!$B$3:$F$10034,5,1)," ",VLOOKUP(FM9,'Drilling Input'!$B$3:$F$10034,5,1))</f>
        <v xml:space="preserve"> </v>
      </c>
      <c r="FO9" s="504"/>
      <c r="FP9" s="503">
        <f t="shared" ref="FP9" si="535">FP8+1/24+1/100000</f>
        <v>44643.083353333335</v>
      </c>
      <c r="FQ9" s="501" t="str">
        <f>IF(VLOOKUP(FP9,'Drilling Input'!$B$3:$F$10034,5,1)=VLOOKUP(FP8,'Drilling Input'!$B$3:$F$10034,5,1)," ",VLOOKUP(FP9,'Drilling Input'!$B$3:$F$10034,5,1))</f>
        <v xml:space="preserve"> </v>
      </c>
      <c r="FR9" s="504"/>
      <c r="FS9" s="503">
        <f t="shared" ref="FS9" si="536">FS8+1/24+1/100000</f>
        <v>44644.083353333335</v>
      </c>
      <c r="FT9" s="501" t="str">
        <f>IF(VLOOKUP(FS9,'Drilling Input'!$B$3:$F$10034,5,1)=VLOOKUP(FS8,'Drilling Input'!$B$3:$F$10034,5,1)," ",VLOOKUP(FS9,'Drilling Input'!$B$3:$F$10034,5,1))</f>
        <v xml:space="preserve"> </v>
      </c>
      <c r="FU9" s="504"/>
      <c r="FV9" s="503">
        <f t="shared" ref="FV9" si="537">FV8+1/24+1/100000</f>
        <v>44645.083353333335</v>
      </c>
      <c r="FW9" s="501" t="str">
        <f>IF(VLOOKUP(FV9,'Drilling Input'!$B$3:$F$10034,5,1)=VLOOKUP(FV8,'Drilling Input'!$B$3:$F$10034,5,1)," ",VLOOKUP(FV9,'Drilling Input'!$B$3:$F$10034,5,1))</f>
        <v xml:space="preserve"> </v>
      </c>
      <c r="FX9" s="504"/>
      <c r="FY9" s="503">
        <f t="shared" ref="FY9" si="538">FY8+1/24+1/100000</f>
        <v>44646.083353333335</v>
      </c>
      <c r="FZ9" s="501" t="str">
        <f>IF(VLOOKUP(FY9,'Drilling Input'!$B$3:$F$10034,5,1)=VLOOKUP(FY8,'Drilling Input'!$B$3:$F$10034,5,1)," ",VLOOKUP(FY9,'Drilling Input'!$B$3:$F$10034,5,1))</f>
        <v>RIH 17.5" AutoTrak BHA with WBRT insert and HWDP.</v>
      </c>
      <c r="GA9" s="504"/>
      <c r="GB9" s="503">
        <f t="shared" si="400"/>
        <v>44647.083353333335</v>
      </c>
      <c r="GC9" s="501" t="str">
        <f>IF(VLOOKUP(GB9,'Drilling Input'!$B$3:$F$10034,5,1)=VLOOKUP(GB8,'Drilling Input'!$B$3:$F$10034,5,1)," ",VLOOKUP(GB9,'Drilling Input'!$B$3:$F$10034,5,1))</f>
        <v xml:space="preserve"> </v>
      </c>
      <c r="GD9" s="504"/>
      <c r="GE9" s="503">
        <f t="shared" ref="GE9" si="539">GE8+1/24+1/100000</f>
        <v>44648.083353333335</v>
      </c>
      <c r="GF9" s="501" t="str">
        <f>IF(VLOOKUP(GE9,'Drilling Input'!$B$3:$F$10034,5,1)=VLOOKUP(GE8,'Drilling Input'!$B$3:$F$10034,5,1)," ",VLOOKUP(GE9,'Drilling Input'!$B$3:$F$10034,5,1))</f>
        <v xml:space="preserve"> </v>
      </c>
      <c r="GG9" s="504"/>
      <c r="GH9" s="503">
        <f t="shared" ref="GH9" si="540">GH8+1/24+1/100000</f>
        <v>44649.083353333335</v>
      </c>
      <c r="GI9" s="501" t="str">
        <f>IF(VLOOKUP(GH9,'Drilling Input'!$B$3:$F$10034,5,1)=VLOOKUP(GH8,'Drilling Input'!$B$3:$F$10034,5,1)," ",VLOOKUP(GH9,'Drilling Input'!$B$3:$F$10034,5,1))</f>
        <v>Circulate hole to above BOPs.</v>
      </c>
      <c r="GJ9" s="504"/>
      <c r="GK9" s="503">
        <f t="shared" si="395"/>
        <v>44650.083353333335</v>
      </c>
      <c r="GL9" s="501" t="str">
        <f>IF(VLOOKUP(GK9,'Drilling Input'!$B$3:$F$10034,5,1)=VLOOKUP(GK8,'Drilling Input'!$B$3:$F$10034,5,1)," ",VLOOKUP(GK9,'Drilling Input'!$B$3:$F$10034,5,1))</f>
        <v xml:space="preserve"> </v>
      </c>
      <c r="GM9" s="504"/>
      <c r="GN9" s="503">
        <f t="shared" ref="GN9" si="541">GN8+1/24+1/100000</f>
        <v>44651.083353333335</v>
      </c>
      <c r="GO9" s="501" t="str">
        <f>IF(VLOOKUP(GN9,'Drilling Input'!$B$3:$F$10034,5,1)=VLOOKUP(GN8,'Drilling Input'!$B$3:$F$10034,5,1)," ",VLOOKUP(GN9,'Drilling Input'!$B$3:$F$10034,5,1))</f>
        <v>Drop ball to set liner hanger. Perform step rate test. PJSM for cementing</v>
      </c>
      <c r="GP9" s="504"/>
      <c r="GQ9" s="503">
        <f t="shared" ref="GQ9" si="542">GQ8+1/24+1/100000</f>
        <v>44652.083353333335</v>
      </c>
      <c r="GR9" s="501" t="str">
        <f>IF(VLOOKUP(GQ9,'Drilling Input'!$B$3:$F$10034,5,1)=VLOOKUP(GQ8,'Drilling Input'!$B$3:$F$10034,5,1)," ",VLOOKUP(GQ9,'Drilling Input'!$B$3:$F$10034,5,1))</f>
        <v>Displace booster line</v>
      </c>
      <c r="GS9" s="504"/>
      <c r="GT9" s="503">
        <f t="shared" ref="GT9" si="543">GT8+1/24+1/100000</f>
        <v>44653.083353333335</v>
      </c>
      <c r="GU9" s="501" t="str">
        <f>IF(VLOOKUP(GT9,'Drilling Input'!$B$3:$F$10034,5,1)=VLOOKUP(GT8,'Drilling Input'!$B$3:$F$10034,5,1)," ",VLOOKUP(GT9,'Drilling Input'!$B$3:$F$10034,5,1))</f>
        <v>POOH and L/D suspension packer RT.</v>
      </c>
      <c r="GV9" s="504"/>
      <c r="GW9" s="503">
        <f t="shared" ref="GW9" si="544">GW8+1/24+1/100000</f>
        <v>44654.083353333335</v>
      </c>
      <c r="GX9" s="501" t="str">
        <f>IF(VLOOKUP(GW9,'Drilling Input'!$B$3:$F$10034,5,1)=VLOOKUP(GW8,'Drilling Input'!$B$3:$F$10034,5,1)," ",VLOOKUP(GW9,'Drilling Input'!$B$3:$F$10034,5,1))</f>
        <v xml:space="preserve"> </v>
      </c>
      <c r="GY9" s="504"/>
      <c r="GZ9" s="503">
        <f t="shared" si="400"/>
        <v>44655.083353333335</v>
      </c>
      <c r="HA9" s="501" t="str">
        <f>IF(VLOOKUP(GZ9,'Drilling Input'!$B$3:$F$10034,5,1)=VLOOKUP(GZ8,'Drilling Input'!$B$3:$F$10034,5,1)," ",VLOOKUP(GZ9,'Drilling Input'!$B$3:$F$10034,5,1))</f>
        <v>Perform step rate test</v>
      </c>
      <c r="HB9" s="504"/>
      <c r="HC9" s="503">
        <f t="shared" ref="HC9" si="545">HC8+1/24+1/100000</f>
        <v>44656.083353333335</v>
      </c>
      <c r="HD9" s="501" t="str">
        <f>IF(VLOOKUP(HC9,'Drilling Input'!$B$3:$F$10034,5,1)=VLOOKUP(HC8,'Drilling Input'!$B$3:$F$10034,5,1)," ",VLOOKUP(HC9,'Drilling Input'!$B$3:$F$10034,5,1))</f>
        <v>POOH and rack 5" DP.</v>
      </c>
      <c r="HE9" s="504"/>
      <c r="HF9" s="503">
        <f t="shared" ref="HF9" si="546">HF8+1/24+1/100000</f>
        <v>44657.083353333335</v>
      </c>
      <c r="HG9" s="501" t="str">
        <f>IF(VLOOKUP(HF9,'Drilling Input'!$B$3:$F$10034,5,1)=VLOOKUP(HF8,'Drilling Input'!$B$3:$F$10034,5,1)," ",VLOOKUP(HF9,'Drilling Input'!$B$3:$F$10034,5,1))</f>
        <v xml:space="preserve"> </v>
      </c>
      <c r="HH9" s="504"/>
      <c r="HI9" s="503">
        <f t="shared" si="395"/>
        <v>44658.083353333335</v>
      </c>
      <c r="HJ9" s="501" t="str">
        <f>IF(VLOOKUP(HI9,'Drilling Input'!$B$3:$F$10034,5,1)=VLOOKUP(HI8,'Drilling Input'!$B$3:$F$10034,5,1)," ",VLOOKUP(HI9,'Drilling Input'!$B$3:$F$10034,5,1))</f>
        <v xml:space="preserve"> </v>
      </c>
      <c r="HK9" s="504"/>
      <c r="HL9" s="503">
        <f t="shared" ref="HL9" si="547">HL8+1/24+1/100000</f>
        <v>44659.083353333335</v>
      </c>
      <c r="HM9" s="501" t="str">
        <f>IF(VLOOKUP(HL9,'Drilling Input'!$B$3:$F$10034,5,1)=VLOOKUP(HL8,'Drilling Input'!$B$3:$F$10034,5,1)," ",VLOOKUP(HL9,'Drilling Input'!$B$3:$F$10034,5,1))</f>
        <v xml:space="preserve"> </v>
      </c>
      <c r="HN9" s="504"/>
      <c r="HO9" s="503">
        <f t="shared" ref="HO9" si="548">HO8+1/24+1/100000</f>
        <v>44660.083353333335</v>
      </c>
      <c r="HP9" s="501" t="str">
        <f>IF(VLOOKUP(HO9,'Drilling Input'!$B$3:$F$10034,5,1)=VLOOKUP(HO8,'Drilling Input'!$B$3:$F$10034,5,1)," ",VLOOKUP(HO9,'Drilling Input'!$B$3:$F$10034,5,1))</f>
        <v xml:space="preserve"> </v>
      </c>
      <c r="HQ9" s="504"/>
      <c r="HR9" s="503">
        <f t="shared" ref="HR9" si="549">HR8+1/24+1/100000</f>
        <v>44661.083353333335</v>
      </c>
      <c r="HS9" s="501" t="str">
        <f>IF(VLOOKUP(HR9,'Drilling Input'!$B$3:$F$10034,5,1)=VLOOKUP(HR8,'Drilling Input'!$B$3:$F$10034,5,1)," ",VLOOKUP(HR9,'Drilling Input'!$B$3:$F$10034,5,1))</f>
        <v>RIH landing string DP.  Make up clamps every 2nd joint.</v>
      </c>
      <c r="HT9" s="504"/>
      <c r="HU9" s="503">
        <f t="shared" ref="HU9" si="550">HU8+1/24+1/100000</f>
        <v>44662.083353333335</v>
      </c>
      <c r="HV9" s="501" t="str">
        <f>IF(VLOOKUP(HU9,'Drilling Input'!$B$3:$F$10034,5,1)=VLOOKUP(HU8,'Drilling Input'!$B$3:$F$10034,5,1)," ",VLOOKUP(HU9,'Drilling Input'!$B$3:$F$10034,5,1))</f>
        <v>Pressure test AAV (300 and 1000 psi)</v>
      </c>
      <c r="HW9" s="504"/>
      <c r="HX9" s="503">
        <f t="shared" si="400"/>
        <v>44663.083353333335</v>
      </c>
      <c r="HY9" s="501" t="str">
        <f>IF(VLOOKUP(HX9,'Drilling Input'!$B$3:$F$10034,5,1)=VLOOKUP(HX8,'Drilling Input'!$B$3:$F$10034,5,1)," ",VLOOKUP(HX9,'Drilling Input'!$B$3:$F$10034,5,1))</f>
        <v xml:space="preserve"> </v>
      </c>
      <c r="HZ9" s="504"/>
      <c r="IA9" s="503">
        <f t="shared" ref="IA9" si="551">IA8+1/24+1/100000</f>
        <v>44664.083353333335</v>
      </c>
      <c r="IB9" s="501" t="str">
        <f>IF(VLOOKUP(IA9,'Drilling Input'!$B$3:$F$10034,5,1)=VLOOKUP(IA8,'Drilling Input'!$B$3:$F$10034,5,1)," ",VLOOKUP(IA9,'Drilling Input'!$B$3:$F$10034,5,1))</f>
        <v xml:space="preserve">ROV performs flowline connector test </v>
      </c>
      <c r="IC9" s="504"/>
      <c r="ID9" s="503">
        <f t="shared" ref="ID9" si="552">ID8+1/24+1/100000</f>
        <v>44665.083353333335</v>
      </c>
      <c r="IE9" s="501" t="str">
        <f>IF(VLOOKUP(ID9,'Drilling Input'!$B$3:$F$10034,5,1)=VLOOKUP(ID8,'Drilling Input'!$B$3:$F$10034,5,1)," ",VLOOKUP(ID9,'Drilling Input'!$B$3:$F$10034,5,1))</f>
        <v xml:space="preserve">Install test plugs and pressure test MPD IRJ C/K/B and conduit lines, reposition joint  </v>
      </c>
      <c r="IF9" s="504"/>
      <c r="IG9" s="503">
        <f t="shared" si="415"/>
        <v>44666.083353333335</v>
      </c>
      <c r="IH9" s="501" t="str">
        <f>IF(VLOOKUP(IG9,'Drilling Input'!$B$3:$F$10034,5,1)=VLOOKUP(IG8,'Drilling Input'!$B$3:$F$10034,5,1)," ",VLOOKUP(IG9,'Drilling Input'!$B$3:$F$10034,5,1))</f>
        <v xml:space="preserve"> </v>
      </c>
      <c r="II9" s="504"/>
      <c r="IJ9" s="503">
        <f t="shared" ref="IJ9" si="553">IJ8+1/24+1/100000</f>
        <v>44667.083353333335</v>
      </c>
      <c r="IK9" s="501" t="str">
        <f>IF(VLOOKUP(IJ9,'Drilling Input'!$B$3:$F$10034,5,1)=VLOOKUP(IJ8,'Drilling Input'!$B$3:$F$10034,5,1)," ",VLOOKUP(IJ9,'Drilling Input'!$B$3:$F$10034,5,1))</f>
        <v>Drill remaining shoetrack and 15 ft new formation.</v>
      </c>
      <c r="IL9" s="504"/>
      <c r="IM9" s="503">
        <f t="shared" ref="IM9" si="554">IM8+1/24+1/100000</f>
        <v>44668.083353333335</v>
      </c>
      <c r="IN9" s="501" t="str">
        <f>IF(VLOOKUP(IM9,'Drilling Input'!$B$3:$F$10034,5,1)=VLOOKUP(IM8,'Drilling Input'!$B$3:$F$10034,5,1)," ",VLOOKUP(IM9,'Drilling Input'!$B$3:$F$10034,5,1))</f>
        <v xml:space="preserve">POOH HWDP and 17.5" AutoTrak BHA.  Rack back with aux assistance. </v>
      </c>
      <c r="IO9" s="504"/>
      <c r="IP9" s="503">
        <f t="shared" ref="IP9" si="555">IP8+1/24+1/100000</f>
        <v>44669.083353333335</v>
      </c>
      <c r="IQ9" s="501" t="str">
        <f>IF(VLOOKUP(IP9,'Drilling Input'!$B$3:$F$10034,5,1)=VLOOKUP(IP8,'Drilling Input'!$B$3:$F$10034,5,1)," ",VLOOKUP(IP9,'Drilling Input'!$B$3:$F$10034,5,1))</f>
        <v xml:space="preserve">Slug. POOH and rack back STT.  </v>
      </c>
      <c r="IR9" s="504"/>
      <c r="IS9" s="503">
        <f t="shared" ref="IS9" si="556">IS8+1/24+1/100000</f>
        <v>44670.083353333335</v>
      </c>
      <c r="IT9" s="501" t="str">
        <f>IF(VLOOKUP(IS9,'Drilling Input'!$B$3:$F$10034,5,1)=VLOOKUP(IS8,'Drilling Input'!$B$3:$F$10034,5,1)," ",VLOOKUP(IS9,'Drilling Input'!$B$3:$F$10034,5,1))</f>
        <v xml:space="preserve"> </v>
      </c>
      <c r="IU9" s="504"/>
      <c r="IV9" s="503">
        <f t="shared" si="420"/>
        <v>44671.083353333335</v>
      </c>
      <c r="IW9" s="501" t="str">
        <f>IF(VLOOKUP(IV9,'Drilling Input'!$B$3:$F$10034,5,1)=VLOOKUP(IV8,'Drilling Input'!$B$3:$F$10034,5,1)," ",VLOOKUP(IV9,'Drilling Input'!$B$3:$F$10034,5,1))</f>
        <v xml:space="preserve"> </v>
      </c>
      <c r="IX9" s="504"/>
      <c r="IY9" s="503">
        <f t="shared" ref="IY9" si="557">IY8+1/24+1/100000</f>
        <v>44672.083353333335</v>
      </c>
      <c r="IZ9" s="501" t="str">
        <f>IF(VLOOKUP(IY9,'Drilling Input'!$B$3:$F$10034,5,1)=VLOOKUP(IY8,'Drilling Input'!$B$3:$F$10034,5,1)," ",VLOOKUP(IY9,'Drilling Input'!$B$3:$F$10034,5,1))</f>
        <v xml:space="preserve"> </v>
      </c>
      <c r="JA9" s="504"/>
      <c r="JB9" s="503">
        <f t="shared" ref="JB9" si="558">JB8+1/24+1/100000</f>
        <v>44673.083353333335</v>
      </c>
      <c r="JC9" s="501" t="str">
        <f>IF(VLOOKUP(JB9,'Drilling Input'!$B$3:$F$10034,5,1)=VLOOKUP(JB8,'Drilling Input'!$B$3:$F$10034,5,1)," ",VLOOKUP(JB9,'Drilling Input'!$B$3:$F$10034,5,1))</f>
        <v xml:space="preserve"> </v>
      </c>
      <c r="JD9" s="504"/>
      <c r="JE9" s="503">
        <f t="shared" si="415"/>
        <v>44674.083353333335</v>
      </c>
      <c r="JF9" s="501" t="str">
        <f>IF(VLOOKUP(JE9,'Drilling Input'!$B$3:$F$10034,5,1)=VLOOKUP(JE8,'Drilling Input'!$B$3:$F$10034,5,1)," ",VLOOKUP(JE9,'Drilling Input'!$B$3:$F$10034,5,1))</f>
        <v>Drill out landing collar</v>
      </c>
      <c r="JG9" s="504"/>
      <c r="JH9" s="503">
        <f t="shared" ref="JH9" si="559">JH8+1/24+1/100000</f>
        <v>44675.083353333335</v>
      </c>
      <c r="JI9" s="501" t="str">
        <f>IF(VLOOKUP(JH9,'Drilling Input'!$B$3:$F$10034,5,1)=VLOOKUP(JH8,'Drilling Input'!$B$3:$F$10034,5,1)," ",VLOOKUP(JH9,'Drilling Input'!$B$3:$F$10034,5,1))</f>
        <v xml:space="preserve"> </v>
      </c>
      <c r="JJ9" s="504"/>
      <c r="JK9" s="503">
        <f t="shared" ref="JK9" si="560">JK8+1/24+1/100000</f>
        <v>44676.083353333335</v>
      </c>
      <c r="JL9" s="501" t="str">
        <f>IF(VLOOKUP(JK9,'Drilling Input'!$B$3:$F$10034,5,1)=VLOOKUP(JK8,'Drilling Input'!$B$3:$F$10034,5,1)," ",VLOOKUP(JK9,'Drilling Input'!$B$3:$F$10034,5,1))</f>
        <v>Engage suspension packer. Equalize pressure.</v>
      </c>
      <c r="JM9" s="504"/>
      <c r="JN9" s="503">
        <f t="shared" ref="JN9" si="561">JN8+1/24+1/100000</f>
        <v>44677.083353333335</v>
      </c>
      <c r="JO9" s="501" t="str">
        <f>IF(VLOOKUP(JN9,'Drilling Input'!$B$3:$F$10034,5,1)=VLOOKUP(JN8,'Drilling Input'!$B$3:$F$10034,5,1)," ",VLOOKUP(JN9,'Drilling Input'!$B$3:$F$10034,5,1))</f>
        <v xml:space="preserve"> </v>
      </c>
      <c r="JP9" s="504"/>
      <c r="JQ9" s="503">
        <f t="shared" ref="JQ9" si="562">JQ8+1/24+1/100000</f>
        <v>44678.083353333335</v>
      </c>
      <c r="JR9" s="501" t="str">
        <f>IF(VLOOKUP(JQ9,'Drilling Input'!$B$3:$F$10034,5,1)=VLOOKUP(JQ8,'Drilling Input'!$B$3:$F$10034,5,1)," ",VLOOKUP(JQ9,'Drilling Input'!$B$3:$F$10034,5,1))</f>
        <v>Perform OH FIT. Flow check well.</v>
      </c>
      <c r="JS9" s="504"/>
      <c r="JT9" s="503">
        <f t="shared" si="420"/>
        <v>44679.083353333335</v>
      </c>
      <c r="JU9" s="501" t="str">
        <f>IF(VLOOKUP(JT9,'Drilling Input'!$B$3:$F$10034,5,1)=VLOOKUP(JT8,'Drilling Input'!$B$3:$F$10034,5,1)," ",VLOOKUP(JT9,'Drilling Input'!$B$3:$F$10034,5,1))</f>
        <v>POOH and rack 5" DP.</v>
      </c>
      <c r="JV9" s="504"/>
      <c r="JW9" s="503">
        <f t="shared" ref="JW9" si="563">JW8+1/24+1/100000</f>
        <v>44680.083353333335</v>
      </c>
      <c r="JX9" s="501" t="str">
        <f>IF(VLOOKUP(JW9,'Drilling Input'!$B$3:$F$10034,5,1)=VLOOKUP(JW8,'Drilling Input'!$B$3:$F$10034,5,1)," ",VLOOKUP(JW9,'Drilling Input'!$B$3:$F$10034,5,1))</f>
        <v xml:space="preserve"> </v>
      </c>
      <c r="JY9" s="504"/>
      <c r="JZ9" s="503">
        <f t="shared" ref="JZ9" si="564">JZ8+1/24+1/100000</f>
        <v>44681.083353333335</v>
      </c>
      <c r="KA9" s="501" t="str">
        <f>IF(VLOOKUP(JZ9,'Drilling Input'!$B$3:$F$10034,5,1)=VLOOKUP(JZ8,'Drilling Input'!$B$3:$F$10034,5,1)," ",VLOOKUP(JZ9,'Drilling Input'!$B$3:$F$10034,5,1))</f>
        <v xml:space="preserve"> </v>
      </c>
      <c r="KB9" s="504"/>
      <c r="KC9" s="503">
        <f t="shared" si="415"/>
        <v>44682.083353333335</v>
      </c>
      <c r="KD9" s="501" t="str">
        <f>IF(VLOOKUP(KC9,'Drilling Input'!$B$3:$F$10034,5,1)=VLOOKUP(KC8,'Drilling Input'!$B$3:$F$10034,5,1)," ",VLOOKUP(KC9,'Drilling Input'!$B$3:$F$10034,5,1))</f>
        <v>Step rate test in reversing position</v>
      </c>
      <c r="KE9" s="504"/>
      <c r="KF9" s="503">
        <f t="shared" ref="KF9" si="565">KF8+1/24+1/100000</f>
        <v>44683.083353333335</v>
      </c>
      <c r="KG9" s="501" t="str">
        <f>IF(VLOOKUP(KF9,'Drilling Input'!$B$3:$F$10034,5,1)=VLOOKUP(KF8,'Drilling Input'!$B$3:$F$10034,5,1)," ",VLOOKUP(KF9,'Drilling Input'!$B$3:$F$10034,5,1))</f>
        <v xml:space="preserve"> </v>
      </c>
      <c r="KH9" s="504"/>
      <c r="KI9" s="503">
        <f t="shared" ref="KI9" si="566">KI8+1/24+1/100000</f>
        <v>44684.083353333335</v>
      </c>
      <c r="KJ9" s="501" t="str">
        <f>IF(VLOOKUP(KI9,'Drilling Input'!$B$3:$F$10034,5,1)=VLOOKUP(KI8,'Drilling Input'!$B$3:$F$10034,5,1)," ",VLOOKUP(KI9,'Drilling Input'!$B$3:$F$10034,5,1))</f>
        <v xml:space="preserve"> </v>
      </c>
      <c r="KK9" s="504"/>
      <c r="KL9" s="503">
        <f t="shared" ref="KL9" si="567">KL8+1/24+1/100000</f>
        <v>44685.083353333335</v>
      </c>
      <c r="KM9" s="501" t="str">
        <f>IF(VLOOKUP(KL9,'Drilling Input'!$B$3:$F$10034,5,1)=VLOOKUP(KL8,'Drilling Input'!$B$3:$F$10034,5,1)," ",VLOOKUP(KL9,'Drilling Input'!$B$3:$F$10034,5,1))</f>
        <v xml:space="preserve"> </v>
      </c>
      <c r="KN9" s="504"/>
      <c r="KO9" s="503">
        <f t="shared" ref="KO9" si="568">KO8+1/24+1/100000</f>
        <v>44686.083353333335</v>
      </c>
      <c r="KP9" s="501" t="str">
        <f>IF(VLOOKUP(KO9,'Drilling Input'!$B$3:$F$10034,5,1)=VLOOKUP(KO8,'Drilling Input'!$B$3:$F$10034,5,1)," ",VLOOKUP(KO9,'Drilling Input'!$B$3:$F$10034,5,1))</f>
        <v>M/U THRA and test</v>
      </c>
      <c r="KQ9" s="504"/>
      <c r="KR9" s="503">
        <f t="shared" si="420"/>
        <v>44687.083353333335</v>
      </c>
      <c r="KS9" s="501" t="str">
        <f>IF(VLOOKUP(KR9,'Drilling Input'!$B$3:$F$10034,5,1)=VLOOKUP(KR8,'Drilling Input'!$B$3:$F$10034,5,1)," ",VLOOKUP(KR9,'Drilling Input'!$B$3:$F$10034,5,1))</f>
        <v xml:space="preserve"> </v>
      </c>
      <c r="KT9" s="504"/>
      <c r="KU9" s="503">
        <f t="shared" ref="KU9" si="569">KU8+1/24+1/100000</f>
        <v>44688.083353333335</v>
      </c>
      <c r="KV9" s="501" t="str">
        <f>IF(VLOOKUP(KU9,'Drilling Input'!$B$3:$F$10034,5,1)=VLOOKUP(KU8,'Drilling Input'!$B$3:$F$10034,5,1)," ",VLOOKUP(KU9,'Drilling Input'!$B$3:$F$10034,5,1))</f>
        <v xml:space="preserve"> </v>
      </c>
      <c r="KW9" s="504"/>
      <c r="KX9" s="503">
        <f t="shared" ref="KX9" si="570">KX8+1/24+1/100000</f>
        <v>44689.083353333335</v>
      </c>
      <c r="KY9" s="501" t="str">
        <f>IF(VLOOKUP(KX9,'Drilling Input'!$B$3:$F$10034,5,1)=VLOOKUP(KX8,'Drilling Input'!$B$3:$F$10034,5,1)," ",VLOOKUP(KX9,'Drilling Input'!$B$3:$F$10034,5,1))</f>
        <v xml:space="preserve"> </v>
      </c>
      <c r="KZ9" s="504"/>
      <c r="LA9" s="503">
        <f t="shared" si="435"/>
        <v>44690.083353333335</v>
      </c>
      <c r="LB9" s="501" t="str">
        <f>IF(VLOOKUP(LA9,'Drilling Input'!$B$3:$F$10034,5,1)=VLOOKUP(LA8,'Drilling Input'!$B$3:$F$10034,5,1)," ",VLOOKUP(LA9,'Drilling Input'!$B$3:$F$10034,5,1))</f>
        <v xml:space="preserve"> </v>
      </c>
      <c r="LC9" s="504"/>
      <c r="LD9" s="503">
        <f t="shared" ref="LD9" si="571">LD8+1/24+1/100000</f>
        <v>44691.083353333335</v>
      </c>
      <c r="LE9" s="501" t="str">
        <f>IF(VLOOKUP(LD9,'Drilling Input'!$B$3:$F$10034,5,1)=VLOOKUP(LD8,'Drilling Input'!$B$3:$F$10034,5,1)," ",VLOOKUP(LD9,'Drilling Input'!$B$3:$F$10034,5,1))</f>
        <v>Pressure test x 2 against RCD piper valves V1, V2. Function test RCD latch</v>
      </c>
      <c r="LF9" s="504"/>
      <c r="LG9" s="503">
        <f t="shared" ref="LG9" si="572">LG8+1/24+1/100000</f>
        <v>44692.083353333335</v>
      </c>
      <c r="LH9" s="501" t="str">
        <f>IF(VLOOKUP(LG9,'Drilling Input'!$B$3:$F$10034,5,1)=VLOOKUP(LG8,'Drilling Input'!$B$3:$F$10034,5,1)," ",VLOOKUP(LG9,'Drilling Input'!$B$3:$F$10034,5,1))</f>
        <v xml:space="preserve"> </v>
      </c>
      <c r="LI9" s="504"/>
      <c r="LJ9" s="503">
        <f t="shared" ref="LJ9" si="573">LJ8+1/24+1/100000</f>
        <v>44693.083353333335</v>
      </c>
      <c r="LK9" s="501" t="str">
        <f>IF(VLOOKUP(LJ9,'Drilling Input'!$B$3:$F$10034,5,1)=VLOOKUP(LJ8,'Drilling Input'!$B$3:$F$10034,5,1)," ",VLOOKUP(LJ9,'Drilling Input'!$B$3:$F$10034,5,1))</f>
        <v xml:space="preserve"> </v>
      </c>
      <c r="LL9" s="504"/>
      <c r="LM9" s="503">
        <f t="shared" ref="LM9" si="574">LM8+1/24+1/100000</f>
        <v>44694.083353333335</v>
      </c>
      <c r="LN9" s="501" t="str">
        <f>IF(VLOOKUP(LM9,'Drilling Input'!$B$3:$F$10034,5,1)=VLOOKUP(LM8,'Drilling Input'!$B$3:$F$10034,5,1)," ",VLOOKUP(LM9,'Drilling Input'!$B$3:$F$10034,5,1))</f>
        <v xml:space="preserve"> </v>
      </c>
      <c r="LO9" s="504"/>
      <c r="LP9" s="503">
        <f t="shared" si="440"/>
        <v>44695.083353333335</v>
      </c>
      <c r="LQ9" s="501" t="str">
        <f>IF(VLOOKUP(LP9,'Drilling Input'!$B$3:$F$10034,5,1)=VLOOKUP(LP8,'Drilling Input'!$B$3:$F$10034,5,1)," ",VLOOKUP(LP9,'Drilling Input'!$B$3:$F$10034,5,1))</f>
        <v xml:space="preserve">Drop dart. Rig displace cement.  </v>
      </c>
      <c r="LR9" s="504"/>
      <c r="LS9" s="503">
        <f t="shared" ref="LS9" si="575">LS8+1/24+1/100000</f>
        <v>44696.083353333335</v>
      </c>
      <c r="LT9" s="501" t="str">
        <f>IF(VLOOKUP(LS9,'Drilling Input'!$B$3:$F$10034,5,1)=VLOOKUP(LS8,'Drilling Input'!$B$3:$F$10034,5,1)," ",VLOOKUP(LS9,'Drilling Input'!$B$3:$F$10034,5,1))</f>
        <v xml:space="preserve"> </v>
      </c>
      <c r="LU9" s="504"/>
      <c r="LV9" s="503">
        <f t="shared" ref="LV9" si="576">LV8+1/24+1/100000</f>
        <v>44697.083353333335</v>
      </c>
      <c r="LW9" s="501" t="str">
        <f>IF(VLOOKUP(LV9,'Drilling Input'!$B$3:$F$10034,5,1)=VLOOKUP(LV8,'Drilling Input'!$B$3:$F$10034,5,1)," ",VLOOKUP(LV9,'Drilling Input'!$B$3:$F$10034,5,1))</f>
        <v xml:space="preserve"> </v>
      </c>
      <c r="LX9" s="504"/>
      <c r="LY9" s="503">
        <f t="shared" si="435"/>
        <v>44698.083353333335</v>
      </c>
      <c r="LZ9" s="501" t="str">
        <f>IF(VLOOKUP(LY9,'Drilling Input'!$B$3:$F$10034,5,1)=VLOOKUP(LY8,'Drilling Input'!$B$3:$F$10034,5,1)," ",VLOOKUP(LY9,'Drilling Input'!$B$3:$F$10034,5,1))</f>
        <v>RU to run 9-5/8" liner</v>
      </c>
      <c r="MA9" s="504"/>
      <c r="MB9" s="503">
        <f t="shared" ref="MB9" si="577">MB8+1/24+1/100000</f>
        <v>44699.083353333335</v>
      </c>
      <c r="MC9" s="501" t="str">
        <f>IF(VLOOKUP(MB9,'Drilling Input'!$B$3:$F$10034,5,1)=VLOOKUP(MB8,'Drilling Input'!$B$3:$F$10034,5,1)," ",VLOOKUP(MB9,'Drilling Input'!$B$3:$F$10034,5,1))</f>
        <v xml:space="preserve"> </v>
      </c>
      <c r="MD9" s="504"/>
      <c r="ME9" s="503">
        <f t="shared" ref="ME9" si="578">ME8+1/24+1/100000</f>
        <v>44700.083353333335</v>
      </c>
      <c r="MF9" s="501" t="str">
        <f>IF(VLOOKUP(ME9,'Drilling Input'!$B$3:$F$10034,5,1)=VLOOKUP(ME8,'Drilling Input'!$B$3:$F$10034,5,1)," ",VLOOKUP(ME9,'Drilling Input'!$B$3:$F$10034,5,1))</f>
        <v xml:space="preserve"> </v>
      </c>
      <c r="MG9" s="504"/>
      <c r="MH9" s="503">
        <f t="shared" ref="MH9" si="579">MH8+1/24+1/100000</f>
        <v>44701.083353333335</v>
      </c>
      <c r="MI9" s="501" t="str">
        <f>IF(VLOOKUP(MH9,'Drilling Input'!$B$3:$F$10034,5,1)=VLOOKUP(MH8,'Drilling Input'!$B$3:$F$10034,5,1)," ",VLOOKUP(MH9,'Drilling Input'!$B$3:$F$10034,5,1))</f>
        <v>POOH and L/D CBL logging tools</v>
      </c>
      <c r="MJ9" s="504"/>
      <c r="MK9" s="503">
        <f t="shared" ref="MK9" si="580">MK8+1/24+1/100000</f>
        <v>44702.083353333335</v>
      </c>
      <c r="ML9" s="501" t="str">
        <f>IF(VLOOKUP(MK9,'Drilling Input'!$B$3:$F$10034,5,1)=VLOOKUP(MK8,'Drilling Input'!$B$3:$F$10034,5,1)," ",VLOOKUP(MK9,'Drilling Input'!$B$3:$F$10034,5,1))</f>
        <v>ROV removes BOP VX gasket and clean HPWHH VX profile</v>
      </c>
      <c r="MM9" s="504"/>
      <c r="MN9" s="503">
        <f t="shared" si="440"/>
        <v>44703.083353333335</v>
      </c>
      <c r="MO9" s="501" t="str">
        <f>IF(VLOOKUP(MN9,'Drilling Input'!$B$3:$F$10034,5,1)=VLOOKUP(MN8,'Drilling Input'!$B$3:$F$10034,5,1)," ",VLOOKUP(MN9,'Drilling Input'!$B$3:$F$10034,5,1))</f>
        <v>Drill 17.5" hole (build section)</v>
      </c>
      <c r="MP9" s="504"/>
      <c r="MQ9" s="503">
        <f t="shared" ref="MQ9" si="581">MQ8+1/24+1/100000</f>
        <v>44704.083353333335</v>
      </c>
      <c r="MR9" s="501" t="str">
        <f>IF(VLOOKUP(MQ9,'Drilling Input'!$B$3:$F$10034,5,1)=VLOOKUP(MQ8,'Drilling Input'!$B$3:$F$10034,5,1)," ",VLOOKUP(MQ9,'Drilling Input'!$B$3:$F$10034,5,1))</f>
        <v xml:space="preserve">POOH HWDP and 17.5" AutoTrak BHA.  Rack back with aux assistance. </v>
      </c>
      <c r="MS9" s="504"/>
      <c r="MT9" s="503">
        <f t="shared" ref="MT9" si="582">MT8+1/24+1/100000</f>
        <v>44705.083353333335</v>
      </c>
      <c r="MU9" s="501" t="str">
        <f>IF(VLOOKUP(MT9,'Drilling Input'!$B$3:$F$10034,5,1)=VLOOKUP(MT8,'Drilling Input'!$B$3:$F$10034,5,1)," ",VLOOKUP(MT9,'Drilling Input'!$B$3:$F$10034,5,1))</f>
        <v xml:space="preserve"> </v>
      </c>
      <c r="MV9" s="504"/>
      <c r="MW9" s="503">
        <f t="shared" si="435"/>
        <v>44706.083353333335</v>
      </c>
      <c r="MX9" s="501" t="str">
        <f>IF(VLOOKUP(MW9,'Drilling Input'!$B$3:$F$10034,5,1)=VLOOKUP(MW8,'Drilling Input'!$B$3:$F$10034,5,1)," ",VLOOKUP(MW9,'Drilling Input'!$B$3:$F$10034,5,1))</f>
        <v xml:space="preserve"> </v>
      </c>
      <c r="MY9" s="504"/>
      <c r="MZ9" s="503">
        <f t="shared" ref="MZ9" si="583">MZ8+1/24+1/100000</f>
        <v>44707.083353333335</v>
      </c>
      <c r="NA9" s="501" t="str">
        <f>IF(VLOOKUP(MZ9,'Drilling Input'!$B$3:$F$10034,5,1)=VLOOKUP(MZ8,'Drilling Input'!$B$3:$F$10034,5,1)," ",VLOOKUP(MZ9,'Drilling Input'!$B$3:$F$10034,5,1))</f>
        <v xml:space="preserve"> </v>
      </c>
      <c r="NB9" s="504"/>
      <c r="NC9" s="503">
        <f t="shared" ref="NC9" si="584">NC8+1/24+1/100000</f>
        <v>44708.083353333335</v>
      </c>
      <c r="ND9" s="501" t="str">
        <f>IF(VLOOKUP(NC9,'Drilling Input'!$B$3:$F$10034,5,1)=VLOOKUP(NC8,'Drilling Input'!$B$3:$F$10034,5,1)," ",VLOOKUP(NC9,'Drilling Input'!$B$3:$F$10034,5,1))</f>
        <v xml:space="preserve"> </v>
      </c>
      <c r="NE9" s="504"/>
      <c r="NF9" s="503">
        <f t="shared" ref="NF9" si="585">NF8+1/24+1/100000</f>
        <v>44709.083353333335</v>
      </c>
      <c r="NG9" s="501" t="str">
        <f>IF(VLOOKUP(NF9,'Drilling Input'!$B$3:$F$10034,5,1)=VLOOKUP(NF8,'Drilling Input'!$B$3:$F$10034,5,1)," ",VLOOKUP(NF9,'Drilling Input'!$B$3:$F$10034,5,1))</f>
        <v>Circulate bottoms up</v>
      </c>
      <c r="NH9" s="504"/>
      <c r="NI9" s="503">
        <f t="shared" ref="NI9" si="586">NI8+1/24+1/100000</f>
        <v>44710.083353333335</v>
      </c>
      <c r="NJ9" s="501" t="str">
        <f>IF(VLOOKUP(NI9,'Drilling Input'!$B$3:$F$10034,5,1)=VLOOKUP(NI8,'Drilling Input'!$B$3:$F$10034,5,1)," ",VLOOKUP(NI9,'Drilling Input'!$B$3:$F$10034,5,1))</f>
        <v>Inflow test on choke line</v>
      </c>
      <c r="NK9" s="504"/>
      <c r="NL9" s="503">
        <f t="shared" si="440"/>
        <v>44711.083353333335</v>
      </c>
      <c r="NM9" s="501" t="str">
        <f>IF(VLOOKUP(NL9,'Drilling Input'!$B$3:$F$10034,5,1)=VLOOKUP(NL8,'Drilling Input'!$B$3:$F$10034,5,1)," ",VLOOKUP(NL9,'Drilling Input'!$B$3:$F$10034,5,1))</f>
        <v xml:space="preserve"> </v>
      </c>
      <c r="NN9" s="504"/>
      <c r="NO9" s="503">
        <f t="shared" ref="NO9" si="587">NO8+1/24+1/100000</f>
        <v>44712.083353333335</v>
      </c>
      <c r="NP9" s="501" t="str">
        <f>IF(VLOOKUP(NO9,'Drilling Input'!$B$3:$F$10034,5,1)=VLOOKUP(NO8,'Drilling Input'!$B$3:$F$10034,5,1)," ",VLOOKUP(NO9,'Drilling Input'!$B$3:$F$10034,5,1))</f>
        <v>C/O DP handing equipment</v>
      </c>
      <c r="NQ9" s="504"/>
      <c r="NR9" s="503">
        <f t="shared" ref="NR9" si="588">NR8+1/24+1/100000</f>
        <v>44713.083353333335</v>
      </c>
      <c r="NS9" s="501" t="str">
        <f>IF(VLOOKUP(NR9,'Drilling Input'!$B$3:$F$10034,5,1)=VLOOKUP(NR8,'Drilling Input'!$B$3:$F$10034,5,1)," ",VLOOKUP(NR9,'Drilling Input'!$B$3:$F$10034,5,1))</f>
        <v xml:space="preserve"> </v>
      </c>
      <c r="NT9" s="504"/>
      <c r="NU9" s="503">
        <f t="shared" si="455"/>
        <v>44714.083353333335</v>
      </c>
      <c r="NV9" s="501" t="str">
        <f>IF(VLOOKUP(NU9,'Drilling Input'!$B$3:$F$10034,5,1)=VLOOKUP(NU8,'Drilling Input'!$B$3:$F$10034,5,1)," ",VLOOKUP(NU9,'Drilling Input'!$B$3:$F$10034,5,1))</f>
        <v>Drill 8-1/2" horizontal hole to well TD.</v>
      </c>
      <c r="NW9" s="504"/>
      <c r="NX9" s="503">
        <f t="shared" ref="NX9" si="589">NX8+1/24+1/100000</f>
        <v>44715.083353333335</v>
      </c>
      <c r="NY9" s="501" t="str">
        <f>IF(VLOOKUP(NX9,'Drilling Input'!$B$3:$F$10034,5,1)=VLOOKUP(NX8,'Drilling Input'!$B$3:$F$10034,5,1)," ",VLOOKUP(NX9,'Drilling Input'!$B$3:$F$10034,5,1))</f>
        <v xml:space="preserve">Pump OOH 8-1/2" AutoTrak BHA 300ft into 9-5/8" casing shoe. </v>
      </c>
      <c r="NZ9" s="504"/>
      <c r="OA9" s="503">
        <f t="shared" ref="OA9" si="590">OA8+1/24+1/100000</f>
        <v>44716.083353333335</v>
      </c>
      <c r="OB9" s="501" t="str">
        <f>IF(VLOOKUP(OA9,'Drilling Input'!$B$3:$F$10034,5,1)=VLOOKUP(OA8,'Drilling Input'!$B$3:$F$10034,5,1)," ",VLOOKUP(OA9,'Drilling Input'!$B$3:$F$10034,5,1))</f>
        <v xml:space="preserve"> </v>
      </c>
      <c r="OC9" s="504"/>
      <c r="OD9" s="503">
        <f t="shared" ref="OD9" si="591">OD8+1/24+1/100000</f>
        <v>44717.083353333335</v>
      </c>
      <c r="OE9" s="501" t="str">
        <f>IF(VLOOKUP(OD9,'Drilling Input'!$B$3:$F$10034,5,1)=VLOOKUP(OD8,'Drilling Input'!$B$3:$F$10034,5,1)," ",VLOOKUP(OD9,'Drilling Input'!$B$3:$F$10034,5,1))</f>
        <v xml:space="preserve"> </v>
      </c>
      <c r="OF9" s="504"/>
      <c r="OG9" s="503">
        <f t="shared" ref="OG9" si="592">OG8+1/24+1/100000</f>
        <v>44718.083353333335</v>
      </c>
      <c r="OH9" s="501" t="str">
        <f>IF(VLOOKUP(OG9,'Drilling Input'!$B$3:$F$10034,5,1)=VLOOKUP(OG8,'Drilling Input'!$B$3:$F$10034,5,1)," ",VLOOKUP(OG9,'Drilling Input'!$B$3:$F$10034,5,1))</f>
        <v xml:space="preserve"> </v>
      </c>
      <c r="OI9" s="504"/>
      <c r="OJ9" s="503">
        <f t="shared" si="460"/>
        <v>44719.083353333335</v>
      </c>
      <c r="OK9" s="501" t="str">
        <f>IF(VLOOKUP(OJ9,'Drilling Input'!$B$3:$F$10034,5,1)=VLOOKUP(OJ8,'Drilling Input'!$B$3:$F$10034,5,1)," ",VLOOKUP(OJ9,'Drilling Input'!$B$3:$F$10034,5,1))</f>
        <v>Displace well to packer fluid (brine, O2 scav, biocide).  Open annular</v>
      </c>
      <c r="OL9" s="504"/>
      <c r="OM9" s="503">
        <f t="shared" ref="OM9" si="593">OM8+1/24+1/100000</f>
        <v>44720.083353333335</v>
      </c>
      <c r="ON9" s="501" t="str">
        <f>IF(VLOOKUP(OM9,'Drilling Input'!$B$3:$F$10034,5,1)=VLOOKUP(OM8,'Drilling Input'!$B$3:$F$10034,5,1)," ",VLOOKUP(OM9,'Drilling Input'!$B$3:$F$10034,5,1))</f>
        <v xml:space="preserve"> </v>
      </c>
      <c r="OO9" s="504"/>
      <c r="OP9" s="503">
        <f t="shared" ref="OP9" si="594">OP8+1/24+1/100000</f>
        <v>44721.083353333335</v>
      </c>
      <c r="OQ9" s="501" t="str">
        <f>IF(VLOOKUP(OP9,'Drilling Input'!$B$3:$F$10034,5,1)=VLOOKUP(OP8,'Drilling Input'!$B$3:$F$10034,5,1)," ",VLOOKUP(OP9,'Drilling Input'!$B$3:$F$10034,5,1))</f>
        <v xml:space="preserve"> </v>
      </c>
      <c r="OR9" s="504"/>
      <c r="OS9" s="503">
        <f t="shared" si="455"/>
        <v>44722.083353333335</v>
      </c>
      <c r="OT9" s="501" t="str">
        <f>IF(VLOOKUP(OS9,'Drilling Input'!$B$3:$F$10034,5,1)=VLOOKUP(OS8,'Drilling Input'!$B$3:$F$10034,5,1)," ",VLOOKUP(OS9,'Drilling Input'!$B$3:$F$10034,5,1))</f>
        <v>RIH landing string.  Make up clamps every 2nd joint.</v>
      </c>
      <c r="OU9" s="504"/>
      <c r="OV9" s="503">
        <f t="shared" ref="OV9" si="595">OV8+1/24+1/100000</f>
        <v>44723.083353333335</v>
      </c>
      <c r="OW9" s="501" t="str">
        <f>IF(VLOOKUP(OV9,'Drilling Input'!$B$3:$F$10034,5,1)=VLOOKUP(OV8,'Drilling Input'!$B$3:$F$10034,5,1)," ",VLOOKUP(OV9,'Drilling Input'!$B$3:$F$10034,5,1))</f>
        <v xml:space="preserve">Inflow test AAV </v>
      </c>
      <c r="OX9" s="504"/>
      <c r="OY9" s="503">
        <f t="shared" ref="OY9" si="596">OY8+1/24+1/100000</f>
        <v>44724.083353333335</v>
      </c>
      <c r="OZ9" s="501" t="str">
        <f>IF(VLOOKUP(OY9,'Drilling Input'!$B$3:$F$10034,5,1)=VLOOKUP(OY8,'Drilling Input'!$B$3:$F$10034,5,1)," ",VLOOKUP(OY9,'Drilling Input'!$B$3:$F$10034,5,1))</f>
        <v>ROV cleans 5.5 MC inboard profile</v>
      </c>
      <c r="PA9" s="504"/>
      <c r="PB9" s="503">
        <f t="shared" ref="PB9" si="597">PB8+1/24+1/100000</f>
        <v>44725.083353333335</v>
      </c>
      <c r="PC9" s="501" t="str">
        <f>IF(VLOOKUP(PB9,'Drilling Input'!$B$3:$F$10034,5,1)=VLOOKUP(PB8,'Drilling Input'!$B$3:$F$10034,5,1)," ",VLOOKUP(PB9,'Drilling Input'!$B$3:$F$10034,5,1))</f>
        <v>Install PS-30 slips.</v>
      </c>
      <c r="PD9" s="504"/>
      <c r="PE9" s="503">
        <f t="shared" ref="PE9" si="598">PE8+1/24+1/100000</f>
        <v>44726.083353333335</v>
      </c>
      <c r="PF9" s="501" t="str">
        <f>IF(VLOOKUP(PE9,'Drilling Input'!$B$3:$F$10034,5,1)=VLOOKUP(PE8,'Drilling Input'!$B$3:$F$10034,5,1)," ",VLOOKUP(PE9,'Drilling Input'!$B$3:$F$10034,5,1))</f>
        <v>Displace choke and kill lines</v>
      </c>
      <c r="PG9" s="504"/>
      <c r="PH9" s="503">
        <f t="shared" si="460"/>
        <v>44727.083353333335</v>
      </c>
      <c r="PI9" s="501" t="str">
        <f>IF(VLOOKUP(PH9,'Drilling Input'!$B$3:$F$10034,5,1)=VLOOKUP(PH8,'Drilling Input'!$B$3:$F$10034,5,1)," ",VLOOKUP(PH9,'Drilling Input'!$B$3:$F$10034,5,1))</f>
        <v xml:space="preserve"> </v>
      </c>
      <c r="PJ9" s="504"/>
      <c r="PK9" s="503">
        <f t="shared" ref="PK9" si="599">PK8+1/24+1/100000</f>
        <v>44728.083353333335</v>
      </c>
      <c r="PL9" s="501" t="str">
        <f>IF(VLOOKUP(PK9,'Drilling Input'!$B$3:$F$10034,5,1)=VLOOKUP(PK8,'Drilling Input'!$B$3:$F$10034,5,1)," ",VLOOKUP(PK9,'Drilling Input'!$B$3:$F$10034,5,1))</f>
        <v xml:space="preserve"> </v>
      </c>
      <c r="PM9" s="504"/>
      <c r="PN9" s="503">
        <f t="shared" ref="PN9" si="600">PN8+1/24+1/100000</f>
        <v>44729.083353333335</v>
      </c>
      <c r="PO9" s="501" t="str">
        <f>IF(VLOOKUP(PN9,'Drilling Input'!$B$3:$F$10034,5,1)=VLOOKUP(PN8,'Drilling Input'!$B$3:$F$10034,5,1)," ",VLOOKUP(PN9,'Drilling Input'!$B$3:$F$10034,5,1))</f>
        <v xml:space="preserve"> </v>
      </c>
      <c r="PP9" s="504"/>
      <c r="PQ9" s="503">
        <f t="shared" si="455"/>
        <v>44730.083353333335</v>
      </c>
      <c r="PR9" s="501" t="str">
        <f>IF(VLOOKUP(PQ9,'Drilling Input'!$B$3:$F$10034,5,1)=VLOOKUP(PQ8,'Drilling Input'!$B$3:$F$10034,5,1)," ",VLOOKUP(PQ9,'Drilling Input'!$B$3:$F$10034,5,1))</f>
        <v xml:space="preserve"> </v>
      </c>
      <c r="PS9" s="504"/>
      <c r="PT9" s="503">
        <f t="shared" ref="PT9" si="601">PT8+1/24+1/100000</f>
        <v>44731.083353333335</v>
      </c>
      <c r="PU9" s="501" t="str">
        <f>IF(VLOOKUP(PT9,'Drilling Input'!$B$3:$F$10034,5,1)=VLOOKUP(PT8,'Drilling Input'!$B$3:$F$10034,5,1)," ",VLOOKUP(PT9,'Drilling Input'!$B$3:$F$10034,5,1))</f>
        <v>Mix N-flow breaker - 120 bbl.</v>
      </c>
      <c r="PV9" s="504"/>
      <c r="PW9" s="503">
        <f t="shared" ref="PW9" si="602">PW8+1/24+1/100000</f>
        <v>44732.083353333335</v>
      </c>
      <c r="PX9" s="501" t="str">
        <f>IF(VLOOKUP(PW9,'Drilling Input'!$B$3:$F$10034,5,1)=VLOOKUP(PW8,'Drilling Input'!$B$3:$F$10034,5,1)," ",VLOOKUP(PW9,'Drilling Input'!$B$3:$F$10034,5,1))</f>
        <v>Rack  washpipe and service tools</v>
      </c>
      <c r="PY9" s="504"/>
      <c r="PZ9" s="503">
        <f t="shared" ref="PZ9" si="603">PZ8+1/24+1/100000</f>
        <v>44733.083353333335</v>
      </c>
      <c r="QA9" s="501" t="str">
        <f>IF(VLOOKUP(PZ9,'Drilling Input'!$B$3:$F$10034,5,1)=VLOOKUP(PZ8,'Drilling Input'!$B$3:$F$10034,5,1)," ",VLOOKUP(PZ9,'Drilling Input'!$B$3:$F$10034,5,1))</f>
        <v xml:space="preserve"> </v>
      </c>
      <c r="QB9" s="504"/>
      <c r="QC9" s="503">
        <f t="shared" ref="QC9" si="604">QC8+1/24+1/100000</f>
        <v>44734.083353333335</v>
      </c>
      <c r="QD9" s="501" t="str">
        <f>IF(VLOOKUP(QC9,'Drilling Input'!$B$3:$F$10034,5,1)=VLOOKUP(QC8,'Drilling Input'!$B$3:$F$10034,5,1)," ",VLOOKUP(QC9,'Drilling Input'!$B$3:$F$10034,5,1))</f>
        <v xml:space="preserve"> </v>
      </c>
      <c r="QE9" s="504"/>
      <c r="QF9" s="503">
        <f t="shared" si="460"/>
        <v>44735.083353333335</v>
      </c>
      <c r="QG9" s="501" t="str">
        <f>IF(VLOOKUP(QF9,'Drilling Input'!$B$3:$F$10034,5,1)=VLOOKUP(QF8,'Drilling Input'!$B$3:$F$10034,5,1)," ",VLOOKUP(QF9,'Drilling Input'!$B$3:$F$10034,5,1))</f>
        <v>M/U SES stand with cement hose.</v>
      </c>
      <c r="QH9" s="504"/>
      <c r="QI9" s="503">
        <f t="shared" ref="QI9" si="605">QI8+1/24+1/100000</f>
        <v>44736.083353333335</v>
      </c>
      <c r="QJ9" s="501" t="str">
        <f>IF(VLOOKUP(QI9,'Drilling Input'!$B$3:$F$10034,5,1)=VLOOKUP(QI8,'Drilling Input'!$B$3:$F$10034,5,1)," ",VLOOKUP(QI9,'Drilling Input'!$B$3:$F$10034,5,1))</f>
        <v xml:space="preserve"> </v>
      </c>
      <c r="QK9" s="504"/>
      <c r="QL9" s="503">
        <f t="shared" ref="QL9" si="606">QL8+1/24+1/100000</f>
        <v>44737.083353333335</v>
      </c>
      <c r="QM9" s="501" t="str">
        <f>IF(VLOOKUP(QL9,'Drilling Input'!$B$3:$F$10034,5,1)=VLOOKUP(QL8,'Drilling Input'!$B$3:$F$10034,5,1)," ",VLOOKUP(QL9,'Drilling Input'!$B$3:$F$10034,5,1))</f>
        <v xml:space="preserve"> </v>
      </c>
      <c r="QN9" s="504"/>
      <c r="QO9" s="503">
        <f t="shared" si="475"/>
        <v>44738.083353333335</v>
      </c>
      <c r="QP9" s="501" t="str">
        <f>IF(VLOOKUP(QO9,'Drilling Input'!$B$3:$F$10034,5,1)=VLOOKUP(QO8,'Drilling Input'!$B$3:$F$10034,5,1)," ",VLOOKUP(QO9,'Drilling Input'!$B$3:$F$10034,5,1))</f>
        <v>Move rig to align aux floor centre to THD</v>
      </c>
      <c r="QQ9" s="504"/>
      <c r="QR9" s="503">
        <f t="shared" ref="QR9" si="607">QR8+1/24+1/100000</f>
        <v>44739.083353333335</v>
      </c>
      <c r="QS9" s="501" t="str">
        <f>IF(VLOOKUP(QR9,'Drilling Input'!$B$3:$F$10034,5,1)=VLOOKUP(QR8,'Drilling Input'!$B$3:$F$10034,5,1)," ",VLOOKUP(QR9,'Drilling Input'!$B$3:$F$10034,5,1))</f>
        <v xml:space="preserve"> </v>
      </c>
      <c r="QT9" s="504"/>
      <c r="QU9" s="503">
        <f t="shared" ref="QU9" si="608">QU8+1/24+1/100000</f>
        <v>44740.083353333335</v>
      </c>
      <c r="QV9" s="501" t="str">
        <f>IF(VLOOKUP(QU9,'Drilling Input'!$B$3:$F$10034,5,1)=VLOOKUP(QU8,'Drilling Input'!$B$3:$F$10034,5,1)," ",VLOOKUP(QU9,'Drilling Input'!$B$3:$F$10034,5,1))</f>
        <v>Recover transponders 188</v>
      </c>
      <c r="QW9" s="504"/>
      <c r="QX9" s="503">
        <f t="shared" ref="QX9" si="609">QX8+1/24+1/100000</f>
        <v>44741.083353333335</v>
      </c>
      <c r="QY9" s="501" t="str">
        <f>IF(VLOOKUP(QX9,'Drilling Input'!$B$3:$F$10034,5,1)=VLOOKUP(QX8,'Drilling Input'!$B$3:$F$10034,5,1)," ",VLOOKUP(QX9,'Drilling Input'!$B$3:$F$10034,5,1))</f>
        <v xml:space="preserve"> </v>
      </c>
      <c r="QZ9" s="504"/>
      <c r="RA9" s="503">
        <f t="shared" ref="RA9" si="610">RA8+1/24+1/100000</f>
        <v>44742.083353333335</v>
      </c>
      <c r="RB9" s="501" t="str">
        <f>IF(VLOOKUP(RA9,'Drilling Input'!$B$3:$F$10034,5,1)=VLOOKUP(RA8,'Drilling Input'!$B$3:$F$10034,5,1)," ",VLOOKUP(RA9,'Drilling Input'!$B$3:$F$10034,5,1))</f>
        <v>Lay down BHA and jars</v>
      </c>
      <c r="RC9" s="504"/>
      <c r="RD9" s="503">
        <f t="shared" si="480"/>
        <v>44743.083353333335</v>
      </c>
      <c r="RE9" s="501" t="str">
        <f>IF(VLOOKUP(RD9,'Drilling Input'!$B$3:$F$10034,5,1)=VLOOKUP(RD8,'Drilling Input'!$B$3:$F$10034,5,1)," ",VLOOKUP(RD9,'Drilling Input'!$B$3:$F$10034,5,1))</f>
        <v>Lay down 6-5/8" drillpipe -  64 stands</v>
      </c>
      <c r="RF9" s="504"/>
      <c r="RG9" s="503">
        <f t="shared" ref="RG9" si="611">RG8+1/24+1/100000</f>
        <v>44744.083353333335</v>
      </c>
      <c r="RH9" s="501" t="str">
        <f>IF(VLOOKUP(RG9,'Drilling Input'!$B$3:$F$10034,5,1)=VLOOKUP(RG8,'Drilling Input'!$B$3:$F$10034,5,1)," ",VLOOKUP(RG9,'Drilling Input'!$B$3:$F$10034,5,1))</f>
        <v xml:space="preserve"> </v>
      </c>
      <c r="RI9" s="504"/>
      <c r="RJ9" s="503">
        <f t="shared" ref="RJ9" si="612">RJ8+1/24+1/100000</f>
        <v>44745.083353333335</v>
      </c>
      <c r="RK9" s="501" t="str">
        <f>IF(VLOOKUP(RJ9,'Drilling Input'!$B$3:$F$10034,5,1)=VLOOKUP(RJ8,'Drilling Input'!$B$3:$F$10034,5,1)," ",VLOOKUP(RJ9,'Drilling Input'!$B$3:$F$10034,5,1))</f>
        <v xml:space="preserve"> </v>
      </c>
      <c r="RL9" s="504"/>
      <c r="RM9" s="503">
        <f t="shared" si="475"/>
        <v>44746.083353333335</v>
      </c>
      <c r="RN9" s="501" t="str">
        <f>IF(VLOOKUP(RM9,'Drilling Input'!$B$3:$F$10034,5,1)=VLOOKUP(RM8,'Drilling Input'!$B$3:$F$10034,5,1)," ",VLOOKUP(RM9,'Drilling Input'!$B$3:$F$10034,5,1))</f>
        <v xml:space="preserve"> </v>
      </c>
      <c r="RO9" s="504"/>
      <c r="RP9" s="503">
        <f t="shared" ref="RP9" si="613">RP8+1/24+1/100000</f>
        <v>44747.083353333335</v>
      </c>
      <c r="RQ9" s="501" t="str">
        <f>IF(VLOOKUP(RP9,'Drilling Input'!$B$3:$F$10034,5,1)=VLOOKUP(RP8,'Drilling Input'!$B$3:$F$10034,5,1)," ",VLOOKUP(RP9,'Drilling Input'!$B$3:$F$10034,5,1))</f>
        <v xml:space="preserve"> </v>
      </c>
      <c r="RR9" s="504"/>
      <c r="RS9" s="503">
        <f t="shared" ref="RS9" si="614">RS8+1/24+1/100000</f>
        <v>44748.083353333335</v>
      </c>
      <c r="RT9" s="501" t="str">
        <f>IF(VLOOKUP(RS9,'Drilling Input'!$B$3:$F$10034,5,1)=VLOOKUP(RS8,'Drilling Input'!$B$3:$F$10034,5,1)," ",VLOOKUP(RS9,'Drilling Input'!$B$3:$F$10034,5,1))</f>
        <v xml:space="preserve"> </v>
      </c>
      <c r="RU9" s="504"/>
      <c r="RV9" s="503">
        <f t="shared" ref="RV9" si="615">RV8+1/24+1/100000</f>
        <v>44749.083353333335</v>
      </c>
      <c r="RW9" s="501" t="str">
        <f>IF(VLOOKUP(RV9,'Drilling Input'!$B$3:$F$10034,5,1)=VLOOKUP(RV8,'Drilling Input'!$B$3:$F$10034,5,1)," ",VLOOKUP(RV9,'Drilling Input'!$B$3:$F$10034,5,1))</f>
        <v xml:space="preserve"> </v>
      </c>
      <c r="RX9" s="504"/>
      <c r="RY9" s="503">
        <f t="shared" ref="RY9" si="616">RY8+1/24+1/100000</f>
        <v>44750.083353333335</v>
      </c>
      <c r="RZ9" s="501" t="str">
        <f>IF(VLOOKUP(RY9,'Drilling Input'!$B$3:$F$10034,5,1)=VLOOKUP(RY8,'Drilling Input'!$B$3:$F$10034,5,1)," ",VLOOKUP(RY9,'Drilling Input'!$B$3:$F$10034,5,1))</f>
        <v xml:space="preserve"> </v>
      </c>
      <c r="SA9" s="504"/>
      <c r="SB9" s="503">
        <f t="shared" si="480"/>
        <v>44751.083353333335</v>
      </c>
      <c r="SC9" s="501" t="str">
        <f>IF(VLOOKUP(SB9,'Drilling Input'!$B$3:$F$10034,5,1)=VLOOKUP(SB8,'Drilling Input'!$B$3:$F$10034,5,1)," ",VLOOKUP(SB9,'Drilling Input'!$B$3:$F$10034,5,1))</f>
        <v xml:space="preserve"> </v>
      </c>
      <c r="SD9" s="504"/>
      <c r="SE9" s="503">
        <f t="shared" ref="SE9" si="617">SE8+1/24+1/100000</f>
        <v>44752.083353333335</v>
      </c>
      <c r="SF9" s="501" t="str">
        <f>IF(VLOOKUP(SE9,'Drilling Input'!$B$3:$F$10034,5,1)=VLOOKUP(SE8,'Drilling Input'!$B$3:$F$10034,5,1)," ",VLOOKUP(SE9,'Drilling Input'!$B$3:$F$10034,5,1))</f>
        <v xml:space="preserve"> </v>
      </c>
      <c r="SG9" s="504"/>
      <c r="SH9" s="503">
        <f t="shared" ref="SH9" si="618">SH8+1/24+1/100000</f>
        <v>44753.083353333335</v>
      </c>
      <c r="SI9" s="501" t="str">
        <f>IF(VLOOKUP(SH9,'Drilling Input'!$B$3:$F$10034,5,1)=VLOOKUP(SH8,'Drilling Input'!$B$3:$F$10034,5,1)," ",VLOOKUP(SH9,'Drilling Input'!$B$3:$F$10034,5,1))</f>
        <v xml:space="preserve"> </v>
      </c>
      <c r="SJ9" s="504"/>
      <c r="SK9" s="503">
        <f t="shared" si="475"/>
        <v>44754.083353333335</v>
      </c>
      <c r="SL9" s="501" t="str">
        <f>IF(VLOOKUP(SK9,'Drilling Input'!$B$3:$F$10034,5,1)=VLOOKUP(SK8,'Drilling Input'!$B$3:$F$10034,5,1)," ",VLOOKUP(SK9,'Drilling Input'!$B$3:$F$10034,5,1))</f>
        <v xml:space="preserve"> </v>
      </c>
      <c r="SM9" s="504"/>
      <c r="SN9" s="503">
        <f t="shared" ref="SN9" si="619">SN8+1/24+1/100000</f>
        <v>44755.083353333335</v>
      </c>
      <c r="SO9" s="501" t="str">
        <f>IF(VLOOKUP(SN9,'Drilling Input'!$B$3:$F$10034,5,1)=VLOOKUP(SN8,'Drilling Input'!$B$3:$F$10034,5,1)," ",VLOOKUP(SN9,'Drilling Input'!$B$3:$F$10034,5,1))</f>
        <v xml:space="preserve"> </v>
      </c>
      <c r="SP9" s="504"/>
      <c r="SQ9" s="503">
        <f t="shared" ref="SQ9" si="620">SQ8+1/24+1/100000</f>
        <v>44756.083353333335</v>
      </c>
      <c r="SR9" s="501" t="str">
        <f>IF(VLOOKUP(SQ9,'Drilling Input'!$B$3:$F$10034,5,1)=VLOOKUP(SQ8,'Drilling Input'!$B$3:$F$10034,5,1)," ",VLOOKUP(SQ9,'Drilling Input'!$B$3:$F$10034,5,1))</f>
        <v xml:space="preserve"> </v>
      </c>
      <c r="SS9" s="504"/>
      <c r="ST9" s="503">
        <f t="shared" ref="ST9" si="621">ST8+1/24+1/100000</f>
        <v>44757.083353333335</v>
      </c>
      <c r="SU9" s="501" t="str">
        <f>IF(VLOOKUP(ST9,'Drilling Input'!$B$3:$F$10034,5,1)=VLOOKUP(ST8,'Drilling Input'!$B$3:$F$10034,5,1)," ",VLOOKUP(ST9,'Drilling Input'!$B$3:$F$10034,5,1))</f>
        <v xml:space="preserve"> </v>
      </c>
      <c r="SV9" s="504"/>
      <c r="SW9" s="503">
        <f t="shared" ref="SW9" si="622">SW8+1/24+1/100000</f>
        <v>44758.083353333335</v>
      </c>
      <c r="SX9" s="501" t="str">
        <f>IF(VLOOKUP(SW9,'Drilling Input'!$B$3:$F$10034,5,1)=VLOOKUP(SW8,'Drilling Input'!$B$3:$F$10034,5,1)," ",VLOOKUP(SW9,'Drilling Input'!$B$3:$F$10034,5,1))</f>
        <v xml:space="preserve"> </v>
      </c>
      <c r="SY9" s="504"/>
      <c r="SZ9" s="503">
        <f t="shared" si="480"/>
        <v>44759.083353333335</v>
      </c>
      <c r="TA9" s="501" t="str">
        <f>IF(VLOOKUP(SZ9,'Drilling Input'!$B$3:$F$10034,5,1)=VLOOKUP(SZ8,'Drilling Input'!$B$3:$F$10034,5,1)," ",VLOOKUP(SZ9,'Drilling Input'!$B$3:$F$10034,5,1))</f>
        <v xml:space="preserve"> </v>
      </c>
      <c r="TB9" s="504"/>
      <c r="TC9" s="503">
        <f t="shared" ref="TC9" si="623">TC8+1/24+1/100000</f>
        <v>44760.083353333335</v>
      </c>
      <c r="TD9" s="501" t="str">
        <f>IF(VLOOKUP(TC9,'Drilling Input'!$B$3:$F$10034,5,1)=VLOOKUP(TC8,'Drilling Input'!$B$3:$F$10034,5,1)," ",VLOOKUP(TC9,'Drilling Input'!$B$3:$F$10034,5,1))</f>
        <v xml:space="preserve"> </v>
      </c>
      <c r="TE9" s="504"/>
      <c r="TF9" s="503">
        <f t="shared" ref="TF9" si="624">TF8+1/24+1/100000</f>
        <v>44761.083353333335</v>
      </c>
      <c r="TG9" s="501" t="str">
        <f>IF(VLOOKUP(TF9,'Drilling Input'!$B$3:$F$10034,5,1)=VLOOKUP(TF8,'Drilling Input'!$B$3:$F$10034,5,1)," ",VLOOKUP(TF9,'Drilling Input'!$B$3:$F$10034,5,1))</f>
        <v xml:space="preserve"> </v>
      </c>
      <c r="TH9" s="504"/>
      <c r="TI9" s="503">
        <f t="shared" si="495"/>
        <v>44762.083353333335</v>
      </c>
      <c r="TJ9" s="501" t="str">
        <f>IF(VLOOKUP(TI9,'Drilling Input'!$B$3:$F$10034,5,1)=VLOOKUP(TI8,'Drilling Input'!$B$3:$F$10034,5,1)," ",VLOOKUP(TI9,'Drilling Input'!$B$3:$F$10034,5,1))</f>
        <v xml:space="preserve"> </v>
      </c>
      <c r="TK9" s="504"/>
      <c r="TL9" s="503">
        <f t="shared" ref="TL9" si="625">TL8+1/24+1/100000</f>
        <v>44763.083353333335</v>
      </c>
      <c r="TM9" s="501" t="str">
        <f>IF(VLOOKUP(TL9,'Drilling Input'!$B$3:$F$10034,5,1)=VLOOKUP(TL8,'Drilling Input'!$B$3:$F$10034,5,1)," ",VLOOKUP(TL9,'Drilling Input'!$B$3:$F$10034,5,1))</f>
        <v xml:space="preserve"> </v>
      </c>
      <c r="TN9" s="504"/>
    </row>
    <row r="10" spans="1:534" s="502" customFormat="1" ht="15" customHeight="1">
      <c r="A10" s="503">
        <f t="shared" si="350"/>
        <v>44586.125030000003</v>
      </c>
      <c r="B10" s="501" t="str">
        <f>IF(VLOOKUP(A10,'Drilling Input'!$B$3:$F$10034,5,1)=VLOOKUP(A9,'Drilling Input'!$B$3:$F$10034,5,1)," ",VLOOKUP(A10,'Drilling Input'!$B$3:$F$10034,5,1))</f>
        <v xml:space="preserve"> </v>
      </c>
      <c r="C10" s="505"/>
      <c r="D10" s="503">
        <f t="shared" si="351"/>
        <v>44587.125030000003</v>
      </c>
      <c r="E10" s="501" t="str">
        <f>IF(VLOOKUP(D10,'Drilling Input'!$B$3:$F$10034,5,1)=VLOOKUP(D9,'Drilling Input'!$B$3:$F$10034,5,1)," ",VLOOKUP(D10,'Drilling Input'!$B$3:$F$10034,5,1))</f>
        <v xml:space="preserve"> </v>
      </c>
      <c r="F10" s="505"/>
      <c r="G10" s="503">
        <f t="shared" si="351"/>
        <v>44588.125030000003</v>
      </c>
      <c r="H10" s="793" t="str">
        <f>IF(VLOOKUP(G10,'Drilling Input'!$B$3:$F$10034,5,1)=VLOOKUP(G9,'Drilling Input'!$B$3:$F$10034,5,1)," ",VLOOKUP(G10,'Drilling Input'!$B$3:$F$10034,5,1))</f>
        <v xml:space="preserve"> </v>
      </c>
      <c r="I10" s="505"/>
      <c r="J10" s="503">
        <f t="shared" si="351"/>
        <v>44589.125030000003</v>
      </c>
      <c r="K10" s="501" t="str">
        <f>IF(VLOOKUP(J10,'Drilling Input'!$B$3:$F$10034,5,1)=VLOOKUP(J9,'Drilling Input'!$B$3:$F$10034,5,1)," ",VLOOKUP(J10,'Drilling Input'!$B$3:$F$10034,5,1))</f>
        <v xml:space="preserve"> </v>
      </c>
      <c r="L10" s="505"/>
      <c r="M10" s="503">
        <f t="shared" si="351"/>
        <v>44590.125030000003</v>
      </c>
      <c r="N10" s="501" t="str">
        <f>IF(VLOOKUP(M10,'Drilling Input'!$B$3:$F$10034,5,1)=VLOOKUP(M9,'Drilling Input'!$B$3:$F$10034,5,1)," ",VLOOKUP(M10,'Drilling Input'!$B$3:$F$10034,5,1))</f>
        <v xml:space="preserve"> </v>
      </c>
      <c r="O10" s="505"/>
      <c r="P10" s="503">
        <f t="shared" si="352"/>
        <v>44591.125030000003</v>
      </c>
      <c r="Q10" s="501" t="str">
        <f>IF(VLOOKUP(P10,'Drilling Input'!$B$3:$F$10034,5,1)=VLOOKUP(P9,'Drilling Input'!$B$3:$F$10034,5,1)," ",VLOOKUP(P10,'Drilling Input'!$B$3:$F$10034,5,1))</f>
        <v xml:space="preserve"> </v>
      </c>
      <c r="R10" s="505"/>
      <c r="S10" s="503">
        <f t="shared" ref="S10" si="626">S9+1/24+1/100000</f>
        <v>44592.125030000003</v>
      </c>
      <c r="T10" s="501" t="str">
        <f>IF(VLOOKUP(S10,'Drilling Input'!$B$3:$F$10034,5,1)=VLOOKUP(S9,'Drilling Input'!$B$3:$F$10034,5,1)," ",VLOOKUP(S10,'Drilling Input'!$B$3:$F$10034,5,1))</f>
        <v xml:space="preserve"> </v>
      </c>
      <c r="U10" s="505"/>
      <c r="V10" s="503">
        <f t="shared" ref="V10" si="627">V9+1/24+1/100000</f>
        <v>44593.125030000003</v>
      </c>
      <c r="W10" s="501" t="str">
        <f>IF(VLOOKUP(V10,'Drilling Input'!$B$3:$F$10034,5,1)=VLOOKUP(V9,'Drilling Input'!$B$3:$F$10034,5,1)," ",VLOOKUP(V10,'Drilling Input'!$B$3:$F$10034,5,1))</f>
        <v xml:space="preserve"> </v>
      </c>
      <c r="X10" s="505"/>
      <c r="Y10" s="503">
        <f t="shared" si="355"/>
        <v>44594.125030000003</v>
      </c>
      <c r="Z10" s="501" t="str">
        <f>IF(VLOOKUP(Y10,'Drilling Input'!$B$3:$F$10034,5,1)=VLOOKUP(Y9,'Drilling Input'!$B$3:$F$10034,5,1)," ",VLOOKUP(Y10,'Drilling Input'!$B$3:$F$10034,5,1))</f>
        <v xml:space="preserve"> </v>
      </c>
      <c r="AA10" s="505"/>
      <c r="AB10" s="503">
        <f t="shared" ref="AB10" si="628">AB9+1/24+1/100000</f>
        <v>44595.125030000003</v>
      </c>
      <c r="AC10" s="501" t="str">
        <f>IF(VLOOKUP(AB10,'Drilling Input'!$B$3:$F$10034,5,1)=VLOOKUP(AB9,'Drilling Input'!$B$3:$F$10034,5,1)," ",VLOOKUP(AB10,'Drilling Input'!$B$3:$F$10034,5,1))</f>
        <v xml:space="preserve"> </v>
      </c>
      <c r="AD10" s="505"/>
      <c r="AE10" s="503">
        <f t="shared" ref="AE10" si="629">AE9+1/24+1/100000</f>
        <v>44596.125030000003</v>
      </c>
      <c r="AF10" s="501" t="str">
        <f>IF(VLOOKUP(AE10,'Drilling Input'!$B$3:$F$10034,5,1)=VLOOKUP(AE9,'Drilling Input'!$B$3:$F$10034,5,1)," ",VLOOKUP(AE10,'Drilling Input'!$B$3:$F$10034,5,1))</f>
        <v xml:space="preserve"> </v>
      </c>
      <c r="AG10" s="505"/>
      <c r="AH10" s="503">
        <f t="shared" ref="AH10" si="630">AH9+1/24+1/100000</f>
        <v>44597.125030000003</v>
      </c>
      <c r="AI10" s="501" t="str">
        <f>IF(VLOOKUP(AH10,'Drilling Input'!$B$3:$F$10034,5,1)=VLOOKUP(AH9,'Drilling Input'!$B$3:$F$10034,5,1)," ",VLOOKUP(AH10,'Drilling Input'!$B$3:$F$10034,5,1))</f>
        <v xml:space="preserve"> </v>
      </c>
      <c r="AJ10" s="505"/>
      <c r="AK10" s="503">
        <f t="shared" ref="AK10" si="631">AK9+1/24+1/100000</f>
        <v>44598.125030000003</v>
      </c>
      <c r="AL10" s="501" t="str">
        <f>IF(VLOOKUP(AK10,'Drilling Input'!$B$3:$F$10034,5,1)=VLOOKUP(AK9,'Drilling Input'!$B$3:$F$10034,5,1)," ",VLOOKUP(AK10,'Drilling Input'!$B$3:$F$10034,5,1))</f>
        <v xml:space="preserve"> </v>
      </c>
      <c r="AM10" s="505"/>
      <c r="AN10" s="503">
        <f t="shared" si="360"/>
        <v>44599.125030000003</v>
      </c>
      <c r="AO10" s="501" t="str">
        <f>IF(VLOOKUP(AN10,'Drilling Input'!$B$3:$F$10034,5,1)=VLOOKUP(AN9,'Drilling Input'!$B$3:$F$10034,5,1)," ",VLOOKUP(AN10,'Drilling Input'!$B$3:$F$10034,5,1))</f>
        <v xml:space="preserve"> </v>
      </c>
      <c r="AP10" s="505"/>
      <c r="AQ10" s="503">
        <f t="shared" ref="AQ10" si="632">AQ9+1/24+1/100000</f>
        <v>44600.125030000003</v>
      </c>
      <c r="AR10" s="501" t="str">
        <f>IF(VLOOKUP(AQ10,'Drilling Input'!$B$3:$F$10034,5,1)=VLOOKUP(AQ9,'Drilling Input'!$B$3:$F$10034,5,1)," ",VLOOKUP(AQ10,'Drilling Input'!$B$3:$F$10034,5,1))</f>
        <v xml:space="preserve"> </v>
      </c>
      <c r="AS10" s="505"/>
      <c r="AT10" s="503">
        <f t="shared" ref="AT10" si="633">AT9+1/24+1/100000</f>
        <v>44601.125030000003</v>
      </c>
      <c r="AU10" s="501" t="str">
        <f>IF(VLOOKUP(AT10,'Drilling Input'!$B$3:$F$10034,5,1)=VLOOKUP(AT9,'Drilling Input'!$B$3:$F$10034,5,1)," ",VLOOKUP(AT10,'Drilling Input'!$B$3:$F$10034,5,1))</f>
        <v xml:space="preserve"> </v>
      </c>
      <c r="AV10" s="505"/>
      <c r="AW10" s="503">
        <f t="shared" si="355"/>
        <v>44602.125030000003</v>
      </c>
      <c r="AX10" s="501" t="str">
        <f>IF(VLOOKUP(AW10,'Drilling Input'!$B$3:$F$10034,5,1)=VLOOKUP(AW9,'Drilling Input'!$B$3:$F$10034,5,1)," ",VLOOKUP(AW10,'Drilling Input'!$B$3:$F$10034,5,1))</f>
        <v xml:space="preserve"> </v>
      </c>
      <c r="AY10" s="505"/>
      <c r="AZ10" s="503">
        <f t="shared" ref="AZ10" si="634">AZ9+1/24+1/100000</f>
        <v>44603.125030000003</v>
      </c>
      <c r="BA10" s="501" t="str">
        <f>IF(VLOOKUP(AZ10,'Drilling Input'!$B$3:$F$10034,5,1)=VLOOKUP(AZ9,'Drilling Input'!$B$3:$F$10034,5,1)," ",VLOOKUP(AZ10,'Drilling Input'!$B$3:$F$10034,5,1))</f>
        <v xml:space="preserve"> </v>
      </c>
      <c r="BB10" s="505"/>
      <c r="BC10" s="503">
        <f t="shared" ref="BC10" si="635">BC9+1/24+1/100000</f>
        <v>44604.125030000003</v>
      </c>
      <c r="BD10" s="501" t="str">
        <f>IF(VLOOKUP(BC10,'Drilling Input'!$B$3:$F$10034,5,1)=VLOOKUP(BC9,'Drilling Input'!$B$3:$F$10034,5,1)," ",VLOOKUP(BC10,'Drilling Input'!$B$3:$F$10034,5,1))</f>
        <v xml:space="preserve"> </v>
      </c>
      <c r="BE10" s="505"/>
      <c r="BF10" s="503">
        <f t="shared" ref="BF10" si="636">BF9+1/24+1/100000</f>
        <v>44605.125030000003</v>
      </c>
      <c r="BG10" s="501" t="str">
        <f>IF(VLOOKUP(BF10,'Drilling Input'!$B$3:$F$10034,5,1)=VLOOKUP(BF9,'Drilling Input'!$B$3:$F$10034,5,1)," ",VLOOKUP(BF10,'Drilling Input'!$B$3:$F$10034,5,1))</f>
        <v xml:space="preserve"> </v>
      </c>
      <c r="BH10" s="505"/>
      <c r="BI10" s="503">
        <f t="shared" ref="BI10" si="637">BI9+1/24+1/100000</f>
        <v>44606.125030000003</v>
      </c>
      <c r="BJ10" s="501" t="str">
        <f>IF(VLOOKUP(BI10,'Drilling Input'!$B$3:$F$10034,5,1)=VLOOKUP(BI9,'Drilling Input'!$B$3:$F$10034,5,1)," ",VLOOKUP(BI10,'Drilling Input'!$B$3:$F$10034,5,1))</f>
        <v xml:space="preserve"> </v>
      </c>
      <c r="BK10" s="505"/>
      <c r="BL10" s="503">
        <f t="shared" si="360"/>
        <v>44607.125030000003</v>
      </c>
      <c r="BM10" s="501" t="str">
        <f>IF(VLOOKUP(BL10,'Drilling Input'!$B$3:$F$10034,5,1)=VLOOKUP(BL9,'Drilling Input'!$B$3:$F$10034,5,1)," ",VLOOKUP(BL10,'Drilling Input'!$B$3:$F$10034,5,1))</f>
        <v xml:space="preserve"> </v>
      </c>
      <c r="BN10" s="505"/>
      <c r="BO10" s="503">
        <f t="shared" ref="BO10" si="638">BO9+1/24+1/100000</f>
        <v>44608.125030000003</v>
      </c>
      <c r="BP10" s="501" t="str">
        <f>IF(VLOOKUP(BO10,'Drilling Input'!$B$3:$F$10034,5,1)=VLOOKUP(BO9,'Drilling Input'!$B$3:$F$10034,5,1)," ",VLOOKUP(BO10,'Drilling Input'!$B$3:$F$10034,5,1))</f>
        <v xml:space="preserve"> </v>
      </c>
      <c r="BQ10" s="505"/>
      <c r="BR10" s="503">
        <f t="shared" ref="BR10" si="639">BR9+1/24+1/100000</f>
        <v>44609.125030000003</v>
      </c>
      <c r="BS10" s="501" t="str">
        <f>IF(VLOOKUP(BR10,'Drilling Input'!$B$3:$F$10034,5,1)=VLOOKUP(BR9,'Drilling Input'!$B$3:$F$10034,5,1)," ",VLOOKUP(BR10,'Drilling Input'!$B$3:$F$10034,5,1))</f>
        <v xml:space="preserve"> </v>
      </c>
      <c r="BT10" s="505"/>
      <c r="BU10" s="503">
        <f t="shared" si="355"/>
        <v>44610.125030000003</v>
      </c>
      <c r="BV10" s="501" t="str">
        <f>IF(VLOOKUP(BU10,'Drilling Input'!$B$3:$F$10034,5,1)=VLOOKUP(BU9,'Drilling Input'!$B$3:$F$10034,5,1)," ",VLOOKUP(BU10,'Drilling Input'!$B$3:$F$10034,5,1))</f>
        <v xml:space="preserve"> </v>
      </c>
      <c r="BW10" s="505"/>
      <c r="BX10" s="503">
        <f t="shared" ref="BX10" si="640">BX9+1/24+1/100000</f>
        <v>44611.125030000003</v>
      </c>
      <c r="BY10" s="501" t="str">
        <f>IF(VLOOKUP(BX10,'Drilling Input'!$B$3:$F$10034,5,1)=VLOOKUP(BX9,'Drilling Input'!$B$3:$F$10034,5,1)," ",VLOOKUP(BX10,'Drilling Input'!$B$3:$F$10034,5,1))</f>
        <v xml:space="preserve"> </v>
      </c>
      <c r="BZ10" s="505"/>
      <c r="CA10" s="503">
        <f t="shared" ref="CA10" si="641">CA9+1/24+1/100000</f>
        <v>44612.125030000003</v>
      </c>
      <c r="CB10" s="501" t="str">
        <f>IF(VLOOKUP(CA10,'Drilling Input'!$B$3:$F$10034,5,1)=VLOOKUP(CA9,'Drilling Input'!$B$3:$F$10034,5,1)," ",VLOOKUP(CA10,'Drilling Input'!$B$3:$F$10034,5,1))</f>
        <v xml:space="preserve"> </v>
      </c>
      <c r="CC10" s="505"/>
      <c r="CD10" s="503">
        <f t="shared" ref="CD10" si="642">CD9+1/24+1/100000</f>
        <v>44613.125030000003</v>
      </c>
      <c r="CE10" s="501" t="str">
        <f>IF(VLOOKUP(CD10,'Drilling Input'!$B$3:$F$10034,5,1)=VLOOKUP(CD9,'Drilling Input'!$B$3:$F$10034,5,1)," ",VLOOKUP(CD10,'Drilling Input'!$B$3:$F$10034,5,1))</f>
        <v xml:space="preserve"> </v>
      </c>
      <c r="CF10" s="505"/>
      <c r="CG10" s="503">
        <f t="shared" ref="CG10" si="643">CG9+1/24+1/100000</f>
        <v>44614.125030000003</v>
      </c>
      <c r="CH10" s="501" t="str">
        <f>IF(VLOOKUP(CG10,'Drilling Input'!$B$3:$F$10034,5,1)=VLOOKUP(CG9,'Drilling Input'!$B$3:$F$10034,5,1)," ",VLOOKUP(CG10,'Drilling Input'!$B$3:$F$10034,5,1))</f>
        <v xml:space="preserve"> </v>
      </c>
      <c r="CI10" s="505"/>
      <c r="CJ10" s="503">
        <f t="shared" si="360"/>
        <v>44615.125030000003</v>
      </c>
      <c r="CK10" s="501" t="str">
        <f>IF(VLOOKUP(CJ10,'Drilling Input'!$B$3:$F$10034,5,1)=VLOOKUP(CJ9,'Drilling Input'!$B$3:$F$10034,5,1)," ",VLOOKUP(CJ10,'Drilling Input'!$B$3:$F$10034,5,1))</f>
        <v xml:space="preserve"> </v>
      </c>
      <c r="CL10" s="505"/>
      <c r="CM10" s="503">
        <f t="shared" ref="CM10" si="644">CM9+1/24+1/100000</f>
        <v>44616.125030000003</v>
      </c>
      <c r="CN10" s="501" t="str">
        <f>IF(VLOOKUP(CM10,'Drilling Input'!$B$3:$F$10034,5,1)=VLOOKUP(CM9,'Drilling Input'!$B$3:$F$10034,5,1)," ",VLOOKUP(CM10,'Drilling Input'!$B$3:$F$10034,5,1))</f>
        <v xml:space="preserve"> </v>
      </c>
      <c r="CO10" s="505"/>
      <c r="CP10" s="503">
        <f t="shared" ref="CP10" si="645">CP9+1/24+1/100000</f>
        <v>44617.125030000003</v>
      </c>
      <c r="CQ10" s="501" t="str">
        <f>IF(VLOOKUP(CP10,'Drilling Input'!$B$3:$F$10034,5,1)=VLOOKUP(CP9,'Drilling Input'!$B$3:$F$10034,5,1)," ",VLOOKUP(CP10,'Drilling Input'!$B$3:$F$10034,5,1))</f>
        <v xml:space="preserve"> </v>
      </c>
      <c r="CR10" s="505"/>
      <c r="CS10" s="503">
        <f t="shared" si="375"/>
        <v>44618.125030000003</v>
      </c>
      <c r="CT10" s="501" t="str">
        <f>IF(VLOOKUP(CS10,'Drilling Input'!$B$3:$F$10034,5,1)=VLOOKUP(CS9,'Drilling Input'!$B$3:$F$10034,5,1)," ",VLOOKUP(CS10,'Drilling Input'!$B$3:$F$10034,5,1))</f>
        <v xml:space="preserve"> </v>
      </c>
      <c r="CU10" s="505"/>
      <c r="CV10" s="503">
        <f t="shared" ref="CV10" si="646">CV9+1/24+1/100000</f>
        <v>44619.125030000003</v>
      </c>
      <c r="CW10" s="501" t="str">
        <f>IF(VLOOKUP(CV10,'Drilling Input'!$B$3:$F$10034,5,1)=VLOOKUP(CV9,'Drilling Input'!$B$3:$F$10034,5,1)," ",VLOOKUP(CV10,'Drilling Input'!$B$3:$F$10034,5,1))</f>
        <v xml:space="preserve"> </v>
      </c>
      <c r="CX10" s="505"/>
      <c r="CY10" s="503">
        <f t="shared" ref="CY10" si="647">CY9+1/24+1/100000</f>
        <v>44620.125030000003</v>
      </c>
      <c r="CZ10" s="501" t="str">
        <f>IF(VLOOKUP(CY10,'Drilling Input'!$B$3:$F$10034,5,1)=VLOOKUP(CY9,'Drilling Input'!$B$3:$F$10034,5,1)," ",VLOOKUP(CY10,'Drilling Input'!$B$3:$F$10034,5,1))</f>
        <v xml:space="preserve"> </v>
      </c>
      <c r="DA10" s="505"/>
      <c r="DB10" s="503">
        <f t="shared" ref="DB10" si="648">DB9+1/24+1/100000</f>
        <v>44621.125030000003</v>
      </c>
      <c r="DC10" s="501" t="str">
        <f>IF(VLOOKUP(DB10,'Drilling Input'!$B$3:$F$10034,5,1)=VLOOKUP(DB9,'Drilling Input'!$B$3:$F$10034,5,1)," ",VLOOKUP(DB10,'Drilling Input'!$B$3:$F$10034,5,1))</f>
        <v xml:space="preserve"> </v>
      </c>
      <c r="DD10" s="505"/>
      <c r="DE10" s="503">
        <f t="shared" ref="DE10" si="649">DE9+1/24+1/100000</f>
        <v>44622.125030000003</v>
      </c>
      <c r="DF10" s="501" t="str">
        <f>IF(VLOOKUP(DE10,'Drilling Input'!$B$3:$F$10034,5,1)=VLOOKUP(DE9,'Drilling Input'!$B$3:$F$10034,5,1)," ",VLOOKUP(DE10,'Drilling Input'!$B$3:$F$10034,5,1))</f>
        <v xml:space="preserve"> </v>
      </c>
      <c r="DG10" s="505"/>
      <c r="DH10" s="503">
        <f t="shared" si="380"/>
        <v>44623.125030000003</v>
      </c>
      <c r="DI10" s="501" t="str">
        <f>IF(VLOOKUP(DH10,'Drilling Input'!$B$3:$F$10034,5,1)=VLOOKUP(DH9,'Drilling Input'!$B$3:$F$10034,5,1)," ",VLOOKUP(DH10,'Drilling Input'!$B$3:$F$10034,5,1))</f>
        <v xml:space="preserve"> </v>
      </c>
      <c r="DJ10" s="505"/>
      <c r="DK10" s="503">
        <f t="shared" ref="DK10" si="650">DK9+1/24+1/100000</f>
        <v>44624.125030000003</v>
      </c>
      <c r="DL10" s="501" t="str">
        <f>IF(VLOOKUP(DK10,'Drilling Input'!$B$3:$F$10034,5,1)=VLOOKUP(DK9,'Drilling Input'!$B$3:$F$10034,5,1)," ",VLOOKUP(DK10,'Drilling Input'!$B$3:$F$10034,5,1))</f>
        <v xml:space="preserve"> </v>
      </c>
      <c r="DM10" s="505"/>
      <c r="DN10" s="503">
        <f t="shared" ref="DN10" si="651">DN9+1/24+1/100000</f>
        <v>44625.125030000003</v>
      </c>
      <c r="DO10" s="501" t="str">
        <f>IF(VLOOKUP(DN10,'Drilling Input'!$B$3:$F$10034,5,1)=VLOOKUP(DN9,'Drilling Input'!$B$3:$F$10034,5,1)," ",VLOOKUP(DN10,'Drilling Input'!$B$3:$F$10034,5,1))</f>
        <v xml:space="preserve"> </v>
      </c>
      <c r="DP10" s="505"/>
      <c r="DQ10" s="503">
        <f t="shared" si="375"/>
        <v>44626.125030000003</v>
      </c>
      <c r="DR10" s="501" t="str">
        <f>IF(VLOOKUP(DQ10,'Drilling Input'!$B$3:$F$10034,5,1)=VLOOKUP(DQ9,'Drilling Input'!$B$3:$F$10034,5,1)," ",VLOOKUP(DQ10,'Drilling Input'!$B$3:$F$10034,5,1))</f>
        <v xml:space="preserve"> </v>
      </c>
      <c r="DS10" s="505"/>
      <c r="DT10" s="503">
        <f t="shared" ref="DT10" si="652">DT9+1/24+1/100000</f>
        <v>44627.125030000003</v>
      </c>
      <c r="DU10" s="501" t="str">
        <f>IF(VLOOKUP(DT10,'Drilling Input'!$B$3:$F$10034,5,1)=VLOOKUP(DT9,'Drilling Input'!$B$3:$F$10034,5,1)," ",VLOOKUP(DT10,'Drilling Input'!$B$3:$F$10034,5,1))</f>
        <v xml:space="preserve"> </v>
      </c>
      <c r="DV10" s="505"/>
      <c r="DW10" s="503">
        <f t="shared" ref="DW10" si="653">DW9+1/24+1/100000</f>
        <v>44628.125030000003</v>
      </c>
      <c r="DX10" s="501" t="str">
        <f>IF(VLOOKUP(DW10,'Drilling Input'!$B$3:$F$10034,5,1)=VLOOKUP(DW9,'Drilling Input'!$B$3:$F$10034,5,1)," ",VLOOKUP(DW10,'Drilling Input'!$B$3:$F$10034,5,1))</f>
        <v xml:space="preserve"> </v>
      </c>
      <c r="DY10" s="505"/>
      <c r="DZ10" s="503">
        <f t="shared" ref="DZ10" si="654">DZ9+1/24+1/100000</f>
        <v>44629.125030000003</v>
      </c>
      <c r="EA10" s="501" t="str">
        <f>IF(VLOOKUP(DZ10,'Drilling Input'!$B$3:$F$10034,5,1)=VLOOKUP(DZ9,'Drilling Input'!$B$3:$F$10034,5,1)," ",VLOOKUP(DZ10,'Drilling Input'!$B$3:$F$10034,5,1))</f>
        <v xml:space="preserve"> </v>
      </c>
      <c r="EB10" s="505"/>
      <c r="EC10" s="503">
        <f t="shared" ref="EC10" si="655">EC9+1/24+1/100000</f>
        <v>44630.125030000003</v>
      </c>
      <c r="ED10" s="501" t="str">
        <f>IF(VLOOKUP(EC10,'Drilling Input'!$B$3:$F$10034,5,1)=VLOOKUP(EC9,'Drilling Input'!$B$3:$F$10034,5,1)," ",VLOOKUP(EC10,'Drilling Input'!$B$3:$F$10034,5,1))</f>
        <v xml:space="preserve"> </v>
      </c>
      <c r="EE10" s="505"/>
      <c r="EF10" s="503">
        <f t="shared" si="380"/>
        <v>44631.125030000003</v>
      </c>
      <c r="EG10" s="501" t="str">
        <f>IF(VLOOKUP(EF10,'Drilling Input'!$B$3:$F$10034,5,1)=VLOOKUP(EF9,'Drilling Input'!$B$3:$F$10034,5,1)," ",VLOOKUP(EF10,'Drilling Input'!$B$3:$F$10034,5,1))</f>
        <v xml:space="preserve"> </v>
      </c>
      <c r="EH10" s="505"/>
      <c r="EI10" s="503">
        <f t="shared" ref="EI10" si="656">EI9+1/24+1/100000</f>
        <v>44632.125030000003</v>
      </c>
      <c r="EJ10" s="501" t="str">
        <f>IF(VLOOKUP(EI10,'Drilling Input'!$B$3:$F$10034,5,1)=VLOOKUP(EI9,'Drilling Input'!$B$3:$F$10034,5,1)," ",VLOOKUP(EI10,'Drilling Input'!$B$3:$F$10034,5,1))</f>
        <v xml:space="preserve"> </v>
      </c>
      <c r="EK10" s="505"/>
      <c r="EL10" s="503">
        <f t="shared" ref="EL10" si="657">EL9+1/24+1/100000</f>
        <v>44633.125030000003</v>
      </c>
      <c r="EM10" s="501" t="str">
        <f>IF(VLOOKUP(EL10,'Drilling Input'!$B$3:$F$10034,5,1)=VLOOKUP(EL9,'Drilling Input'!$B$3:$F$10034,5,1)," ",VLOOKUP(EL10,'Drilling Input'!$B$3:$F$10034,5,1))</f>
        <v xml:space="preserve"> </v>
      </c>
      <c r="EN10" s="505"/>
      <c r="EO10" s="503">
        <f t="shared" si="375"/>
        <v>44634.125030000003</v>
      </c>
      <c r="EP10" s="501" t="str">
        <f>IF(VLOOKUP(EO10,'Drilling Input'!$B$3:$F$10034,5,1)=VLOOKUP(EO9,'Drilling Input'!$B$3:$F$10034,5,1)," ",VLOOKUP(EO10,'Drilling Input'!$B$3:$F$10034,5,1))</f>
        <v xml:space="preserve"> </v>
      </c>
      <c r="EQ10" s="505"/>
      <c r="ER10" s="503">
        <f t="shared" ref="ER10" si="658">ER9+1/24+1/100000</f>
        <v>44635.125030000003</v>
      </c>
      <c r="ES10" s="501" t="str">
        <f>IF(VLOOKUP(ER10,'Drilling Input'!$B$3:$F$10034,5,1)=VLOOKUP(ER9,'Drilling Input'!$B$3:$F$10034,5,1)," ",VLOOKUP(ER10,'Drilling Input'!$B$3:$F$10034,5,1))</f>
        <v xml:space="preserve"> </v>
      </c>
      <c r="ET10" s="505"/>
      <c r="EU10" s="503">
        <f t="shared" ref="EU10" si="659">EU9+1/24+1/100000</f>
        <v>44636.125030000003</v>
      </c>
      <c r="EV10" s="501" t="str">
        <f>IF(VLOOKUP(EU10,'Drilling Input'!$B$3:$F$10034,5,1)=VLOOKUP(EU9,'Drilling Input'!$B$3:$F$10034,5,1)," ",VLOOKUP(EU10,'Drilling Input'!$B$3:$F$10034,5,1))</f>
        <v xml:space="preserve">RIH 36" conductor on DP to seabed. </v>
      </c>
      <c r="EW10" s="505"/>
      <c r="EX10" s="503">
        <f t="shared" ref="EX10" si="660">EX9+1/24+1/100000</f>
        <v>44637.125030000003</v>
      </c>
      <c r="EY10" s="501" t="str">
        <f>IF(VLOOKUP(EX10,'Drilling Input'!$B$3:$F$10034,5,1)=VLOOKUP(EX9,'Drilling Input'!$B$3:$F$10034,5,1)," ",VLOOKUP(EX10,'Drilling Input'!$B$3:$F$10034,5,1))</f>
        <v>Flow check well with ROV observation</v>
      </c>
      <c r="EZ10" s="505"/>
      <c r="FA10" s="503">
        <f t="shared" ref="FA10" si="661">FA9+1/24+1/100000</f>
        <v>44638.125030000003</v>
      </c>
      <c r="FB10" s="501" t="str">
        <f>IF(VLOOKUP(FA10,'Drilling Input'!$B$3:$F$10034,5,1)=VLOOKUP(FA9,'Drilling Input'!$B$3:$F$10034,5,1)," ",VLOOKUP(FA10,'Drilling Input'!$B$3:$F$10034,5,1))</f>
        <v xml:space="preserve"> </v>
      </c>
      <c r="FC10" s="505"/>
      <c r="FD10" s="503">
        <f t="shared" si="380"/>
        <v>44639.125030000003</v>
      </c>
      <c r="FE10" s="501" t="str">
        <f>IF(VLOOKUP(FD10,'Drilling Input'!$B$3:$F$10034,5,1)=VLOOKUP(FD9,'Drilling Input'!$B$3:$F$10034,5,1)," ",VLOOKUP(FD10,'Drilling Input'!$B$3:$F$10034,5,1))</f>
        <v xml:space="preserve"> </v>
      </c>
      <c r="FF10" s="505"/>
      <c r="FG10" s="503">
        <f t="shared" ref="FG10" si="662">FG9+1/24+1/100000</f>
        <v>44640.125030000003</v>
      </c>
      <c r="FH10" s="501" t="str">
        <f>IF(VLOOKUP(FG10,'Drilling Input'!$B$3:$F$10034,5,1)=VLOOKUP(FG9,'Drilling Input'!$B$3:$F$10034,5,1)," ",VLOOKUP(FG10,'Drilling Input'!$B$3:$F$10034,5,1))</f>
        <v xml:space="preserve"> </v>
      </c>
      <c r="FI10" s="505"/>
      <c r="FJ10" s="503">
        <f t="shared" ref="FJ10" si="663">FJ9+1/24+1/100000</f>
        <v>44641.125030000003</v>
      </c>
      <c r="FK10" s="501" t="str">
        <f>IF(VLOOKUP(FJ10,'Drilling Input'!$B$3:$F$10034,5,1)=VLOOKUP(FJ9,'Drilling Input'!$B$3:$F$10034,5,1)," ",VLOOKUP(FJ10,'Drilling Input'!$B$3:$F$10034,5,1))</f>
        <v xml:space="preserve"> </v>
      </c>
      <c r="FL10" s="505"/>
      <c r="FM10" s="503">
        <f t="shared" si="395"/>
        <v>44642.125030000003</v>
      </c>
      <c r="FN10" s="501" t="str">
        <f>IF(VLOOKUP(FM10,'Drilling Input'!$B$3:$F$10034,5,1)=VLOOKUP(FM9,'Drilling Input'!$B$3:$F$10034,5,1)," ",VLOOKUP(FM10,'Drilling Input'!$B$3:$F$10034,5,1))</f>
        <v xml:space="preserve"> </v>
      </c>
      <c r="FO10" s="505"/>
      <c r="FP10" s="503">
        <f t="shared" ref="FP10" si="664">FP9+1/24+1/100000</f>
        <v>44643.125030000003</v>
      </c>
      <c r="FQ10" s="501" t="str">
        <f>IF(VLOOKUP(FP10,'Drilling Input'!$B$3:$F$10034,5,1)=VLOOKUP(FP9,'Drilling Input'!$B$3:$F$10034,5,1)," ",VLOOKUP(FP10,'Drilling Input'!$B$3:$F$10034,5,1))</f>
        <v xml:space="preserve"> </v>
      </c>
      <c r="FR10" s="505"/>
      <c r="FS10" s="503">
        <f t="shared" ref="FS10" si="665">FS9+1/24+1/100000</f>
        <v>44644.125030000003</v>
      </c>
      <c r="FT10" s="501" t="str">
        <f>IF(VLOOKUP(FS10,'Drilling Input'!$B$3:$F$10034,5,1)=VLOOKUP(FS9,'Drilling Input'!$B$3:$F$10034,5,1)," ",VLOOKUP(FS10,'Drilling Input'!$B$3:$F$10034,5,1))</f>
        <v xml:space="preserve">Install test plugs and pressure test MPD IRJ C/K/B and conduit lines, reposition joint  </v>
      </c>
      <c r="FU10" s="505"/>
      <c r="FV10" s="503">
        <f t="shared" ref="FV10" si="666">FV9+1/24+1/100000</f>
        <v>44645.125030000003</v>
      </c>
      <c r="FW10" s="501" t="str">
        <f>IF(VLOOKUP(FV10,'Drilling Input'!$B$3:$F$10034,5,1)=VLOOKUP(FV9,'Drilling Input'!$B$3:$F$10034,5,1)," ",VLOOKUP(FV10,'Drilling Input'!$B$3:$F$10034,5,1))</f>
        <v xml:space="preserve"> </v>
      </c>
      <c r="FX10" s="505"/>
      <c r="FY10" s="503">
        <f t="shared" ref="FY10" si="667">FY9+1/24+1/100000</f>
        <v>44646.125030000003</v>
      </c>
      <c r="FZ10" s="501" t="str">
        <f>IF(VLOOKUP(FY10,'Drilling Input'!$B$3:$F$10034,5,1)=VLOOKUP(FY9,'Drilling Input'!$B$3:$F$10034,5,1)," ",VLOOKUP(FY10,'Drilling Input'!$B$3:$F$10034,5,1))</f>
        <v xml:space="preserve"> </v>
      </c>
      <c r="GA10" s="505"/>
      <c r="GB10" s="503">
        <f t="shared" si="400"/>
        <v>44647.125030000003</v>
      </c>
      <c r="GC10" s="501" t="str">
        <f>IF(VLOOKUP(GB10,'Drilling Input'!$B$3:$F$10034,5,1)=VLOOKUP(GB9,'Drilling Input'!$B$3:$F$10034,5,1)," ",VLOOKUP(GB10,'Drilling Input'!$B$3:$F$10034,5,1))</f>
        <v xml:space="preserve"> </v>
      </c>
      <c r="GD10" s="505"/>
      <c r="GE10" s="503">
        <f t="shared" ref="GE10" si="668">GE9+1/24+1/100000</f>
        <v>44648.125030000003</v>
      </c>
      <c r="GF10" s="501" t="str">
        <f>IF(VLOOKUP(GE10,'Drilling Input'!$B$3:$F$10034,5,1)=VLOOKUP(GE9,'Drilling Input'!$B$3:$F$10034,5,1)," ",VLOOKUP(GE10,'Drilling Input'!$B$3:$F$10034,5,1))</f>
        <v xml:space="preserve">M/U cement head assy.  </v>
      </c>
      <c r="GG10" s="505"/>
      <c r="GH10" s="503">
        <f t="shared" ref="GH10" si="669">GH9+1/24+1/100000</f>
        <v>44649.125030000003</v>
      </c>
      <c r="GI10" s="501" t="str">
        <f>IF(VLOOKUP(GH10,'Drilling Input'!$B$3:$F$10034,5,1)=VLOOKUP(GH9,'Drilling Input'!$B$3:$F$10034,5,1)," ",VLOOKUP(GH10,'Drilling Input'!$B$3:$F$10034,5,1))</f>
        <v xml:space="preserve"> </v>
      </c>
      <c r="GJ10" s="505"/>
      <c r="GK10" s="503">
        <f t="shared" si="395"/>
        <v>44650.125030000003</v>
      </c>
      <c r="GL10" s="501" t="str">
        <f>IF(VLOOKUP(GK10,'Drilling Input'!$B$3:$F$10034,5,1)=VLOOKUP(GK9,'Drilling Input'!$B$3:$F$10034,5,1)," ",VLOOKUP(GK10,'Drilling Input'!$B$3:$F$10034,5,1))</f>
        <v xml:space="preserve"> </v>
      </c>
      <c r="GM10" s="505"/>
      <c r="GN10" s="503">
        <f t="shared" ref="GN10" si="670">GN9+1/24+1/100000</f>
        <v>44651.125030000003</v>
      </c>
      <c r="GO10" s="501" t="str">
        <f>IF(VLOOKUP(GN10,'Drilling Input'!$B$3:$F$10034,5,1)=VLOOKUP(GN9,'Drilling Input'!$B$3:$F$10034,5,1)," ",VLOOKUP(GN10,'Drilling Input'!$B$3:$F$10034,5,1))</f>
        <v>Perform cement job</v>
      </c>
      <c r="GP10" s="505"/>
      <c r="GQ10" s="503">
        <f t="shared" ref="GQ10" si="671">GQ9+1/24+1/100000</f>
        <v>44652.125030000003</v>
      </c>
      <c r="GR10" s="501" t="str">
        <f>IF(VLOOKUP(GQ10,'Drilling Input'!$B$3:$F$10034,5,1)=VLOOKUP(GQ9,'Drilling Input'!$B$3:$F$10034,5,1)," ",VLOOKUP(GQ10,'Drilling Input'!$B$3:$F$10034,5,1))</f>
        <v>Pump cocktail train and displace to SW</v>
      </c>
      <c r="GS10" s="505"/>
      <c r="GT10" s="503">
        <f t="shared" ref="GT10" si="672">GT9+1/24+1/100000</f>
        <v>44653.125030000003</v>
      </c>
      <c r="GU10" s="501" t="str">
        <f>IF(VLOOKUP(GT10,'Drilling Input'!$B$3:$F$10034,5,1)=VLOOKUP(GT9,'Drilling Input'!$B$3:$F$10034,5,1)," ",VLOOKUP(GT10,'Drilling Input'!$B$3:$F$10034,5,1))</f>
        <v xml:space="preserve"> </v>
      </c>
      <c r="GV10" s="505"/>
      <c r="GW10" s="503">
        <f t="shared" ref="GW10" si="673">GW9+1/24+1/100000</f>
        <v>44654.125030000003</v>
      </c>
      <c r="GX10" s="501" t="str">
        <f>IF(VLOOKUP(GW10,'Drilling Input'!$B$3:$F$10034,5,1)=VLOOKUP(GW9,'Drilling Input'!$B$3:$F$10034,5,1)," ",VLOOKUP(GW10,'Drilling Input'!$B$3:$F$10034,5,1))</f>
        <v xml:space="preserve"> </v>
      </c>
      <c r="GY10" s="505"/>
      <c r="GZ10" s="503">
        <f t="shared" si="400"/>
        <v>44655.125030000003</v>
      </c>
      <c r="HA10" s="501" t="str">
        <f>IF(VLOOKUP(GZ10,'Drilling Input'!$B$3:$F$10034,5,1)=VLOOKUP(GZ9,'Drilling Input'!$B$3:$F$10034,5,1)," ",VLOOKUP(GZ10,'Drilling Input'!$B$3:$F$10034,5,1))</f>
        <v xml:space="preserve">Circulate and backream hole clean. RB stand every BU. </v>
      </c>
      <c r="HB10" s="505"/>
      <c r="HC10" s="503">
        <f t="shared" ref="HC10" si="674">HC9+1/24+1/100000</f>
        <v>44656.125030000003</v>
      </c>
      <c r="HD10" s="501" t="str">
        <f>IF(VLOOKUP(HC10,'Drilling Input'!$B$3:$F$10034,5,1)=VLOOKUP(HC9,'Drilling Input'!$B$3:$F$10034,5,1)," ",VLOOKUP(HC10,'Drilling Input'!$B$3:$F$10034,5,1))</f>
        <v xml:space="preserve">POOH HWDP and 8-1/2" BHA.  Rack back with aux assistance. </v>
      </c>
      <c r="HE10" s="505"/>
      <c r="HF10" s="503">
        <f t="shared" ref="HF10" si="675">HF9+1/24+1/100000</f>
        <v>44657.125030000003</v>
      </c>
      <c r="HG10" s="501" t="str">
        <f>IF(VLOOKUP(HF10,'Drilling Input'!$B$3:$F$10034,5,1)=VLOOKUP(HF9,'Drilling Input'!$B$3:$F$10034,5,1)," ",VLOOKUP(HF10,'Drilling Input'!$B$3:$F$10034,5,1))</f>
        <v xml:space="preserve"> </v>
      </c>
      <c r="HH10" s="505"/>
      <c r="HI10" s="503">
        <f t="shared" si="395"/>
        <v>44658.125030000003</v>
      </c>
      <c r="HJ10" s="501" t="str">
        <f>IF(VLOOKUP(HI10,'Drilling Input'!$B$3:$F$10034,5,1)=VLOOKUP(HI9,'Drilling Input'!$B$3:$F$10034,5,1)," ",VLOOKUP(HI10,'Drilling Input'!$B$3:$F$10034,5,1))</f>
        <v xml:space="preserve">Spot breaker through washpipe. </v>
      </c>
      <c r="HK10" s="505"/>
      <c r="HL10" s="503">
        <f t="shared" ref="HL10" si="676">HL9+1/24+1/100000</f>
        <v>44659.125030000003</v>
      </c>
      <c r="HM10" s="501" t="str">
        <f>IF(VLOOKUP(HL10,'Drilling Input'!$B$3:$F$10034,5,1)=VLOOKUP(HL9,'Drilling Input'!$B$3:$F$10034,5,1)," ",VLOOKUP(HL10,'Drilling Input'!$B$3:$F$10034,5,1))</f>
        <v>Wash down, latch WB,  circulate through AAV port and release WB</v>
      </c>
      <c r="HN10" s="505"/>
      <c r="HO10" s="503">
        <f t="shared" ref="HO10" si="677">HO9+1/24+1/100000</f>
        <v>44660.125030000003</v>
      </c>
      <c r="HP10" s="501" t="str">
        <f>IF(VLOOKUP(HO10,'Drilling Input'!$B$3:$F$10034,5,1)=VLOOKUP(HO9,'Drilling Input'!$B$3:$F$10034,5,1)," ",VLOOKUP(HO10,'Drilling Input'!$B$3:$F$10034,5,1))</f>
        <v>Run 5.5" sub assemblies and spacer singles</v>
      </c>
      <c r="HQ10" s="505"/>
      <c r="HR10" s="503">
        <f t="shared" ref="HR10" si="678">HR9+1/24+1/100000</f>
        <v>44661.125030000003</v>
      </c>
      <c r="HS10" s="501" t="str">
        <f>IF(VLOOKUP(HR10,'Drilling Input'!$B$3:$F$10034,5,1)=VLOOKUP(HR9,'Drilling Input'!$B$3:$F$10034,5,1)," ",VLOOKUP(HR10,'Drilling Input'!$B$3:$F$10034,5,1))</f>
        <v xml:space="preserve"> </v>
      </c>
      <c r="HT10" s="505"/>
      <c r="HU10" s="503">
        <f t="shared" ref="HU10" si="679">HU9+1/24+1/100000</f>
        <v>44662.125030000003</v>
      </c>
      <c r="HV10" s="501" t="str">
        <f>IF(VLOOKUP(HU10,'Drilling Input'!$B$3:$F$10034,5,1)=VLOOKUP(HU9,'Drilling Input'!$B$3:$F$10034,5,1)," ",VLOOKUP(HU10,'Drilling Input'!$B$3:$F$10034,5,1))</f>
        <v>Unlatch THRA</v>
      </c>
      <c r="HW10" s="505"/>
      <c r="HX10" s="503">
        <f t="shared" si="400"/>
        <v>44663.125030000003</v>
      </c>
      <c r="HY10" s="501" t="str">
        <f>IF(VLOOKUP(HX10,'Drilling Input'!$B$3:$F$10034,5,1)=VLOOKUP(HX9,'Drilling Input'!$B$3:$F$10034,5,1)," ",VLOOKUP(HX10,'Drilling Input'!$B$3:$F$10034,5,1))</f>
        <v>RD flow spool goosenecks,  RCD bleed line gooseneck, RCD and DSIT stab plate.  MPD Flow spool goosenecks.  L/D Termination/keel joint</v>
      </c>
      <c r="HZ10" s="505"/>
      <c r="IA10" s="503">
        <f t="shared" ref="IA10" si="680">IA9+1/24+1/100000</f>
        <v>44664.125030000003</v>
      </c>
      <c r="IB10" s="501" t="str">
        <f>IF(VLOOKUP(IA10,'Drilling Input'!$B$3:$F$10034,5,1)=VLOOKUP(IA9,'Drilling Input'!$B$3:$F$10034,5,1)," ",VLOOKUP(IA10,'Drilling Input'!$B$3:$F$10034,5,1))</f>
        <v xml:space="preserve">ROV installs XT cap </v>
      </c>
      <c r="IC10" s="505"/>
      <c r="ID10" s="503">
        <f t="shared" ref="ID10" si="681">ID9+1/24+1/100000</f>
        <v>44665.125030000003</v>
      </c>
      <c r="IE10" s="501" t="str">
        <f>IF(VLOOKUP(ID10,'Drilling Input'!$B$3:$F$10034,5,1)=VLOOKUP(ID9,'Drilling Input'!$B$3:$F$10034,5,1)," ",VLOOKUP(ID10,'Drilling Input'!$B$3:$F$10034,5,1))</f>
        <v xml:space="preserve">P/U 6" Gooseneck#1 pre-make up with 6" Co-Flex hose and install Flow Spool. </v>
      </c>
      <c r="IF10" s="505"/>
      <c r="IG10" s="503">
        <f t="shared" si="415"/>
        <v>44666.125030000003</v>
      </c>
      <c r="IH10" s="501" t="str">
        <f>IF(VLOOKUP(IG10,'Drilling Input'!$B$3:$F$10034,5,1)=VLOOKUP(IG9,'Drilling Input'!$B$3:$F$10034,5,1)," ",VLOOKUP(IG10,'Drilling Input'!$B$3:$F$10034,5,1))</f>
        <v xml:space="preserve">Move rig to well center </v>
      </c>
      <c r="II10" s="505"/>
      <c r="IJ10" s="503">
        <f t="shared" ref="IJ10" si="682">IJ9+1/24+1/100000</f>
        <v>44667.125030000003</v>
      </c>
      <c r="IK10" s="501" t="str">
        <f>IF(VLOOKUP(IJ10,'Drilling Input'!$B$3:$F$10034,5,1)=VLOOKUP(IJ9,'Drilling Input'!$B$3:$F$10034,5,1)," ",VLOOKUP(IJ10,'Drilling Input'!$B$3:$F$10034,5,1))</f>
        <v>Circulate BU to above BOPs</v>
      </c>
      <c r="IL10" s="505"/>
      <c r="IM10" s="503">
        <f t="shared" ref="IM10" si="683">IM9+1/24+1/100000</f>
        <v>44668.125030000003</v>
      </c>
      <c r="IN10" s="501" t="str">
        <f>IF(VLOOKUP(IM10,'Drilling Input'!$B$3:$F$10034,5,1)=VLOOKUP(IM9,'Drilling Input'!$B$3:$F$10034,5,1)," ",VLOOKUP(IM10,'Drilling Input'!$B$3:$F$10034,5,1))</f>
        <v xml:space="preserve"> </v>
      </c>
      <c r="IO10" s="505"/>
      <c r="IP10" s="503">
        <f t="shared" ref="IP10" si="684">IP9+1/24+1/100000</f>
        <v>44669.125030000003</v>
      </c>
      <c r="IQ10" s="501" t="str">
        <f>IF(VLOOKUP(IP10,'Drilling Input'!$B$3:$F$10034,5,1)=VLOOKUP(IP9,'Drilling Input'!$B$3:$F$10034,5,1)," ",VLOOKUP(IP10,'Drilling Input'!$B$3:$F$10034,5,1))</f>
        <v xml:space="preserve"> </v>
      </c>
      <c r="IR10" s="505"/>
      <c r="IS10" s="503">
        <f t="shared" ref="IS10" si="685">IS9+1/24+1/100000</f>
        <v>44670.125030000003</v>
      </c>
      <c r="IT10" s="501" t="str">
        <f>IF(VLOOKUP(IS10,'Drilling Input'!$B$3:$F$10034,5,1)=VLOOKUP(IS9,'Drilling Input'!$B$3:$F$10034,5,1)," ",VLOOKUP(IS10,'Drilling Input'!$B$3:$F$10034,5,1))</f>
        <v xml:space="preserve"> </v>
      </c>
      <c r="IU10" s="505"/>
      <c r="IV10" s="503">
        <f t="shared" si="420"/>
        <v>44671.125030000003</v>
      </c>
      <c r="IW10" s="501" t="str">
        <f>IF(VLOOKUP(IV10,'Drilling Input'!$B$3:$F$10034,5,1)=VLOOKUP(IV9,'Drilling Input'!$B$3:$F$10034,5,1)," ",VLOOKUP(IV10,'Drilling Input'!$B$3:$F$10034,5,1))</f>
        <v xml:space="preserve"> </v>
      </c>
      <c r="IX10" s="505"/>
      <c r="IY10" s="503">
        <f t="shared" ref="IY10" si="686">IY9+1/24+1/100000</f>
        <v>44672.125030000003</v>
      </c>
      <c r="IZ10" s="501" t="str">
        <f>IF(VLOOKUP(IY10,'Drilling Input'!$B$3:$F$10034,5,1)=VLOOKUP(IY9,'Drilling Input'!$B$3:$F$10034,5,1)," ",VLOOKUP(IY10,'Drilling Input'!$B$3:$F$10034,5,1))</f>
        <v xml:space="preserve"> </v>
      </c>
      <c r="JA10" s="505"/>
      <c r="JB10" s="503">
        <f t="shared" ref="JB10" si="687">JB9+1/24+1/100000</f>
        <v>44673.125030000003</v>
      </c>
      <c r="JC10" s="501" t="str">
        <f>IF(VLOOKUP(JB10,'Drilling Input'!$B$3:$F$10034,5,1)=VLOOKUP(JB9,'Drilling Input'!$B$3:$F$10034,5,1)," ",VLOOKUP(JB10,'Drilling Input'!$B$3:$F$10034,5,1))</f>
        <v>Wash down and space out liner hanger. Convert autofill floats</v>
      </c>
      <c r="JD10" s="505"/>
      <c r="JE10" s="503">
        <f t="shared" si="415"/>
        <v>44674.125030000003</v>
      </c>
      <c r="JF10" s="501" t="str">
        <f>IF(VLOOKUP(JE10,'Drilling Input'!$B$3:$F$10034,5,1)=VLOOKUP(JE9,'Drilling Input'!$B$3:$F$10034,5,1)," ",VLOOKUP(JE10,'Drilling Input'!$B$3:$F$10034,5,1))</f>
        <v xml:space="preserve">Circulate clean </v>
      </c>
      <c r="JG10" s="505"/>
      <c r="JH10" s="503">
        <f t="shared" ref="JH10" si="688">JH9+1/24+1/100000</f>
        <v>44675.125030000003</v>
      </c>
      <c r="JI10" s="501" t="str">
        <f>IF(VLOOKUP(JH10,'Drilling Input'!$B$3:$F$10034,5,1)=VLOOKUP(JH9,'Drilling Input'!$B$3:$F$10034,5,1)," ",VLOOKUP(JH10,'Drilling Input'!$B$3:$F$10034,5,1))</f>
        <v xml:space="preserve"> </v>
      </c>
      <c r="JJ10" s="505"/>
      <c r="JK10" s="503">
        <f t="shared" ref="JK10" si="689">JK9+1/24+1/100000</f>
        <v>44676.125030000003</v>
      </c>
      <c r="JL10" s="501" t="str">
        <f>IF(VLOOKUP(JK10,'Drilling Input'!$B$3:$F$10034,5,1)=VLOOKUP(JK9,'Drilling Input'!$B$3:$F$10034,5,1)," ",VLOOKUP(JK10,'Drilling Input'!$B$3:$F$10034,5,1))</f>
        <v>POOH</v>
      </c>
      <c r="JM10" s="505"/>
      <c r="JN10" s="503">
        <f t="shared" ref="JN10" si="690">JN9+1/24+1/100000</f>
        <v>44677.125030000003</v>
      </c>
      <c r="JO10" s="501" t="str">
        <f>IF(VLOOKUP(JN10,'Drilling Input'!$B$3:$F$10034,5,1)=VLOOKUP(JN9,'Drilling Input'!$B$3:$F$10034,5,1)," ",VLOOKUP(JN10,'Drilling Input'!$B$3:$F$10034,5,1))</f>
        <v xml:space="preserve"> </v>
      </c>
      <c r="JP10" s="505"/>
      <c r="JQ10" s="503">
        <f t="shared" ref="JQ10" si="691">JQ9+1/24+1/100000</f>
        <v>44678.125030000003</v>
      </c>
      <c r="JR10" s="501" t="str">
        <f>IF(VLOOKUP(JQ10,'Drilling Input'!$B$3:$F$10034,5,1)=VLOOKUP(JQ9,'Drilling Input'!$B$3:$F$10034,5,1)," ",VLOOKUP(JQ10,'Drilling Input'!$B$3:$F$10034,5,1))</f>
        <v xml:space="preserve"> </v>
      </c>
      <c r="JS10" s="505"/>
      <c r="JT10" s="503">
        <f t="shared" si="420"/>
        <v>44679.125030000003</v>
      </c>
      <c r="JU10" s="501" t="str">
        <f>IF(VLOOKUP(JT10,'Drilling Input'!$B$3:$F$10034,5,1)=VLOOKUP(JT9,'Drilling Input'!$B$3:$F$10034,5,1)," ",VLOOKUP(JT10,'Drilling Input'!$B$3:$F$10034,5,1))</f>
        <v xml:space="preserve"> </v>
      </c>
      <c r="JV10" s="505"/>
      <c r="JW10" s="503">
        <f t="shared" ref="JW10" si="692">JW9+1/24+1/100000</f>
        <v>44680.125030000003</v>
      </c>
      <c r="JX10" s="501" t="str">
        <f>IF(VLOOKUP(JW10,'Drilling Input'!$B$3:$F$10034,5,1)=VLOOKUP(JW9,'Drilling Input'!$B$3:$F$10034,5,1)," ",VLOOKUP(JW10,'Drilling Input'!$B$3:$F$10034,5,1))</f>
        <v xml:space="preserve"> </v>
      </c>
      <c r="JY10" s="505"/>
      <c r="JZ10" s="503">
        <f t="shared" ref="JZ10" si="693">JZ9+1/24+1/100000</f>
        <v>44681.125030000003</v>
      </c>
      <c r="KA10" s="501" t="str">
        <f>IF(VLOOKUP(JZ10,'Drilling Input'!$B$3:$F$10034,5,1)=VLOOKUP(JZ9,'Drilling Input'!$B$3:$F$10034,5,1)," ",VLOOKUP(JZ10,'Drilling Input'!$B$3:$F$10034,5,1))</f>
        <v xml:space="preserve"> </v>
      </c>
      <c r="KB10" s="505"/>
      <c r="KC10" s="503">
        <f t="shared" si="415"/>
        <v>44682.125030000003</v>
      </c>
      <c r="KD10" s="501" t="str">
        <f>IF(VLOOKUP(KC10,'Drilling Input'!$B$3:$F$10034,5,1)=VLOOKUP(KC9,'Drilling Input'!$B$3:$F$10034,5,1)," ",VLOOKUP(KC10,'Drilling Input'!$B$3:$F$10034,5,1))</f>
        <v xml:space="preserve"> </v>
      </c>
      <c r="KE10" s="505"/>
      <c r="KF10" s="503">
        <f t="shared" ref="KF10" si="694">KF9+1/24+1/100000</f>
        <v>44683.125030000003</v>
      </c>
      <c r="KG10" s="501" t="str">
        <f>IF(VLOOKUP(KF10,'Drilling Input'!$B$3:$F$10034,5,1)=VLOOKUP(KF9,'Drilling Input'!$B$3:$F$10034,5,1)," ",VLOOKUP(KF10,'Drilling Input'!$B$3:$F$10034,5,1))</f>
        <v xml:space="preserve"> </v>
      </c>
      <c r="KH10" s="505"/>
      <c r="KI10" s="503">
        <f t="shared" ref="KI10" si="695">KI9+1/24+1/100000</f>
        <v>44684.125030000003</v>
      </c>
      <c r="KJ10" s="501" t="str">
        <f>IF(VLOOKUP(KI10,'Drilling Input'!$B$3:$F$10034,5,1)=VLOOKUP(KI9,'Drilling Input'!$B$3:$F$10034,5,1)," ",VLOOKUP(KI10,'Drilling Input'!$B$3:$F$10034,5,1))</f>
        <v>Install master bushings.  Lay down swivel master, gauge carriers, swivel master</v>
      </c>
      <c r="KK10" s="505"/>
      <c r="KL10" s="503">
        <f t="shared" ref="KL10" si="696">KL9+1/24+1/100000</f>
        <v>44685.125030000003</v>
      </c>
      <c r="KM10" s="501" t="str">
        <f>IF(VLOOKUP(KL10,'Drilling Input'!$B$3:$F$10034,5,1)=VLOOKUP(KL9,'Drilling Input'!$B$3:$F$10034,5,1)," ",VLOOKUP(KL10,'Drilling Input'!$B$3:$F$10034,5,1))</f>
        <v xml:space="preserve"> </v>
      </c>
      <c r="KN10" s="505"/>
      <c r="KO10" s="503">
        <f t="shared" ref="KO10" si="697">KO9+1/24+1/100000</f>
        <v>44686.125030000003</v>
      </c>
      <c r="KP10" s="501" t="str">
        <f>IF(VLOOKUP(KO10,'Drilling Input'!$B$3:$F$10034,5,1)=VLOOKUP(KO9,'Drilling Input'!$B$3:$F$10034,5,1)," ",VLOOKUP(KO10,'Drilling Input'!$B$3:$F$10034,5,1))</f>
        <v xml:space="preserve"> </v>
      </c>
      <c r="KQ10" s="505"/>
      <c r="KR10" s="503">
        <f t="shared" si="420"/>
        <v>44687.125030000003</v>
      </c>
      <c r="KS10" s="501" t="str">
        <f>IF(VLOOKUP(KR10,'Drilling Input'!$B$3:$F$10034,5,1)=VLOOKUP(KR9,'Drilling Input'!$B$3:$F$10034,5,1)," ",VLOOKUP(KR10,'Drilling Input'!$B$3:$F$10034,5,1))</f>
        <v>Rig down Weatherford power tong and sliding table</v>
      </c>
      <c r="KT10" s="505"/>
      <c r="KU10" s="503">
        <f t="shared" ref="KU10" si="698">KU9+1/24+1/100000</f>
        <v>44688.125030000003</v>
      </c>
      <c r="KV10" s="501" t="str">
        <f>IF(VLOOKUP(KU10,'Drilling Input'!$B$3:$F$10034,5,1)=VLOOKUP(KU9,'Drilling Input'!$B$3:$F$10034,5,1)," ",VLOOKUP(KU10,'Drilling Input'!$B$3:$F$10034,5,1))</f>
        <v>Lay down THRA.  Storm loop in umbilical</v>
      </c>
      <c r="KW10" s="505"/>
      <c r="KX10" s="503">
        <f t="shared" ref="KX10" si="699">KX9+1/24+1/100000</f>
        <v>44689.125030000003</v>
      </c>
      <c r="KY10" s="501" t="str">
        <f>IF(VLOOKUP(KX10,'Drilling Input'!$B$3:$F$10034,5,1)=VLOOKUP(KX9,'Drilling Input'!$B$3:$F$10034,5,1)," ",VLOOKUP(KX10,'Drilling Input'!$B$3:$F$10034,5,1))</f>
        <v xml:space="preserve"> </v>
      </c>
      <c r="KZ10" s="505"/>
      <c r="LA10" s="503">
        <f t="shared" si="435"/>
        <v>44690.125030000003</v>
      </c>
      <c r="LB10" s="501" t="str">
        <f>IF(VLOOKUP(LA10,'Drilling Input'!$B$3:$F$10034,5,1)=VLOOKUP(LA9,'Drilling Input'!$B$3:$F$10034,5,1)," ",VLOOKUP(LA10,'Drilling Input'!$B$3:$F$10034,5,1))</f>
        <v>ROV performs XT cap test</v>
      </c>
      <c r="LC10" s="505"/>
      <c r="LD10" s="503">
        <f t="shared" ref="LD10" si="700">LD9+1/24+1/100000</f>
        <v>44691.125030000003</v>
      </c>
      <c r="LE10" s="501" t="str">
        <f>IF(VLOOKUP(LD10,'Drilling Input'!$B$3:$F$10034,5,1)=VLOOKUP(LD9,'Drilling Input'!$B$3:$F$10034,5,1)," ",VLOOKUP(LD10,'Drilling Input'!$B$3:$F$10034,5,1))</f>
        <v>Lower Termination joint / Keel joint installing umbilical clamps until landed in spider</v>
      </c>
      <c r="LF10" s="505"/>
      <c r="LG10" s="503">
        <f t="shared" ref="LG10" si="701">LG9+1/24+1/100000</f>
        <v>44692.125030000003</v>
      </c>
      <c r="LH10" s="501" t="str">
        <f>IF(VLOOKUP(LG10,'Drilling Input'!$B$3:$F$10034,5,1)=VLOOKUP(LG9,'Drilling Input'!$B$3:$F$10034,5,1)," ",VLOOKUP(LG10,'Drilling Input'!$B$3:$F$10034,5,1))</f>
        <v xml:space="preserve"> </v>
      </c>
      <c r="LI10" s="505"/>
      <c r="LJ10" s="503">
        <f t="shared" ref="LJ10" si="702">LJ9+1/24+1/100000</f>
        <v>44693.125030000003</v>
      </c>
      <c r="LK10" s="501" t="str">
        <f>IF(VLOOKUP(LJ10,'Drilling Input'!$B$3:$F$10034,5,1)=VLOOKUP(LJ9,'Drilling Input'!$B$3:$F$10034,5,1)," ",VLOOKUP(LJ10,'Drilling Input'!$B$3:$F$10034,5,1))</f>
        <v xml:space="preserve"> </v>
      </c>
      <c r="LL10" s="505"/>
      <c r="LM10" s="503">
        <f t="shared" ref="LM10" si="703">LM9+1/24+1/100000</f>
        <v>44694.125030000003</v>
      </c>
      <c r="LN10" s="501" t="str">
        <f>IF(VLOOKUP(LM10,'Drilling Input'!$B$3:$F$10034,5,1)=VLOOKUP(LM9,'Drilling Input'!$B$3:$F$10034,5,1)," ",VLOOKUP(LM10,'Drilling Input'!$B$3:$F$10034,5,1))</f>
        <v xml:space="preserve"> </v>
      </c>
      <c r="LO10" s="505"/>
      <c r="LP10" s="503">
        <f t="shared" si="440"/>
        <v>44695.125030000003</v>
      </c>
      <c r="LQ10" s="501" t="str">
        <f>IF(VLOOKUP(LP10,'Drilling Input'!$B$3:$F$10034,5,1)=VLOOKUP(LP9,'Drilling Input'!$B$3:$F$10034,5,1)," ",VLOOKUP(LP10,'Drilling Input'!$B$3:$F$10034,5,1))</f>
        <v xml:space="preserve"> </v>
      </c>
      <c r="LR10" s="505"/>
      <c r="LS10" s="503">
        <f t="shared" ref="LS10" si="704">LS9+1/24+1/100000</f>
        <v>44696.125030000003</v>
      </c>
      <c r="LT10" s="501" t="str">
        <f>IF(VLOOKUP(LS10,'Drilling Input'!$B$3:$F$10034,5,1)=VLOOKUP(LS9,'Drilling Input'!$B$3:$F$10034,5,1)," ",VLOOKUP(LS10,'Drilling Input'!$B$3:$F$10034,5,1))</f>
        <v xml:space="preserve"> </v>
      </c>
      <c r="LU10" s="505"/>
      <c r="LV10" s="503">
        <f t="shared" ref="LV10" si="705">LV9+1/24+1/100000</f>
        <v>44697.125030000003</v>
      </c>
      <c r="LW10" s="501" t="str">
        <f>IF(VLOOKUP(LV10,'Drilling Input'!$B$3:$F$10034,5,1)=VLOOKUP(LV9,'Drilling Input'!$B$3:$F$10034,5,1)," ",VLOOKUP(LV10,'Drilling Input'!$B$3:$F$10034,5,1))</f>
        <v xml:space="preserve"> </v>
      </c>
      <c r="LX10" s="505"/>
      <c r="LY10" s="503">
        <f t="shared" si="435"/>
        <v>44698.125030000003</v>
      </c>
      <c r="LZ10" s="501" t="str">
        <f>IF(VLOOKUP(LY10,'Drilling Input'!$B$3:$F$10034,5,1)=VLOOKUP(LY9,'Drilling Input'!$B$3:$F$10034,5,1)," ",VLOOKUP(LY10,'Drilling Input'!$B$3:$F$10034,5,1))</f>
        <v>RIH w/ liner.</v>
      </c>
      <c r="MA10" s="505"/>
      <c r="MB10" s="503">
        <f t="shared" ref="MB10" si="706">MB9+1/24+1/100000</f>
        <v>44699.125030000003</v>
      </c>
      <c r="MC10" s="501" t="str">
        <f>IF(VLOOKUP(MB10,'Drilling Input'!$B$3:$F$10034,5,1)=VLOOKUP(MB9,'Drilling Input'!$B$3:$F$10034,5,1)," ",VLOOKUP(MB10,'Drilling Input'!$B$3:$F$10034,5,1))</f>
        <v xml:space="preserve"> </v>
      </c>
      <c r="MD10" s="505"/>
      <c r="ME10" s="503">
        <f t="shared" ref="ME10" si="707">ME9+1/24+1/100000</f>
        <v>44700.125030000003</v>
      </c>
      <c r="MF10" s="501" t="str">
        <f>IF(VLOOKUP(ME10,'Drilling Input'!$B$3:$F$10034,5,1)=VLOOKUP(ME9,'Drilling Input'!$B$3:$F$10034,5,1)," ",VLOOKUP(ME10,'Drilling Input'!$B$3:$F$10034,5,1))</f>
        <v xml:space="preserve">POOH BHA racking DP to 2,000 ft. </v>
      </c>
      <c r="MG10" s="505"/>
      <c r="MH10" s="503">
        <f t="shared" ref="MH10" si="708">MH9+1/24+1/100000</f>
        <v>44701.125030000003</v>
      </c>
      <c r="MI10" s="501" t="str">
        <f>IF(VLOOKUP(MH10,'Drilling Input'!$B$3:$F$10034,5,1)=VLOOKUP(MH9,'Drilling Input'!$B$3:$F$10034,5,1)," ",VLOOKUP(MH10,'Drilling Input'!$B$3:$F$10034,5,1))</f>
        <v xml:space="preserve"> </v>
      </c>
      <c r="MJ10" s="505"/>
      <c r="MK10" s="503">
        <f t="shared" ref="MK10" si="709">MK9+1/24+1/100000</f>
        <v>44702.125030000003</v>
      </c>
      <c r="ML10" s="501" t="str">
        <f>IF(VLOOKUP(MK10,'Drilling Input'!$B$3:$F$10034,5,1)=VLOOKUP(MK9,'Drilling Input'!$B$3:$F$10034,5,1)," ",VLOOKUP(MK10,'Drilling Input'!$B$3:$F$10034,5,1))</f>
        <v>THD Captures HPWHH and ROV orientate THD on HPWHH</v>
      </c>
      <c r="MM10" s="505"/>
      <c r="MN10" s="503">
        <f t="shared" si="440"/>
        <v>44703.125030000003</v>
      </c>
      <c r="MO10" s="501" t="str">
        <f>IF(VLOOKUP(MN10,'Drilling Input'!$B$3:$F$10034,5,1)=VLOOKUP(MN9,'Drilling Input'!$B$3:$F$10034,5,1)," ",VLOOKUP(MN10,'Drilling Input'!$B$3:$F$10034,5,1))</f>
        <v xml:space="preserve"> </v>
      </c>
      <c r="MP10" s="505"/>
      <c r="MQ10" s="503">
        <f t="shared" ref="MQ10" si="710">MQ9+1/24+1/100000</f>
        <v>44704.125030000003</v>
      </c>
      <c r="MR10" s="501" t="str">
        <f>IF(VLOOKUP(MQ10,'Drilling Input'!$B$3:$F$10034,5,1)=VLOOKUP(MQ9,'Drilling Input'!$B$3:$F$10034,5,1)," ",VLOOKUP(MQ10,'Drilling Input'!$B$3:$F$10034,5,1))</f>
        <v xml:space="preserve"> </v>
      </c>
      <c r="MS10" s="505"/>
      <c r="MT10" s="503">
        <f t="shared" ref="MT10" si="711">MT9+1/24+1/100000</f>
        <v>44705.125030000003</v>
      </c>
      <c r="MU10" s="501" t="str">
        <f>IF(VLOOKUP(MT10,'Drilling Input'!$B$3:$F$10034,5,1)=VLOOKUP(MT9,'Drilling Input'!$B$3:$F$10034,5,1)," ",VLOOKUP(MT10,'Drilling Input'!$B$3:$F$10034,5,1))</f>
        <v>RIH 12-1/4" AutoTrak BHA.</v>
      </c>
      <c r="MV10" s="505"/>
      <c r="MW10" s="503">
        <f t="shared" si="435"/>
        <v>44706.125030000003</v>
      </c>
      <c r="MX10" s="501" t="str">
        <f>IF(VLOOKUP(MW10,'Drilling Input'!$B$3:$F$10034,5,1)=VLOOKUP(MW9,'Drilling Input'!$B$3:$F$10034,5,1)," ",VLOOKUP(MW10,'Drilling Input'!$B$3:$F$10034,5,1))</f>
        <v xml:space="preserve"> </v>
      </c>
      <c r="MY10" s="505"/>
      <c r="MZ10" s="503">
        <f t="shared" ref="MZ10" si="712">MZ9+1/24+1/100000</f>
        <v>44707.125030000003</v>
      </c>
      <c r="NA10" s="501" t="str">
        <f>IF(VLOOKUP(MZ10,'Drilling Input'!$B$3:$F$10034,5,1)=VLOOKUP(MZ9,'Drilling Input'!$B$3:$F$10034,5,1)," ",VLOOKUP(MZ10,'Drilling Input'!$B$3:$F$10034,5,1))</f>
        <v xml:space="preserve"> </v>
      </c>
      <c r="NB10" s="505"/>
      <c r="NC10" s="503">
        <f t="shared" ref="NC10" si="713">NC9+1/24+1/100000</f>
        <v>44708.125030000003</v>
      </c>
      <c r="ND10" s="501" t="str">
        <f>IF(VLOOKUP(NC10,'Drilling Input'!$B$3:$F$10034,5,1)=VLOOKUP(NC9,'Drilling Input'!$B$3:$F$10034,5,1)," ",VLOOKUP(NC10,'Drilling Input'!$B$3:$F$10034,5,1))</f>
        <v xml:space="preserve">POOH HWDP and BHA.  Rack back with aux assistance. </v>
      </c>
      <c r="NE10" s="505"/>
      <c r="NF10" s="503">
        <f t="shared" ref="NF10" si="714">NF9+1/24+1/100000</f>
        <v>44709.125030000003</v>
      </c>
      <c r="NG10" s="501" t="str">
        <f>IF(VLOOKUP(NF10,'Drilling Input'!$B$3:$F$10034,5,1)=VLOOKUP(NF9,'Drilling Input'!$B$3:$F$10034,5,1)," ",VLOOKUP(NF10,'Drilling Input'!$B$3:$F$10034,5,1))</f>
        <v xml:space="preserve"> </v>
      </c>
      <c r="NH10" s="505"/>
      <c r="NI10" s="503">
        <f t="shared" ref="NI10" si="715">NI9+1/24+1/100000</f>
        <v>44710.125030000003</v>
      </c>
      <c r="NJ10" s="501" t="str">
        <f>IF(VLOOKUP(NI10,'Drilling Input'!$B$3:$F$10034,5,1)=VLOOKUP(NI9,'Drilling Input'!$B$3:$F$10034,5,1)," ",VLOOKUP(NI10,'Drilling Input'!$B$3:$F$10034,5,1))</f>
        <v xml:space="preserve"> </v>
      </c>
      <c r="NK10" s="505"/>
      <c r="NL10" s="503">
        <f t="shared" si="440"/>
        <v>44711.125030000003</v>
      </c>
      <c r="NM10" s="501" t="str">
        <f>IF(VLOOKUP(NL10,'Drilling Input'!$B$3:$F$10034,5,1)=VLOOKUP(NL9,'Drilling Input'!$B$3:$F$10034,5,1)," ",VLOOKUP(NL10,'Drilling Input'!$B$3:$F$10034,5,1))</f>
        <v xml:space="preserve"> </v>
      </c>
      <c r="NN10" s="505"/>
      <c r="NO10" s="503">
        <f t="shared" ref="NO10" si="716">NO9+1/24+1/100000</f>
        <v>44712.125030000003</v>
      </c>
      <c r="NP10" s="501" t="str">
        <f>IF(VLOOKUP(NO10,'Drilling Input'!$B$3:$F$10034,5,1)=VLOOKUP(NO9,'Drilling Input'!$B$3:$F$10034,5,1)," ",VLOOKUP(NO10,'Drilling Input'!$B$3:$F$10034,5,1))</f>
        <v>P/U and run the BOP Assistant BLAT tool</v>
      </c>
      <c r="NQ10" s="505"/>
      <c r="NR10" s="503">
        <f t="shared" ref="NR10" si="717">NR9+1/24+1/100000</f>
        <v>44713.125030000003</v>
      </c>
      <c r="NS10" s="501" t="str">
        <f>IF(VLOOKUP(NR10,'Drilling Input'!$B$3:$F$10034,5,1)=VLOOKUP(NR9,'Drilling Input'!$B$3:$F$10034,5,1)," ",VLOOKUP(NR10,'Drilling Input'!$B$3:$F$10034,5,1))</f>
        <v>Pressure test wellhead connector to 4,000 psi</v>
      </c>
      <c r="NT10" s="505"/>
      <c r="NU10" s="503">
        <f t="shared" si="455"/>
        <v>44714.125030000003</v>
      </c>
      <c r="NV10" s="501" t="str">
        <f>IF(VLOOKUP(NU10,'Drilling Input'!$B$3:$F$10034,5,1)=VLOOKUP(NU9,'Drilling Input'!$B$3:$F$10034,5,1)," ",VLOOKUP(NU10,'Drilling Input'!$B$3:$F$10034,5,1))</f>
        <v xml:space="preserve"> </v>
      </c>
      <c r="NW10" s="505"/>
      <c r="NX10" s="503">
        <f t="shared" ref="NX10" si="718">NX9+1/24+1/100000</f>
        <v>44715.125030000003</v>
      </c>
      <c r="NY10" s="501" t="str">
        <f>IF(VLOOKUP(NX10,'Drilling Input'!$B$3:$F$10034,5,1)=VLOOKUP(NX9,'Drilling Input'!$B$3:$F$10034,5,1)," ",VLOOKUP(NX10,'Drilling Input'!$B$3:$F$10034,5,1))</f>
        <v xml:space="preserve"> </v>
      </c>
      <c r="NZ10" s="505"/>
      <c r="OA10" s="503">
        <f t="shared" ref="OA10" si="719">OA9+1/24+1/100000</f>
        <v>44716.125030000003</v>
      </c>
      <c r="OB10" s="501" t="str">
        <f>IF(VLOOKUP(OA10,'Drilling Input'!$B$3:$F$10034,5,1)=VLOOKUP(OA9,'Drilling Input'!$B$3:$F$10034,5,1)," ",VLOOKUP(OA10,'Drilling Input'!$B$3:$F$10034,5,1))</f>
        <v xml:space="preserve"> </v>
      </c>
      <c r="OC10" s="505"/>
      <c r="OD10" s="503">
        <f t="shared" ref="OD10" si="720">OD9+1/24+1/100000</f>
        <v>44717.125030000003</v>
      </c>
      <c r="OE10" s="501" t="str">
        <f>IF(VLOOKUP(OD10,'Drilling Input'!$B$3:$F$10034,5,1)=VLOOKUP(OD9,'Drilling Input'!$B$3:$F$10034,5,1)," ",VLOOKUP(OD10,'Drilling Input'!$B$3:$F$10034,5,1))</f>
        <v xml:space="preserve"> </v>
      </c>
      <c r="OF10" s="505"/>
      <c r="OG10" s="503">
        <f t="shared" ref="OG10" si="721">OG9+1/24+1/100000</f>
        <v>44718.125030000003</v>
      </c>
      <c r="OH10" s="501" t="str">
        <f>IF(VLOOKUP(OG10,'Drilling Input'!$B$3:$F$10034,5,1)=VLOOKUP(OG9,'Drilling Input'!$B$3:$F$10034,5,1)," ",VLOOKUP(OG10,'Drilling Input'!$B$3:$F$10034,5,1))</f>
        <v xml:space="preserve"> </v>
      </c>
      <c r="OI10" s="505"/>
      <c r="OJ10" s="503">
        <f t="shared" si="460"/>
        <v>44719.125030000003</v>
      </c>
      <c r="OK10" s="501" t="str">
        <f>IF(VLOOKUP(OJ10,'Drilling Input'!$B$3:$F$10034,5,1)=VLOOKUP(OJ9,'Drilling Input'!$B$3:$F$10034,5,1)," ",VLOOKUP(OJ10,'Drilling Input'!$B$3:$F$10034,5,1))</f>
        <v xml:space="preserve"> </v>
      </c>
      <c r="OL10" s="505"/>
      <c r="OM10" s="503">
        <f t="shared" ref="OM10" si="722">OM9+1/24+1/100000</f>
        <v>44720.125030000003</v>
      </c>
      <c r="ON10" s="501" t="str">
        <f>IF(VLOOKUP(OM10,'Drilling Input'!$B$3:$F$10034,5,1)=VLOOKUP(OM9,'Drilling Input'!$B$3:$F$10034,5,1)," ",VLOOKUP(OM10,'Drilling Input'!$B$3:$F$10034,5,1))</f>
        <v xml:space="preserve"> </v>
      </c>
      <c r="OO10" s="505"/>
      <c r="OP10" s="503">
        <f t="shared" ref="OP10" si="723">OP9+1/24+1/100000</f>
        <v>44721.125030000003</v>
      </c>
      <c r="OQ10" s="501" t="str">
        <f>IF(VLOOKUP(OP10,'Drilling Input'!$B$3:$F$10034,5,1)=VLOOKUP(OP9,'Drilling Input'!$B$3:$F$10034,5,1)," ",VLOOKUP(OP10,'Drilling Input'!$B$3:$F$10034,5,1))</f>
        <v>Run 5.5" sub assemblies and spacer singles</v>
      </c>
      <c r="OR10" s="505"/>
      <c r="OS10" s="503">
        <f t="shared" si="455"/>
        <v>44722.125030000003</v>
      </c>
      <c r="OT10" s="501" t="str">
        <f>IF(VLOOKUP(OS10,'Drilling Input'!$B$3:$F$10034,5,1)=VLOOKUP(OS9,'Drilling Input'!$B$3:$F$10034,5,1)," ",VLOOKUP(OS10,'Drilling Input'!$B$3:$F$10034,5,1))</f>
        <v xml:space="preserve"> </v>
      </c>
      <c r="OU10" s="505"/>
      <c r="OV10" s="503">
        <f t="shared" ref="OV10" si="724">OV9+1/24+1/100000</f>
        <v>44723.125030000003</v>
      </c>
      <c r="OW10" s="501" t="str">
        <f>IF(VLOOKUP(OV10,'Drilling Input'!$B$3:$F$10034,5,1)=VLOOKUP(OV9,'Drilling Input'!$B$3:$F$10034,5,1)," ",VLOOKUP(OV10,'Drilling Input'!$B$3:$F$10034,5,1))</f>
        <v>Pressure test AAV (300 and 1000 psi)</v>
      </c>
      <c r="OX10" s="505"/>
      <c r="OY10" s="503">
        <f t="shared" ref="OY10" si="725">OY9+1/24+1/100000</f>
        <v>44724.125030000003</v>
      </c>
      <c r="OZ10" s="501" t="str">
        <f>IF(VLOOKUP(OY10,'Drilling Input'!$B$3:$F$10034,5,1)=VLOOKUP(OY9,'Drilling Input'!$B$3:$F$10034,5,1)," ",VLOOKUP(OY10,'Drilling Input'!$B$3:$F$10034,5,1))</f>
        <v>ROV inspects XT prior to landing</v>
      </c>
      <c r="PA10" s="505"/>
      <c r="PB10" s="503">
        <f t="shared" ref="PB10" si="726">PB9+1/24+1/100000</f>
        <v>44725.125030000003</v>
      </c>
      <c r="PC10" s="501" t="str">
        <f>IF(VLOOKUP(PB10,'Drilling Input'!$B$3:$F$10034,5,1)=VLOOKUP(PB9,'Drilling Input'!$B$3:$F$10034,5,1)," ",VLOOKUP(PB10,'Drilling Input'!$B$3:$F$10034,5,1))</f>
        <v>POOH</v>
      </c>
      <c r="PD10" s="505"/>
      <c r="PE10" s="503">
        <f t="shared" ref="PE10" si="727">PE9+1/24+1/100000</f>
        <v>44726.125030000003</v>
      </c>
      <c r="PF10" s="501" t="str">
        <f>IF(VLOOKUP(PE10,'Drilling Input'!$B$3:$F$10034,5,1)=VLOOKUP(PE9,'Drilling Input'!$B$3:$F$10034,5,1)," ",VLOOKUP(PE10,'Drilling Input'!$B$3:$F$10034,5,1))</f>
        <v>Strip and choke drill</v>
      </c>
      <c r="PG10" s="505"/>
      <c r="PH10" s="503">
        <f t="shared" si="460"/>
        <v>44727.125030000003</v>
      </c>
      <c r="PI10" s="501" t="str">
        <f>IF(VLOOKUP(PH10,'Drilling Input'!$B$3:$F$10034,5,1)=VLOOKUP(PH9,'Drilling Input'!$B$3:$F$10034,5,1)," ",VLOOKUP(PH10,'Drilling Input'!$B$3:$F$10034,5,1))</f>
        <v xml:space="preserve"> </v>
      </c>
      <c r="PJ10" s="505"/>
      <c r="PK10" s="503">
        <f t="shared" ref="PK10" si="728">PK9+1/24+1/100000</f>
        <v>44728.125030000003</v>
      </c>
      <c r="PL10" s="501" t="str">
        <f>IF(VLOOKUP(PK10,'Drilling Input'!$B$3:$F$10034,5,1)=VLOOKUP(PK9,'Drilling Input'!$B$3:$F$10034,5,1)," ",VLOOKUP(PK10,'Drilling Input'!$B$3:$F$10034,5,1))</f>
        <v xml:space="preserve"> </v>
      </c>
      <c r="PM10" s="505"/>
      <c r="PN10" s="503">
        <f t="shared" ref="PN10" si="729">PN9+1/24+1/100000</f>
        <v>44729.125030000003</v>
      </c>
      <c r="PO10" s="501" t="str">
        <f>IF(VLOOKUP(PN10,'Drilling Input'!$B$3:$F$10034,5,1)=VLOOKUP(PN9,'Drilling Input'!$B$3:$F$10034,5,1)," ",VLOOKUP(PN10,'Drilling Input'!$B$3:$F$10034,5,1))</f>
        <v xml:space="preserve"> </v>
      </c>
      <c r="PP10" s="505"/>
      <c r="PQ10" s="503">
        <f t="shared" si="455"/>
        <v>44730.125030000003</v>
      </c>
      <c r="PR10" s="501" t="str">
        <f>IF(VLOOKUP(PQ10,'Drilling Input'!$B$3:$F$10034,5,1)=VLOOKUP(PQ9,'Drilling Input'!$B$3:$F$10034,5,1)," ",VLOOKUP(PQ10,'Drilling Input'!$B$3:$F$10034,5,1))</f>
        <v xml:space="preserve"> </v>
      </c>
      <c r="PS10" s="505"/>
      <c r="PT10" s="503">
        <f t="shared" ref="PT10" si="730">PT9+1/24+1/100000</f>
        <v>44731.125030000003</v>
      </c>
      <c r="PU10" s="501" t="str">
        <f>IF(VLOOKUP(PT10,'Drilling Input'!$B$3:$F$10034,5,1)=VLOOKUP(PT9,'Drilling Input'!$B$3:$F$10034,5,1)," ",VLOOKUP(PT10,'Drilling Input'!$B$3:$F$10034,5,1))</f>
        <v xml:space="preserve"> </v>
      </c>
      <c r="PV10" s="505"/>
      <c r="PW10" s="503">
        <f t="shared" ref="PW10" si="731">PW9+1/24+1/100000</f>
        <v>44732.125030000003</v>
      </c>
      <c r="PX10" s="501" t="str">
        <f>IF(VLOOKUP(PW10,'Drilling Input'!$B$3:$F$10034,5,1)=VLOOKUP(PW9,'Drilling Input'!$B$3:$F$10034,5,1)," ",VLOOKUP(PW10,'Drilling Input'!$B$3:$F$10034,5,1))</f>
        <v xml:space="preserve"> </v>
      </c>
      <c r="PY10" s="505"/>
      <c r="PZ10" s="503">
        <f t="shared" ref="PZ10" si="732">PZ9+1/24+1/100000</f>
        <v>44733.125030000003</v>
      </c>
      <c r="QA10" s="501" t="str">
        <f>IF(VLOOKUP(PZ10,'Drilling Input'!$B$3:$F$10034,5,1)=VLOOKUP(PZ9,'Drilling Input'!$B$3:$F$10034,5,1)," ",VLOOKUP(PZ10,'Drilling Input'!$B$3:$F$10034,5,1))</f>
        <v xml:space="preserve"> </v>
      </c>
      <c r="QB10" s="505"/>
      <c r="QC10" s="503">
        <f t="shared" ref="QC10" si="733">QC9+1/24+1/100000</f>
        <v>44734.125030000003</v>
      </c>
      <c r="QD10" s="501" t="str">
        <f>IF(VLOOKUP(QC10,'Drilling Input'!$B$3:$F$10034,5,1)=VLOOKUP(QC9,'Drilling Input'!$B$3:$F$10034,5,1)," ",VLOOKUP(QC10,'Drilling Input'!$B$3:$F$10034,5,1))</f>
        <v xml:space="preserve"> </v>
      </c>
      <c r="QE10" s="505"/>
      <c r="QF10" s="503">
        <f t="shared" si="460"/>
        <v>44735.125030000003</v>
      </c>
      <c r="QG10" s="501" t="str">
        <f>IF(VLOOKUP(QF10,'Drilling Input'!$B$3:$F$10034,5,1)=VLOOKUP(QF9,'Drilling Input'!$B$3:$F$10034,5,1)," ",VLOOKUP(QF10,'Drilling Input'!$B$3:$F$10034,5,1))</f>
        <v>Stroke closed LOSTJ and land tubing hanger</v>
      </c>
      <c r="QH10" s="505"/>
      <c r="QI10" s="503">
        <f t="shared" ref="QI10" si="734">QI9+1/24+1/100000</f>
        <v>44736.125030000003</v>
      </c>
      <c r="QJ10" s="501" t="str">
        <f>IF(VLOOKUP(QI10,'Drilling Input'!$B$3:$F$10034,5,1)=VLOOKUP(QI9,'Drilling Input'!$B$3:$F$10034,5,1)," ",VLOOKUP(QI10,'Drilling Input'!$B$3:$F$10034,5,1))</f>
        <v xml:space="preserve"> </v>
      </c>
      <c r="QK10" s="505"/>
      <c r="QL10" s="503">
        <f t="shared" ref="QL10" si="735">QL9+1/24+1/100000</f>
        <v>44737.125030000003</v>
      </c>
      <c r="QM10" s="501" t="str">
        <f>IF(VLOOKUP(QL10,'Drilling Input'!$B$3:$F$10034,5,1)=VLOOKUP(QL9,'Drilling Input'!$B$3:$F$10034,5,1)," ",VLOOKUP(QL10,'Drilling Input'!$B$3:$F$10034,5,1))</f>
        <v>Latch tension ring in diverter housing.</v>
      </c>
      <c r="QN10" s="505"/>
      <c r="QO10" s="503">
        <f t="shared" si="475"/>
        <v>44738.125030000003</v>
      </c>
      <c r="QP10" s="501" t="str">
        <f>IF(VLOOKUP(QO10,'Drilling Input'!$B$3:$F$10034,5,1)=VLOOKUP(QO9,'Drilling Input'!$B$3:$F$10034,5,1)," ",VLOOKUP(QO10,'Drilling Input'!$B$3:$F$10034,5,1))</f>
        <v xml:space="preserve">ROV inspect top of TH and clean accordingly </v>
      </c>
      <c r="QQ10" s="505"/>
      <c r="QR10" s="503">
        <f t="shared" ref="QR10" si="736">QR9+1/24+1/100000</f>
        <v>44739.125030000003</v>
      </c>
      <c r="QS10" s="501" t="str">
        <f>IF(VLOOKUP(QR10,'Drilling Input'!$B$3:$F$10034,5,1)=VLOOKUP(QR9,'Drilling Input'!$B$3:$F$10034,5,1)," ",VLOOKUP(QR10,'Drilling Input'!$B$3:$F$10034,5,1))</f>
        <v xml:space="preserve"> </v>
      </c>
      <c r="QT10" s="505"/>
      <c r="QU10" s="503">
        <f t="shared" ref="QU10" si="737">QU9+1/24+1/100000</f>
        <v>44740.125030000003</v>
      </c>
      <c r="QV10" s="501" t="str">
        <f>IF(VLOOKUP(QU10,'Drilling Input'!$B$3:$F$10034,5,1)=VLOOKUP(QU9,'Drilling Input'!$B$3:$F$10034,5,1)," ",VLOOKUP(QU10,'Drilling Input'!$B$3:$F$10034,5,1))</f>
        <v xml:space="preserve"> </v>
      </c>
      <c r="QW10" s="505"/>
      <c r="QX10" s="503">
        <f t="shared" ref="QX10" si="738">QX9+1/24+1/100000</f>
        <v>44741.125030000003</v>
      </c>
      <c r="QY10" s="501" t="str">
        <f>IF(VLOOKUP(QX10,'Drilling Input'!$B$3:$F$10034,5,1)=VLOOKUP(QX9,'Drilling Input'!$B$3:$F$10034,5,1)," ",VLOOKUP(QX10,'Drilling Input'!$B$3:$F$10034,5,1))</f>
        <v xml:space="preserve"> </v>
      </c>
      <c r="QZ10" s="505"/>
      <c r="RA10" s="503">
        <f t="shared" ref="RA10" si="739">RA9+1/24+1/100000</f>
        <v>44742.125030000003</v>
      </c>
      <c r="RB10" s="501" t="str">
        <f>IF(VLOOKUP(RA10,'Drilling Input'!$B$3:$F$10034,5,1)=VLOOKUP(RA9,'Drilling Input'!$B$3:$F$10034,5,1)," ",VLOOKUP(RA10,'Drilling Input'!$B$3:$F$10034,5,1))</f>
        <v xml:space="preserve"> </v>
      </c>
      <c r="RC10" s="505"/>
      <c r="RD10" s="503">
        <f t="shared" si="480"/>
        <v>44743.125030000003</v>
      </c>
      <c r="RE10" s="501" t="str">
        <f>IF(VLOOKUP(RD10,'Drilling Input'!$B$3:$F$10034,5,1)=VLOOKUP(RD9,'Drilling Input'!$B$3:$F$10034,5,1)," ",VLOOKUP(RD10,'Drilling Input'!$B$3:$F$10034,5,1))</f>
        <v xml:space="preserve"> </v>
      </c>
      <c r="RF10" s="505"/>
      <c r="RG10" s="503">
        <f t="shared" ref="RG10" si="740">RG9+1/24+1/100000</f>
        <v>44744.125030000003</v>
      </c>
      <c r="RH10" s="501" t="str">
        <f>IF(VLOOKUP(RG10,'Drilling Input'!$B$3:$F$10034,5,1)=VLOOKUP(RG9,'Drilling Input'!$B$3:$F$10034,5,1)," ",VLOOKUP(RG10,'Drilling Input'!$B$3:$F$10034,5,1))</f>
        <v xml:space="preserve"> </v>
      </c>
      <c r="RI10" s="505"/>
      <c r="RJ10" s="503">
        <f t="shared" ref="RJ10" si="741">RJ9+1/24+1/100000</f>
        <v>44745.125030000003</v>
      </c>
      <c r="RK10" s="501" t="str">
        <f>IF(VLOOKUP(RJ10,'Drilling Input'!$B$3:$F$10034,5,1)=VLOOKUP(RJ9,'Drilling Input'!$B$3:$F$10034,5,1)," ",VLOOKUP(RJ10,'Drilling Input'!$B$3:$F$10034,5,1))</f>
        <v xml:space="preserve"> </v>
      </c>
      <c r="RL10" s="505"/>
      <c r="RM10" s="503">
        <f t="shared" si="475"/>
        <v>44746.125030000003</v>
      </c>
      <c r="RN10" s="501" t="str">
        <f>IF(VLOOKUP(RM10,'Drilling Input'!$B$3:$F$10034,5,1)=VLOOKUP(RM9,'Drilling Input'!$B$3:$F$10034,5,1)," ",VLOOKUP(RM10,'Drilling Input'!$B$3:$F$10034,5,1))</f>
        <v xml:space="preserve"> </v>
      </c>
      <c r="RO10" s="505"/>
      <c r="RP10" s="503">
        <f t="shared" ref="RP10" si="742">RP9+1/24+1/100000</f>
        <v>44747.125030000003</v>
      </c>
      <c r="RQ10" s="501" t="str">
        <f>IF(VLOOKUP(RP10,'Drilling Input'!$B$3:$F$10034,5,1)=VLOOKUP(RP9,'Drilling Input'!$B$3:$F$10034,5,1)," ",VLOOKUP(RP10,'Drilling Input'!$B$3:$F$10034,5,1))</f>
        <v xml:space="preserve"> </v>
      </c>
      <c r="RR10" s="505"/>
      <c r="RS10" s="503">
        <f t="shared" ref="RS10" si="743">RS9+1/24+1/100000</f>
        <v>44748.125030000003</v>
      </c>
      <c r="RT10" s="501" t="str">
        <f>IF(VLOOKUP(RS10,'Drilling Input'!$B$3:$F$10034,5,1)=VLOOKUP(RS9,'Drilling Input'!$B$3:$F$10034,5,1)," ",VLOOKUP(RS10,'Drilling Input'!$B$3:$F$10034,5,1))</f>
        <v xml:space="preserve"> </v>
      </c>
      <c r="RU10" s="505"/>
      <c r="RV10" s="503">
        <f t="shared" ref="RV10" si="744">RV9+1/24+1/100000</f>
        <v>44749.125030000003</v>
      </c>
      <c r="RW10" s="501" t="str">
        <f>IF(VLOOKUP(RV10,'Drilling Input'!$B$3:$F$10034,5,1)=VLOOKUP(RV9,'Drilling Input'!$B$3:$F$10034,5,1)," ",VLOOKUP(RV10,'Drilling Input'!$B$3:$F$10034,5,1))</f>
        <v xml:space="preserve"> </v>
      </c>
      <c r="RX10" s="505"/>
      <c r="RY10" s="503">
        <f t="shared" ref="RY10" si="745">RY9+1/24+1/100000</f>
        <v>44750.125030000003</v>
      </c>
      <c r="RZ10" s="501" t="str">
        <f>IF(VLOOKUP(RY10,'Drilling Input'!$B$3:$F$10034,5,1)=VLOOKUP(RY9,'Drilling Input'!$B$3:$F$10034,5,1)," ",VLOOKUP(RY10,'Drilling Input'!$B$3:$F$10034,5,1))</f>
        <v xml:space="preserve"> </v>
      </c>
      <c r="SA10" s="505"/>
      <c r="SB10" s="503">
        <f t="shared" si="480"/>
        <v>44751.125030000003</v>
      </c>
      <c r="SC10" s="501" t="str">
        <f>IF(VLOOKUP(SB10,'Drilling Input'!$B$3:$F$10034,5,1)=VLOOKUP(SB9,'Drilling Input'!$B$3:$F$10034,5,1)," ",VLOOKUP(SB10,'Drilling Input'!$B$3:$F$10034,5,1))</f>
        <v xml:space="preserve"> </v>
      </c>
      <c r="SD10" s="505"/>
      <c r="SE10" s="503">
        <f t="shared" ref="SE10" si="746">SE9+1/24+1/100000</f>
        <v>44752.125030000003</v>
      </c>
      <c r="SF10" s="501" t="str">
        <f>IF(VLOOKUP(SE10,'Drilling Input'!$B$3:$F$10034,5,1)=VLOOKUP(SE9,'Drilling Input'!$B$3:$F$10034,5,1)," ",VLOOKUP(SE10,'Drilling Input'!$B$3:$F$10034,5,1))</f>
        <v xml:space="preserve"> </v>
      </c>
      <c r="SG10" s="505"/>
      <c r="SH10" s="503">
        <f t="shared" ref="SH10" si="747">SH9+1/24+1/100000</f>
        <v>44753.125030000003</v>
      </c>
      <c r="SI10" s="501" t="str">
        <f>IF(VLOOKUP(SH10,'Drilling Input'!$B$3:$F$10034,5,1)=VLOOKUP(SH9,'Drilling Input'!$B$3:$F$10034,5,1)," ",VLOOKUP(SH10,'Drilling Input'!$B$3:$F$10034,5,1))</f>
        <v xml:space="preserve"> </v>
      </c>
      <c r="SJ10" s="505"/>
      <c r="SK10" s="503">
        <f t="shared" si="475"/>
        <v>44754.125030000003</v>
      </c>
      <c r="SL10" s="501" t="str">
        <f>IF(VLOOKUP(SK10,'Drilling Input'!$B$3:$F$10034,5,1)=VLOOKUP(SK9,'Drilling Input'!$B$3:$F$10034,5,1)," ",VLOOKUP(SK10,'Drilling Input'!$B$3:$F$10034,5,1))</f>
        <v xml:space="preserve"> </v>
      </c>
      <c r="SM10" s="505"/>
      <c r="SN10" s="503">
        <f t="shared" ref="SN10" si="748">SN9+1/24+1/100000</f>
        <v>44755.125030000003</v>
      </c>
      <c r="SO10" s="501" t="str">
        <f>IF(VLOOKUP(SN10,'Drilling Input'!$B$3:$F$10034,5,1)=VLOOKUP(SN9,'Drilling Input'!$B$3:$F$10034,5,1)," ",VLOOKUP(SN10,'Drilling Input'!$B$3:$F$10034,5,1))</f>
        <v xml:space="preserve"> </v>
      </c>
      <c r="SP10" s="505"/>
      <c r="SQ10" s="503">
        <f t="shared" ref="SQ10" si="749">SQ9+1/24+1/100000</f>
        <v>44756.125030000003</v>
      </c>
      <c r="SR10" s="501" t="str">
        <f>IF(VLOOKUP(SQ10,'Drilling Input'!$B$3:$F$10034,5,1)=VLOOKUP(SQ9,'Drilling Input'!$B$3:$F$10034,5,1)," ",VLOOKUP(SQ10,'Drilling Input'!$B$3:$F$10034,5,1))</f>
        <v xml:space="preserve"> </v>
      </c>
      <c r="SS10" s="505"/>
      <c r="ST10" s="503">
        <f t="shared" ref="ST10" si="750">ST9+1/24+1/100000</f>
        <v>44757.125030000003</v>
      </c>
      <c r="SU10" s="501" t="str">
        <f>IF(VLOOKUP(ST10,'Drilling Input'!$B$3:$F$10034,5,1)=VLOOKUP(ST9,'Drilling Input'!$B$3:$F$10034,5,1)," ",VLOOKUP(ST10,'Drilling Input'!$B$3:$F$10034,5,1))</f>
        <v xml:space="preserve"> </v>
      </c>
      <c r="SV10" s="505"/>
      <c r="SW10" s="503">
        <f t="shared" ref="SW10" si="751">SW9+1/24+1/100000</f>
        <v>44758.125030000003</v>
      </c>
      <c r="SX10" s="501" t="str">
        <f>IF(VLOOKUP(SW10,'Drilling Input'!$B$3:$F$10034,5,1)=VLOOKUP(SW9,'Drilling Input'!$B$3:$F$10034,5,1)," ",VLOOKUP(SW10,'Drilling Input'!$B$3:$F$10034,5,1))</f>
        <v xml:space="preserve"> </v>
      </c>
      <c r="SY10" s="505"/>
      <c r="SZ10" s="503">
        <f t="shared" si="480"/>
        <v>44759.125030000003</v>
      </c>
      <c r="TA10" s="501" t="str">
        <f>IF(VLOOKUP(SZ10,'Drilling Input'!$B$3:$F$10034,5,1)=VLOOKUP(SZ9,'Drilling Input'!$B$3:$F$10034,5,1)," ",VLOOKUP(SZ10,'Drilling Input'!$B$3:$F$10034,5,1))</f>
        <v xml:space="preserve"> </v>
      </c>
      <c r="TB10" s="505"/>
      <c r="TC10" s="503">
        <f t="shared" ref="TC10" si="752">TC9+1/24+1/100000</f>
        <v>44760.125030000003</v>
      </c>
      <c r="TD10" s="501" t="str">
        <f>IF(VLOOKUP(TC10,'Drilling Input'!$B$3:$F$10034,5,1)=VLOOKUP(TC9,'Drilling Input'!$B$3:$F$10034,5,1)," ",VLOOKUP(TC10,'Drilling Input'!$B$3:$F$10034,5,1))</f>
        <v xml:space="preserve"> </v>
      </c>
      <c r="TE10" s="505"/>
      <c r="TF10" s="503">
        <f t="shared" ref="TF10" si="753">TF9+1/24+1/100000</f>
        <v>44761.125030000003</v>
      </c>
      <c r="TG10" s="501" t="str">
        <f>IF(VLOOKUP(TF10,'Drilling Input'!$B$3:$F$10034,5,1)=VLOOKUP(TF9,'Drilling Input'!$B$3:$F$10034,5,1)," ",VLOOKUP(TF10,'Drilling Input'!$B$3:$F$10034,5,1))</f>
        <v xml:space="preserve"> </v>
      </c>
      <c r="TH10" s="505"/>
      <c r="TI10" s="503">
        <f t="shared" si="495"/>
        <v>44762.125030000003</v>
      </c>
      <c r="TJ10" s="501" t="str">
        <f>IF(VLOOKUP(TI10,'Drilling Input'!$B$3:$F$10034,5,1)=VLOOKUP(TI9,'Drilling Input'!$B$3:$F$10034,5,1)," ",VLOOKUP(TI10,'Drilling Input'!$B$3:$F$10034,5,1))</f>
        <v xml:space="preserve"> </v>
      </c>
      <c r="TK10" s="505"/>
      <c r="TL10" s="503">
        <f t="shared" ref="TL10" si="754">TL9+1/24+1/100000</f>
        <v>44763.125030000003</v>
      </c>
      <c r="TM10" s="501" t="str">
        <f>IF(VLOOKUP(TL10,'Drilling Input'!$B$3:$F$10034,5,1)=VLOOKUP(TL9,'Drilling Input'!$B$3:$F$10034,5,1)," ",VLOOKUP(TL10,'Drilling Input'!$B$3:$F$10034,5,1))</f>
        <v xml:space="preserve"> </v>
      </c>
      <c r="TN10" s="505"/>
    </row>
    <row r="11" spans="1:534" s="502" customFormat="1" ht="15" customHeight="1">
      <c r="A11" s="503">
        <f t="shared" si="350"/>
        <v>44586.166706666671</v>
      </c>
      <c r="B11" s="501" t="str">
        <f>IF(VLOOKUP(A11,'Drilling Input'!$B$3:$F$10034,5,1)=VLOOKUP(A10,'Drilling Input'!$B$3:$F$10034,5,1)," ",VLOOKUP(A11,'Drilling Input'!$B$3:$F$10034,5,1))</f>
        <v xml:space="preserve"> </v>
      </c>
      <c r="C11" s="504"/>
      <c r="D11" s="503">
        <f t="shared" si="351"/>
        <v>44587.166706666671</v>
      </c>
      <c r="E11" s="501" t="str">
        <f>IF(VLOOKUP(D11,'Drilling Input'!$B$3:$F$10034,5,1)=VLOOKUP(D10,'Drilling Input'!$B$3:$F$10034,5,1)," ",VLOOKUP(D11,'Drilling Input'!$B$3:$F$10034,5,1))</f>
        <v xml:space="preserve"> </v>
      </c>
      <c r="F11" s="504"/>
      <c r="G11" s="503">
        <f t="shared" si="351"/>
        <v>44588.166706666671</v>
      </c>
      <c r="H11" s="793" t="str">
        <f>IF(VLOOKUP(G11,'Drilling Input'!$B$3:$F$10034,5,1)=VLOOKUP(G10,'Drilling Input'!$B$3:$F$10034,5,1)," ",VLOOKUP(G11,'Drilling Input'!$B$3:$F$10034,5,1))</f>
        <v xml:space="preserve"> </v>
      </c>
      <c r="I11" s="504"/>
      <c r="J11" s="503">
        <f t="shared" si="351"/>
        <v>44589.166706666671</v>
      </c>
      <c r="K11" s="501" t="str">
        <f>IF(VLOOKUP(J11,'Drilling Input'!$B$3:$F$10034,5,1)=VLOOKUP(J10,'Drilling Input'!$B$3:$F$10034,5,1)," ",VLOOKUP(J11,'Drilling Input'!$B$3:$F$10034,5,1))</f>
        <v xml:space="preserve"> </v>
      </c>
      <c r="L11" s="504"/>
      <c r="M11" s="503">
        <f t="shared" si="351"/>
        <v>44590.166706666671</v>
      </c>
      <c r="N11" s="501" t="str">
        <f>IF(VLOOKUP(M11,'Drilling Input'!$B$3:$F$10034,5,1)=VLOOKUP(M10,'Drilling Input'!$B$3:$F$10034,5,1)," ",VLOOKUP(M11,'Drilling Input'!$B$3:$F$10034,5,1))</f>
        <v xml:space="preserve"> </v>
      </c>
      <c r="O11" s="504"/>
      <c r="P11" s="503">
        <f t="shared" si="352"/>
        <v>44591.166706666671</v>
      </c>
      <c r="Q11" s="501" t="str">
        <f>IF(VLOOKUP(P11,'Drilling Input'!$B$3:$F$10034,5,1)=VLOOKUP(P10,'Drilling Input'!$B$3:$F$10034,5,1)," ",VLOOKUP(P11,'Drilling Input'!$B$3:$F$10034,5,1))</f>
        <v xml:space="preserve"> </v>
      </c>
      <c r="R11" s="504"/>
      <c r="S11" s="503">
        <f t="shared" ref="S11" si="755">S10+1/24+1/100000</f>
        <v>44592.166706666671</v>
      </c>
      <c r="T11" s="501" t="str">
        <f>IF(VLOOKUP(S11,'Drilling Input'!$B$3:$F$10034,5,1)=VLOOKUP(S10,'Drilling Input'!$B$3:$F$10034,5,1)," ",VLOOKUP(S11,'Drilling Input'!$B$3:$F$10034,5,1))</f>
        <v xml:space="preserve"> </v>
      </c>
      <c r="U11" s="504"/>
      <c r="V11" s="503">
        <f t="shared" ref="V11" si="756">V10+1/24+1/100000</f>
        <v>44593.166706666671</v>
      </c>
      <c r="W11" s="501" t="str">
        <f>IF(VLOOKUP(V11,'Drilling Input'!$B$3:$F$10034,5,1)=VLOOKUP(V10,'Drilling Input'!$B$3:$F$10034,5,1)," ",VLOOKUP(V11,'Drilling Input'!$B$3:$F$10034,5,1))</f>
        <v xml:space="preserve"> </v>
      </c>
      <c r="X11" s="504"/>
      <c r="Y11" s="503">
        <f t="shared" si="355"/>
        <v>44594.166706666671</v>
      </c>
      <c r="Z11" s="501" t="str">
        <f>IF(VLOOKUP(Y11,'Drilling Input'!$B$3:$F$10034,5,1)=VLOOKUP(Y10,'Drilling Input'!$B$3:$F$10034,5,1)," ",VLOOKUP(Y11,'Drilling Input'!$B$3:$F$10034,5,1))</f>
        <v xml:space="preserve"> </v>
      </c>
      <c r="AA11" s="504"/>
      <c r="AB11" s="503">
        <f t="shared" ref="AB11" si="757">AB10+1/24+1/100000</f>
        <v>44595.166706666671</v>
      </c>
      <c r="AC11" s="501" t="str">
        <f>IF(VLOOKUP(AB11,'Drilling Input'!$B$3:$F$10034,5,1)=VLOOKUP(AB10,'Drilling Input'!$B$3:$F$10034,5,1)," ",VLOOKUP(AB11,'Drilling Input'!$B$3:$F$10034,5,1))</f>
        <v xml:space="preserve"> </v>
      </c>
      <c r="AD11" s="504"/>
      <c r="AE11" s="503">
        <f t="shared" ref="AE11" si="758">AE10+1/24+1/100000</f>
        <v>44596.166706666671</v>
      </c>
      <c r="AF11" s="501" t="str">
        <f>IF(VLOOKUP(AE11,'Drilling Input'!$B$3:$F$10034,5,1)=VLOOKUP(AE10,'Drilling Input'!$B$3:$F$10034,5,1)," ",VLOOKUP(AE11,'Drilling Input'!$B$3:$F$10034,5,1))</f>
        <v xml:space="preserve"> </v>
      </c>
      <c r="AG11" s="504"/>
      <c r="AH11" s="503">
        <f t="shared" ref="AH11" si="759">AH10+1/24+1/100000</f>
        <v>44597.166706666671</v>
      </c>
      <c r="AI11" s="501" t="str">
        <f>IF(VLOOKUP(AH11,'Drilling Input'!$B$3:$F$10034,5,1)=VLOOKUP(AH10,'Drilling Input'!$B$3:$F$10034,5,1)," ",VLOOKUP(AH11,'Drilling Input'!$B$3:$F$10034,5,1))</f>
        <v xml:space="preserve"> </v>
      </c>
      <c r="AJ11" s="504"/>
      <c r="AK11" s="503">
        <f t="shared" ref="AK11" si="760">AK10+1/24+1/100000</f>
        <v>44598.166706666671</v>
      </c>
      <c r="AL11" s="501" t="str">
        <f>IF(VLOOKUP(AK11,'Drilling Input'!$B$3:$F$10034,5,1)=VLOOKUP(AK10,'Drilling Input'!$B$3:$F$10034,5,1)," ",VLOOKUP(AK11,'Drilling Input'!$B$3:$F$10034,5,1))</f>
        <v xml:space="preserve"> </v>
      </c>
      <c r="AM11" s="504"/>
      <c r="AN11" s="503">
        <f t="shared" si="360"/>
        <v>44599.166706666671</v>
      </c>
      <c r="AO11" s="501" t="str">
        <f>IF(VLOOKUP(AN11,'Drilling Input'!$B$3:$F$10034,5,1)=VLOOKUP(AN10,'Drilling Input'!$B$3:$F$10034,5,1)," ",VLOOKUP(AN11,'Drilling Input'!$B$3:$F$10034,5,1))</f>
        <v xml:space="preserve"> </v>
      </c>
      <c r="AP11" s="504"/>
      <c r="AQ11" s="503">
        <f t="shared" ref="AQ11" si="761">AQ10+1/24+1/100000</f>
        <v>44600.166706666671</v>
      </c>
      <c r="AR11" s="501" t="str">
        <f>IF(VLOOKUP(AQ11,'Drilling Input'!$B$3:$F$10034,5,1)=VLOOKUP(AQ10,'Drilling Input'!$B$3:$F$10034,5,1)," ",VLOOKUP(AQ11,'Drilling Input'!$B$3:$F$10034,5,1))</f>
        <v xml:space="preserve"> </v>
      </c>
      <c r="AS11" s="504"/>
      <c r="AT11" s="503">
        <f t="shared" ref="AT11" si="762">AT10+1/24+1/100000</f>
        <v>44601.166706666671</v>
      </c>
      <c r="AU11" s="501" t="str">
        <f>IF(VLOOKUP(AT11,'Drilling Input'!$B$3:$F$10034,5,1)=VLOOKUP(AT10,'Drilling Input'!$B$3:$F$10034,5,1)," ",VLOOKUP(AT11,'Drilling Input'!$B$3:$F$10034,5,1))</f>
        <v xml:space="preserve"> </v>
      </c>
      <c r="AV11" s="504"/>
      <c r="AW11" s="503">
        <f t="shared" si="355"/>
        <v>44602.166706666671</v>
      </c>
      <c r="AX11" s="501" t="str">
        <f>IF(VLOOKUP(AW11,'Drilling Input'!$B$3:$F$10034,5,1)=VLOOKUP(AW10,'Drilling Input'!$B$3:$F$10034,5,1)," ",VLOOKUP(AW11,'Drilling Input'!$B$3:$F$10034,5,1))</f>
        <v xml:space="preserve"> </v>
      </c>
      <c r="AY11" s="504"/>
      <c r="AZ11" s="503">
        <f t="shared" ref="AZ11" si="763">AZ10+1/24+1/100000</f>
        <v>44603.166706666671</v>
      </c>
      <c r="BA11" s="501" t="str">
        <f>IF(VLOOKUP(AZ11,'Drilling Input'!$B$3:$F$10034,5,1)=VLOOKUP(AZ10,'Drilling Input'!$B$3:$F$10034,5,1)," ",VLOOKUP(AZ11,'Drilling Input'!$B$3:$F$10034,5,1))</f>
        <v xml:space="preserve"> </v>
      </c>
      <c r="BB11" s="504"/>
      <c r="BC11" s="503">
        <f t="shared" ref="BC11" si="764">BC10+1/24+1/100000</f>
        <v>44604.166706666671</v>
      </c>
      <c r="BD11" s="501" t="str">
        <f>IF(VLOOKUP(BC11,'Drilling Input'!$B$3:$F$10034,5,1)=VLOOKUP(BC10,'Drilling Input'!$B$3:$F$10034,5,1)," ",VLOOKUP(BC11,'Drilling Input'!$B$3:$F$10034,5,1))</f>
        <v xml:space="preserve"> </v>
      </c>
      <c r="BE11" s="504"/>
      <c r="BF11" s="503">
        <f t="shared" ref="BF11" si="765">BF10+1/24+1/100000</f>
        <v>44605.166706666671</v>
      </c>
      <c r="BG11" s="501" t="str">
        <f>IF(VLOOKUP(BF11,'Drilling Input'!$B$3:$F$10034,5,1)=VLOOKUP(BF10,'Drilling Input'!$B$3:$F$10034,5,1)," ",VLOOKUP(BF11,'Drilling Input'!$B$3:$F$10034,5,1))</f>
        <v xml:space="preserve"> </v>
      </c>
      <c r="BH11" s="504"/>
      <c r="BI11" s="503">
        <f t="shared" ref="BI11" si="766">BI10+1/24+1/100000</f>
        <v>44606.166706666671</v>
      </c>
      <c r="BJ11" s="501" t="str">
        <f>IF(VLOOKUP(BI11,'Drilling Input'!$B$3:$F$10034,5,1)=VLOOKUP(BI10,'Drilling Input'!$B$3:$F$10034,5,1)," ",VLOOKUP(BI11,'Drilling Input'!$B$3:$F$10034,5,1))</f>
        <v xml:space="preserve"> </v>
      </c>
      <c r="BK11" s="504"/>
      <c r="BL11" s="503">
        <f t="shared" si="360"/>
        <v>44607.166706666671</v>
      </c>
      <c r="BM11" s="501" t="str">
        <f>IF(VLOOKUP(BL11,'Drilling Input'!$B$3:$F$10034,5,1)=VLOOKUP(BL10,'Drilling Input'!$B$3:$F$10034,5,1)," ",VLOOKUP(BL11,'Drilling Input'!$B$3:$F$10034,5,1))</f>
        <v xml:space="preserve"> </v>
      </c>
      <c r="BN11" s="504"/>
      <c r="BO11" s="503">
        <f t="shared" ref="BO11" si="767">BO10+1/24+1/100000</f>
        <v>44608.166706666671</v>
      </c>
      <c r="BP11" s="501" t="str">
        <f>IF(VLOOKUP(BO11,'Drilling Input'!$B$3:$F$10034,5,1)=VLOOKUP(BO10,'Drilling Input'!$B$3:$F$10034,5,1)," ",VLOOKUP(BO11,'Drilling Input'!$B$3:$F$10034,5,1))</f>
        <v xml:space="preserve"> </v>
      </c>
      <c r="BQ11" s="504"/>
      <c r="BR11" s="503">
        <f t="shared" ref="BR11" si="768">BR10+1/24+1/100000</f>
        <v>44609.166706666671</v>
      </c>
      <c r="BS11" s="501" t="str">
        <f>IF(VLOOKUP(BR11,'Drilling Input'!$B$3:$F$10034,5,1)=VLOOKUP(BR10,'Drilling Input'!$B$3:$F$10034,5,1)," ",VLOOKUP(BR11,'Drilling Input'!$B$3:$F$10034,5,1))</f>
        <v xml:space="preserve"> </v>
      </c>
      <c r="BT11" s="504"/>
      <c r="BU11" s="503">
        <f t="shared" si="355"/>
        <v>44610.166706666671</v>
      </c>
      <c r="BV11" s="501" t="str">
        <f>IF(VLOOKUP(BU11,'Drilling Input'!$B$3:$F$10034,5,1)=VLOOKUP(BU10,'Drilling Input'!$B$3:$F$10034,5,1)," ",VLOOKUP(BU11,'Drilling Input'!$B$3:$F$10034,5,1))</f>
        <v xml:space="preserve"> </v>
      </c>
      <c r="BW11" s="504"/>
      <c r="BX11" s="503">
        <f t="shared" ref="BX11" si="769">BX10+1/24+1/100000</f>
        <v>44611.166706666671</v>
      </c>
      <c r="BY11" s="501" t="str">
        <f>IF(VLOOKUP(BX11,'Drilling Input'!$B$3:$F$10034,5,1)=VLOOKUP(BX10,'Drilling Input'!$B$3:$F$10034,5,1)," ",VLOOKUP(BX11,'Drilling Input'!$B$3:$F$10034,5,1))</f>
        <v xml:space="preserve"> </v>
      </c>
      <c r="BZ11" s="504"/>
      <c r="CA11" s="503">
        <f t="shared" ref="CA11" si="770">CA10+1/24+1/100000</f>
        <v>44612.166706666671</v>
      </c>
      <c r="CB11" s="501" t="str">
        <f>IF(VLOOKUP(CA11,'Drilling Input'!$B$3:$F$10034,5,1)=VLOOKUP(CA10,'Drilling Input'!$B$3:$F$10034,5,1)," ",VLOOKUP(CA11,'Drilling Input'!$B$3:$F$10034,5,1))</f>
        <v xml:space="preserve"> </v>
      </c>
      <c r="CC11" s="504"/>
      <c r="CD11" s="503">
        <f t="shared" ref="CD11" si="771">CD10+1/24+1/100000</f>
        <v>44613.166706666671</v>
      </c>
      <c r="CE11" s="501" t="str">
        <f>IF(VLOOKUP(CD11,'Drilling Input'!$B$3:$F$10034,5,1)=VLOOKUP(CD10,'Drilling Input'!$B$3:$F$10034,5,1)," ",VLOOKUP(CD11,'Drilling Input'!$B$3:$F$10034,5,1))</f>
        <v xml:space="preserve"> </v>
      </c>
      <c r="CF11" s="504"/>
      <c r="CG11" s="503">
        <f t="shared" ref="CG11" si="772">CG10+1/24+1/100000</f>
        <v>44614.166706666671</v>
      </c>
      <c r="CH11" s="501" t="str">
        <f>IF(VLOOKUP(CG11,'Drilling Input'!$B$3:$F$10034,5,1)=VLOOKUP(CG10,'Drilling Input'!$B$3:$F$10034,5,1)," ",VLOOKUP(CG11,'Drilling Input'!$B$3:$F$10034,5,1))</f>
        <v xml:space="preserve"> </v>
      </c>
      <c r="CI11" s="504"/>
      <c r="CJ11" s="503">
        <f t="shared" si="360"/>
        <v>44615.166706666671</v>
      </c>
      <c r="CK11" s="501" t="str">
        <f>IF(VLOOKUP(CJ11,'Drilling Input'!$B$3:$F$10034,5,1)=VLOOKUP(CJ10,'Drilling Input'!$B$3:$F$10034,5,1)," ",VLOOKUP(CJ11,'Drilling Input'!$B$3:$F$10034,5,1))</f>
        <v xml:space="preserve"> </v>
      </c>
      <c r="CL11" s="504"/>
      <c r="CM11" s="503">
        <f t="shared" ref="CM11" si="773">CM10+1/24+1/100000</f>
        <v>44616.166706666671</v>
      </c>
      <c r="CN11" s="501" t="str">
        <f>IF(VLOOKUP(CM11,'Drilling Input'!$B$3:$F$10034,5,1)=VLOOKUP(CM10,'Drilling Input'!$B$3:$F$10034,5,1)," ",VLOOKUP(CM11,'Drilling Input'!$B$3:$F$10034,5,1))</f>
        <v xml:space="preserve"> </v>
      </c>
      <c r="CO11" s="504"/>
      <c r="CP11" s="503">
        <f t="shared" ref="CP11" si="774">CP10+1/24+1/100000</f>
        <v>44617.166706666671</v>
      </c>
      <c r="CQ11" s="501" t="str">
        <f>IF(VLOOKUP(CP11,'Drilling Input'!$B$3:$F$10034,5,1)=VLOOKUP(CP10,'Drilling Input'!$B$3:$F$10034,5,1)," ",VLOOKUP(CP11,'Drilling Input'!$B$3:$F$10034,5,1))</f>
        <v xml:space="preserve"> </v>
      </c>
      <c r="CR11" s="504"/>
      <c r="CS11" s="503">
        <f t="shared" si="375"/>
        <v>44618.166706666671</v>
      </c>
      <c r="CT11" s="501" t="str">
        <f>IF(VLOOKUP(CS11,'Drilling Input'!$B$3:$F$10034,5,1)=VLOOKUP(CS10,'Drilling Input'!$B$3:$F$10034,5,1)," ",VLOOKUP(CS11,'Drilling Input'!$B$3:$F$10034,5,1))</f>
        <v xml:space="preserve"> </v>
      </c>
      <c r="CU11" s="504"/>
      <c r="CV11" s="503">
        <f t="shared" ref="CV11" si="775">CV10+1/24+1/100000</f>
        <v>44619.166706666671</v>
      </c>
      <c r="CW11" s="501" t="str">
        <f>IF(VLOOKUP(CV11,'Drilling Input'!$B$3:$F$10034,5,1)=VLOOKUP(CV10,'Drilling Input'!$B$3:$F$10034,5,1)," ",VLOOKUP(CV11,'Drilling Input'!$B$3:$F$10034,5,1))</f>
        <v xml:space="preserve"> </v>
      </c>
      <c r="CX11" s="504"/>
      <c r="CY11" s="503">
        <f t="shared" ref="CY11" si="776">CY10+1/24+1/100000</f>
        <v>44620.166706666671</v>
      </c>
      <c r="CZ11" s="501" t="str">
        <f>IF(VLOOKUP(CY11,'Drilling Input'!$B$3:$F$10034,5,1)=VLOOKUP(CY10,'Drilling Input'!$B$3:$F$10034,5,1)," ",VLOOKUP(CY11,'Drilling Input'!$B$3:$F$10034,5,1))</f>
        <v xml:space="preserve"> </v>
      </c>
      <c r="DA11" s="504"/>
      <c r="DB11" s="503">
        <f t="shared" ref="DB11" si="777">DB10+1/24+1/100000</f>
        <v>44621.166706666671</v>
      </c>
      <c r="DC11" s="501" t="str">
        <f>IF(VLOOKUP(DB11,'Drilling Input'!$B$3:$F$10034,5,1)=VLOOKUP(DB10,'Drilling Input'!$B$3:$F$10034,5,1)," ",VLOOKUP(DB11,'Drilling Input'!$B$3:$F$10034,5,1))</f>
        <v xml:space="preserve"> </v>
      </c>
      <c r="DD11" s="504"/>
      <c r="DE11" s="503">
        <f t="shared" ref="DE11" si="778">DE10+1/24+1/100000</f>
        <v>44622.166706666671</v>
      </c>
      <c r="DF11" s="501" t="str">
        <f>IF(VLOOKUP(DE11,'Drilling Input'!$B$3:$F$10034,5,1)=VLOOKUP(DE10,'Drilling Input'!$B$3:$F$10034,5,1)," ",VLOOKUP(DE11,'Drilling Input'!$B$3:$F$10034,5,1))</f>
        <v xml:space="preserve"> </v>
      </c>
      <c r="DG11" s="504"/>
      <c r="DH11" s="503">
        <f t="shared" si="380"/>
        <v>44623.166706666671</v>
      </c>
      <c r="DI11" s="501" t="str">
        <f>IF(VLOOKUP(DH11,'Drilling Input'!$B$3:$F$10034,5,1)=VLOOKUP(DH10,'Drilling Input'!$B$3:$F$10034,5,1)," ",VLOOKUP(DH11,'Drilling Input'!$B$3:$F$10034,5,1))</f>
        <v xml:space="preserve"> </v>
      </c>
      <c r="DJ11" s="504"/>
      <c r="DK11" s="503">
        <f t="shared" ref="DK11" si="779">DK10+1/24+1/100000</f>
        <v>44624.166706666671</v>
      </c>
      <c r="DL11" s="501" t="str">
        <f>IF(VLOOKUP(DK11,'Drilling Input'!$B$3:$F$10034,5,1)=VLOOKUP(DK10,'Drilling Input'!$B$3:$F$10034,5,1)," ",VLOOKUP(DK11,'Drilling Input'!$B$3:$F$10034,5,1))</f>
        <v xml:space="preserve"> </v>
      </c>
      <c r="DM11" s="504"/>
      <c r="DN11" s="503">
        <f t="shared" ref="DN11" si="780">DN10+1/24+1/100000</f>
        <v>44625.166706666671</v>
      </c>
      <c r="DO11" s="501" t="str">
        <f>IF(VLOOKUP(DN11,'Drilling Input'!$B$3:$F$10034,5,1)=VLOOKUP(DN10,'Drilling Input'!$B$3:$F$10034,5,1)," ",VLOOKUP(DN11,'Drilling Input'!$B$3:$F$10034,5,1))</f>
        <v xml:space="preserve"> </v>
      </c>
      <c r="DP11" s="504"/>
      <c r="DQ11" s="503">
        <f t="shared" si="375"/>
        <v>44626.166706666671</v>
      </c>
      <c r="DR11" s="501" t="str">
        <f>IF(VLOOKUP(DQ11,'Drilling Input'!$B$3:$F$10034,5,1)=VLOOKUP(DQ10,'Drilling Input'!$B$3:$F$10034,5,1)," ",VLOOKUP(DQ11,'Drilling Input'!$B$3:$F$10034,5,1))</f>
        <v>Continue to RIH 20" x 18-5/8" casing on DP.</v>
      </c>
      <c r="DS11" s="504"/>
      <c r="DT11" s="503">
        <f t="shared" ref="DT11" si="781">DT10+1/24+1/100000</f>
        <v>44627.166706666671</v>
      </c>
      <c r="DU11" s="501" t="str">
        <f>IF(VLOOKUP(DT11,'Drilling Input'!$B$3:$F$10034,5,1)=VLOOKUP(DT10,'Drilling Input'!$B$3:$F$10034,5,1)," ",VLOOKUP(DT11,'Drilling Input'!$B$3:$F$10034,5,1))</f>
        <v xml:space="preserve"> </v>
      </c>
      <c r="DV11" s="504"/>
      <c r="DW11" s="503">
        <f t="shared" ref="DW11" si="782">DW10+1/24+1/100000</f>
        <v>44628.166706666671</v>
      </c>
      <c r="DX11" s="501" t="str">
        <f>IF(VLOOKUP(DW11,'Drilling Input'!$B$3:$F$10034,5,1)=VLOOKUP(DW10,'Drilling Input'!$B$3:$F$10034,5,1)," ",VLOOKUP(DW11,'Drilling Input'!$B$3:$F$10034,5,1))</f>
        <v>Suspend 36" conductor at rig floor with FMC split hang off plate (using DAT to P/U)</v>
      </c>
      <c r="DY11" s="504"/>
      <c r="DZ11" s="503">
        <f t="shared" ref="DZ11" si="783">DZ10+1/24+1/100000</f>
        <v>44629.166706666671</v>
      </c>
      <c r="EA11" s="501" t="str">
        <f>IF(VLOOKUP(DZ11,'Drilling Input'!$B$3:$F$10034,5,1)=VLOOKUP(DZ10,'Drilling Input'!$B$3:$F$10034,5,1)," ",VLOOKUP(DZ11,'Drilling Input'!$B$3:$F$10034,5,1))</f>
        <v xml:space="preserve"> </v>
      </c>
      <c r="EB11" s="504"/>
      <c r="EC11" s="503">
        <f t="shared" ref="EC11" si="784">EC10+1/24+1/100000</f>
        <v>44630.166706666671</v>
      </c>
      <c r="ED11" s="501" t="str">
        <f>IF(VLOOKUP(EC11,'Drilling Input'!$B$3:$F$10034,5,1)=VLOOKUP(EC10,'Drilling Input'!$B$3:$F$10034,5,1)," ",VLOOKUP(EC11,'Drilling Input'!$B$3:$F$10034,5,1))</f>
        <v xml:space="preserve"> </v>
      </c>
      <c r="EE11" s="504"/>
      <c r="EF11" s="503">
        <f t="shared" si="380"/>
        <v>44631.166706666671</v>
      </c>
      <c r="EG11" s="501" t="str">
        <f>IF(VLOOKUP(EF11,'Drilling Input'!$B$3:$F$10034,5,1)=VLOOKUP(EF10,'Drilling Input'!$B$3:$F$10034,5,1)," ",VLOOKUP(EF11,'Drilling Input'!$B$3:$F$10034,5,1))</f>
        <v xml:space="preserve"> </v>
      </c>
      <c r="EH11" s="504"/>
      <c r="EI11" s="503">
        <f t="shared" ref="EI11" si="785">EI10+1/24+1/100000</f>
        <v>44632.166706666671</v>
      </c>
      <c r="EJ11" s="501" t="str">
        <f>IF(VLOOKUP(EI11,'Drilling Input'!$B$3:$F$10034,5,1)=VLOOKUP(EI10,'Drilling Input'!$B$3:$F$10034,5,1)," ",VLOOKUP(EI11,'Drilling Input'!$B$3:$F$10034,5,1))</f>
        <v>Position rig and stab 20x18-5/8" casing into wellhead</v>
      </c>
      <c r="EK11" s="504"/>
      <c r="EL11" s="503">
        <f t="shared" ref="EL11" si="786">EL10+1/24+1/100000</f>
        <v>44633.166706666671</v>
      </c>
      <c r="EM11" s="501" t="str">
        <f>IF(VLOOKUP(EL11,'Drilling Input'!$B$3:$F$10034,5,1)=VLOOKUP(EL10,'Drilling Input'!$B$3:$F$10034,5,1)," ",VLOOKUP(EL11,'Drilling Input'!$B$3:$F$10034,5,1))</f>
        <v xml:space="preserve"> </v>
      </c>
      <c r="EN11" s="504"/>
      <c r="EO11" s="503">
        <f t="shared" si="375"/>
        <v>44634.166706666671</v>
      </c>
      <c r="EP11" s="501" t="str">
        <f>IF(VLOOKUP(EO11,'Drilling Input'!$B$3:$F$10034,5,1)=VLOOKUP(EO10,'Drilling Input'!$B$3:$F$10034,5,1)," ",VLOOKUP(EO11,'Drilling Input'!$B$3:$F$10034,5,1))</f>
        <v xml:space="preserve"> </v>
      </c>
      <c r="EQ11" s="504"/>
      <c r="ER11" s="503">
        <f t="shared" ref="ER11" si="787">ER10+1/24+1/100000</f>
        <v>44635.166706666671</v>
      </c>
      <c r="ES11" s="501" t="str">
        <f>IF(VLOOKUP(ER11,'Drilling Input'!$B$3:$F$10034,5,1)=VLOOKUP(ER10,'Drilling Input'!$B$3:$F$10034,5,1)," ",VLOOKUP(ER11,'Drilling Input'!$B$3:$F$10034,5,1))</f>
        <v xml:space="preserve"> </v>
      </c>
      <c r="ET11" s="504"/>
      <c r="EU11" s="503">
        <f t="shared" ref="EU11" si="788">EU10+1/24+1/100000</f>
        <v>44636.166706666671</v>
      </c>
      <c r="EV11" s="501" t="str">
        <f>IF(VLOOKUP(EU11,'Drilling Input'!$B$3:$F$10034,5,1)=VLOOKUP(EU10,'Drilling Input'!$B$3:$F$10034,5,1)," ",VLOOKUP(EU11,'Drilling Input'!$B$3:$F$10034,5,1))</f>
        <v xml:space="preserve"> </v>
      </c>
      <c r="EW11" s="504"/>
      <c r="EX11" s="503">
        <f t="shared" ref="EX11" si="789">EX10+1/24+1/100000</f>
        <v>44637.166706666671</v>
      </c>
      <c r="EY11" s="501" t="str">
        <f>IF(VLOOKUP(EX11,'Drilling Input'!$B$3:$F$10034,5,1)=VLOOKUP(EX10,'Drilling Input'!$B$3:$F$10034,5,1)," ",VLOOKUP(EX11,'Drilling Input'!$B$3:$F$10034,5,1))</f>
        <v>Displace well with PAD mud while pumping OOH to seabed</v>
      </c>
      <c r="EZ11" s="504"/>
      <c r="FA11" s="503">
        <f t="shared" ref="FA11" si="790">FA10+1/24+1/100000</f>
        <v>44638.166706666671</v>
      </c>
      <c r="FB11" s="501" t="str">
        <f>IF(VLOOKUP(FA11,'Drilling Input'!$B$3:$F$10034,5,1)=VLOOKUP(FA10,'Drilling Input'!$B$3:$F$10034,5,1)," ",VLOOKUP(FA11,'Drilling Input'!$B$3:$F$10034,5,1))</f>
        <v xml:space="preserve"> </v>
      </c>
      <c r="FC11" s="504"/>
      <c r="FD11" s="503">
        <f t="shared" si="380"/>
        <v>44639.166706666671</v>
      </c>
      <c r="FE11" s="501" t="str">
        <f>IF(VLOOKUP(FD11,'Drilling Input'!$B$3:$F$10034,5,1)=VLOOKUP(FD10,'Drilling Input'!$B$3:$F$10034,5,1)," ",VLOOKUP(FD11,'Drilling Input'!$B$3:$F$10034,5,1))</f>
        <v xml:space="preserve"> </v>
      </c>
      <c r="FF11" s="504"/>
      <c r="FG11" s="503">
        <f t="shared" ref="FG11" si="791">FG10+1/24+1/100000</f>
        <v>44640.166706666671</v>
      </c>
      <c r="FH11" s="501" t="str">
        <f>IF(VLOOKUP(FG11,'Drilling Input'!$B$3:$F$10034,5,1)=VLOOKUP(FG10,'Drilling Input'!$B$3:$F$10034,5,1)," ",VLOOKUP(FG11,'Drilling Input'!$B$3:$F$10034,5,1))</f>
        <v xml:space="preserve"> </v>
      </c>
      <c r="FI11" s="504"/>
      <c r="FJ11" s="503">
        <f t="shared" ref="FJ11" si="792">FJ10+1/24+1/100000</f>
        <v>44641.166706666671</v>
      </c>
      <c r="FK11" s="501" t="str">
        <f>IF(VLOOKUP(FJ11,'Drilling Input'!$B$3:$F$10034,5,1)=VLOOKUP(FJ10,'Drilling Input'!$B$3:$F$10034,5,1)," ",VLOOKUP(FJ11,'Drilling Input'!$B$3:$F$10034,5,1))</f>
        <v xml:space="preserve"> </v>
      </c>
      <c r="FL11" s="504"/>
      <c r="FM11" s="503">
        <f t="shared" si="395"/>
        <v>44642.166706666671</v>
      </c>
      <c r="FN11" s="501" t="str">
        <f>IF(VLOOKUP(FM11,'Drilling Input'!$B$3:$F$10034,5,1)=VLOOKUP(FM10,'Drilling Input'!$B$3:$F$10034,5,1)," ",VLOOKUP(FM11,'Drilling Input'!$B$3:$F$10034,5,1))</f>
        <v xml:space="preserve"> </v>
      </c>
      <c r="FO11" s="504"/>
      <c r="FP11" s="503">
        <f t="shared" ref="FP11" si="793">FP10+1/24+1/100000</f>
        <v>44643.166706666671</v>
      </c>
      <c r="FQ11" s="501" t="str">
        <f>IF(VLOOKUP(FP11,'Drilling Input'!$B$3:$F$10034,5,1)=VLOOKUP(FP10,'Drilling Input'!$B$3:$F$10034,5,1)," ",VLOOKUP(FP11,'Drilling Input'!$B$3:$F$10034,5,1))</f>
        <v xml:space="preserve">Run Riser </v>
      </c>
      <c r="FR11" s="504"/>
      <c r="FS11" s="503">
        <f t="shared" ref="FS11" si="794">FS10+1/24+1/100000</f>
        <v>44644.166706666671</v>
      </c>
      <c r="FT11" s="501" t="str">
        <f>IF(VLOOKUP(FS11,'Drilling Input'!$B$3:$F$10034,5,1)=VLOOKUP(FS10,'Drilling Input'!$B$3:$F$10034,5,1)," ",VLOOKUP(FS11,'Drilling Input'!$B$3:$F$10034,5,1))</f>
        <v xml:space="preserve">P/U 6" Gooseneck#1 pre-make up with 6" Co-Flex hose and install Flow Spool. </v>
      </c>
      <c r="FU11" s="504"/>
      <c r="FV11" s="503">
        <f t="shared" ref="FV11" si="795">FV10+1/24+1/100000</f>
        <v>44645.166706666671</v>
      </c>
      <c r="FW11" s="501" t="str">
        <f>IF(VLOOKUP(FV11,'Drilling Input'!$B$3:$F$10034,5,1)=VLOOKUP(FV10,'Drilling Input'!$B$3:$F$10034,5,1)," ",VLOOKUP(FV11,'Drilling Input'!$B$3:$F$10034,5,1))</f>
        <v>P/T Kill &amp; Choke lines.</v>
      </c>
      <c r="FX11" s="504"/>
      <c r="FY11" s="503">
        <f t="shared" ref="FY11" si="796">FY10+1/24+1/100000</f>
        <v>44646.166706666671</v>
      </c>
      <c r="FZ11" s="501" t="str">
        <f>IF(VLOOKUP(FY11,'Drilling Input'!$B$3:$F$10034,5,1)=VLOOKUP(FY10,'Drilling Input'!$B$3:$F$10034,5,1)," ",VLOOKUP(FY11,'Drilling Input'!$B$3:$F$10034,5,1))</f>
        <v xml:space="preserve"> </v>
      </c>
      <c r="GA11" s="504"/>
      <c r="GB11" s="503">
        <f t="shared" si="400"/>
        <v>44647.166706666671</v>
      </c>
      <c r="GC11" s="501" t="str">
        <f>IF(VLOOKUP(GB11,'Drilling Input'!$B$3:$F$10034,5,1)=VLOOKUP(GB10,'Drilling Input'!$B$3:$F$10034,5,1)," ",VLOOKUP(GB11,'Drilling Input'!$B$3:$F$10034,5,1))</f>
        <v>POOH 17.5" AutoTrak 17.5" BHA into 18-5/8" casing shoe.</v>
      </c>
      <c r="GD11" s="504"/>
      <c r="GE11" s="503">
        <f t="shared" ref="GE11" si="797">GE10+1/24+1/100000</f>
        <v>44648.166706666671</v>
      </c>
      <c r="GF11" s="501" t="str">
        <f>IF(VLOOKUP(GE11,'Drilling Input'!$B$3:$F$10034,5,1)=VLOOKUP(GE10,'Drilling Input'!$B$3:$F$10034,5,1)," ",VLOOKUP(GE11,'Drilling Input'!$B$3:$F$10034,5,1))</f>
        <v>Perform step rate test. Circulate while holding PJSM</v>
      </c>
      <c r="GG11" s="504"/>
      <c r="GH11" s="503">
        <f t="shared" ref="GH11" si="798">GH10+1/24+1/100000</f>
        <v>44649.166706666671</v>
      </c>
      <c r="GI11" s="501" t="str">
        <f>IF(VLOOKUP(GH11,'Drilling Input'!$B$3:$F$10034,5,1)=VLOOKUP(GH10,'Drilling Input'!$B$3:$F$10034,5,1)," ",VLOOKUP(GH11,'Drilling Input'!$B$3:$F$10034,5,1))</f>
        <v>Perform LOT. SCR</v>
      </c>
      <c r="GJ11" s="504"/>
      <c r="GK11" s="503">
        <f t="shared" si="395"/>
        <v>44650.166706666671</v>
      </c>
      <c r="GL11" s="501" t="str">
        <f>IF(VLOOKUP(GK11,'Drilling Input'!$B$3:$F$10034,5,1)=VLOOKUP(GK10,'Drilling Input'!$B$3:$F$10034,5,1)," ",VLOOKUP(GK11,'Drilling Input'!$B$3:$F$10034,5,1))</f>
        <v xml:space="preserve">BROOH to 13-5/8" casing shoe. </v>
      </c>
      <c r="GM11" s="504"/>
      <c r="GN11" s="503">
        <f t="shared" ref="GN11" si="799">GN10+1/24+1/100000</f>
        <v>44651.166706666671</v>
      </c>
      <c r="GO11" s="501" t="str">
        <f>IF(VLOOKUP(GN11,'Drilling Input'!$B$3:$F$10034,5,1)=VLOOKUP(GN10,'Drilling Input'!$B$3:$F$10034,5,1)," ",VLOOKUP(GN11,'Drilling Input'!$B$3:$F$10034,5,1))</f>
        <v xml:space="preserve"> </v>
      </c>
      <c r="GP11" s="504"/>
      <c r="GQ11" s="503">
        <f t="shared" ref="GQ11" si="800">GQ10+1/24+1/100000</f>
        <v>44652.166706666671</v>
      </c>
      <c r="GR11" s="501" t="str">
        <f>IF(VLOOKUP(GQ11,'Drilling Input'!$B$3:$F$10034,5,1)=VLOOKUP(GQ10,'Drilling Input'!$B$3:$F$10034,5,1)," ",VLOOKUP(GQ11,'Drilling Input'!$B$3:$F$10034,5,1))</f>
        <v xml:space="preserve"> </v>
      </c>
      <c r="GS11" s="504"/>
      <c r="GT11" s="503">
        <f t="shared" ref="GT11" si="801">GT10+1/24+1/100000</f>
        <v>44653.166706666671</v>
      </c>
      <c r="GU11" s="501" t="str">
        <f>IF(VLOOKUP(GT11,'Drilling Input'!$B$3:$F$10034,5,1)=VLOOKUP(GT10,'Drilling Input'!$B$3:$F$10034,5,1)," ",VLOOKUP(GT11,'Drilling Input'!$B$3:$F$10034,5,1))</f>
        <v>Pressure test packer from above (BSR's closed)</v>
      </c>
      <c r="GV11" s="504"/>
      <c r="GW11" s="503">
        <f t="shared" ref="GW11" si="802">GW10+1/24+1/100000</f>
        <v>44654.166706666671</v>
      </c>
      <c r="GX11" s="501" t="str">
        <f>IF(VLOOKUP(GW11,'Drilling Input'!$B$3:$F$10034,5,1)=VLOOKUP(GW10,'Drilling Input'!$B$3:$F$10034,5,1)," ",VLOOKUP(GW11,'Drilling Input'!$B$3:$F$10034,5,1))</f>
        <v>Service TDS, DROPS inspection</v>
      </c>
      <c r="GY11" s="504"/>
      <c r="GZ11" s="503">
        <f t="shared" si="400"/>
        <v>44655.166706666671</v>
      </c>
      <c r="HA11" s="501" t="str">
        <f>IF(VLOOKUP(GZ11,'Drilling Input'!$B$3:$F$10034,5,1)=VLOOKUP(GZ10,'Drilling Input'!$B$3:$F$10034,5,1)," ",VLOOKUP(GZ11,'Drilling Input'!$B$3:$F$10034,5,1))</f>
        <v xml:space="preserve"> </v>
      </c>
      <c r="HB11" s="504"/>
      <c r="HC11" s="503">
        <f t="shared" ref="HC11" si="803">HC10+1/24+1/100000</f>
        <v>44656.166706666671</v>
      </c>
      <c r="HD11" s="501" t="str">
        <f>IF(VLOOKUP(HC11,'Drilling Input'!$B$3:$F$10034,5,1)=VLOOKUP(HC10,'Drilling Input'!$B$3:$F$10034,5,1)," ",VLOOKUP(HC11,'Drilling Input'!$B$3:$F$10034,5,1))</f>
        <v xml:space="preserve"> </v>
      </c>
      <c r="HE11" s="504"/>
      <c r="HF11" s="503">
        <f t="shared" ref="HF11" si="804">HF10+1/24+1/100000</f>
        <v>44657.166706666671</v>
      </c>
      <c r="HG11" s="501" t="str">
        <f>IF(VLOOKUP(HF11,'Drilling Input'!$B$3:$F$10034,5,1)=VLOOKUP(HF10,'Drilling Input'!$B$3:$F$10034,5,1)," ",VLOOKUP(HF11,'Drilling Input'!$B$3:$F$10034,5,1))</f>
        <v xml:space="preserve"> </v>
      </c>
      <c r="HH11" s="504"/>
      <c r="HI11" s="503">
        <f t="shared" si="395"/>
        <v>44658.166706666671</v>
      </c>
      <c r="HJ11" s="501" t="str">
        <f>IF(VLOOKUP(HI11,'Drilling Input'!$B$3:$F$10034,5,1)=VLOOKUP(HI10,'Drilling Input'!$B$3:$F$10034,5,1)," ",VLOOKUP(HI11,'Drilling Input'!$B$3:$F$10034,5,1))</f>
        <v xml:space="preserve"> </v>
      </c>
      <c r="HK11" s="504"/>
      <c r="HL11" s="503">
        <f t="shared" ref="HL11" si="805">HL10+1/24+1/100000</f>
        <v>44659.166706666671</v>
      </c>
      <c r="HM11" s="501" t="str">
        <f>IF(VLOOKUP(HL11,'Drilling Input'!$B$3:$F$10034,5,1)=VLOOKUP(HL10,'Drilling Input'!$B$3:$F$10034,5,1)," ",VLOOKUP(HL11,'Drilling Input'!$B$3:$F$10034,5,1))</f>
        <v>POH 2 stands, Jet THD seal area</v>
      </c>
      <c r="HN11" s="504"/>
      <c r="HO11" s="503">
        <f t="shared" ref="HO11" si="806">HO10+1/24+1/100000</f>
        <v>44660.166706666671</v>
      </c>
      <c r="HP11" s="501" t="str">
        <f>IF(VLOOKUP(HO11,'Drilling Input'!$B$3:$F$10034,5,1)=VLOOKUP(HO10,'Drilling Input'!$B$3:$F$10034,5,1)," ",VLOOKUP(HO11,'Drilling Input'!$B$3:$F$10034,5,1))</f>
        <v xml:space="preserve"> </v>
      </c>
      <c r="HQ11" s="504"/>
      <c r="HR11" s="503">
        <f t="shared" ref="HR11" si="807">HR10+1/24+1/100000</f>
        <v>44661.166706666671</v>
      </c>
      <c r="HS11" s="501" t="str">
        <f>IF(VLOOKUP(HR11,'Drilling Input'!$B$3:$F$10034,5,1)=VLOOKUP(HR10,'Drilling Input'!$B$3:$F$10034,5,1)," ",VLOOKUP(HR11,'Drilling Input'!$B$3:$F$10034,5,1))</f>
        <v xml:space="preserve"> </v>
      </c>
      <c r="HT11" s="504"/>
      <c r="HU11" s="503">
        <f t="shared" ref="HU11" si="808">HU10+1/24+1/100000</f>
        <v>44662.166706666671</v>
      </c>
      <c r="HV11" s="501" t="str">
        <f>IF(VLOOKUP(HU11,'Drilling Input'!$B$3:$F$10034,5,1)=VLOOKUP(HU10,'Drilling Input'!$B$3:$F$10034,5,1)," ",VLOOKUP(HU11,'Drilling Input'!$B$3:$F$10034,5,1))</f>
        <v xml:space="preserve">R/d sliding table </v>
      </c>
      <c r="HW11" s="504"/>
      <c r="HX11" s="503">
        <f t="shared" si="400"/>
        <v>44663.166706666671</v>
      </c>
      <c r="HY11" s="501" t="str">
        <f>IF(VLOOKUP(HX11,'Drilling Input'!$B$3:$F$10034,5,1)=VLOOKUP(HX10,'Drilling Input'!$B$3:$F$10034,5,1)," ",VLOOKUP(HX11,'Drilling Input'!$B$3:$F$10034,5,1))</f>
        <v xml:space="preserve"> </v>
      </c>
      <c r="HZ11" s="504"/>
      <c r="IA11" s="503">
        <f t="shared" ref="IA11" si="809">IA10+1/24+1/100000</f>
        <v>44664.166706666671</v>
      </c>
      <c r="IB11" s="501" t="str">
        <f>IF(VLOOKUP(IA11,'Drilling Input'!$B$3:$F$10034,5,1)=VLOOKUP(IA10,'Drilling Input'!$B$3:$F$10034,5,1)," ",VLOOKUP(IA11,'Drilling Input'!$B$3:$F$10034,5,1))</f>
        <v xml:space="preserve">ROV performs annulus test </v>
      </c>
      <c r="IC11" s="504"/>
      <c r="ID11" s="503">
        <f t="shared" ref="ID11" si="810">ID10+1/24+1/100000</f>
        <v>44665.166706666671</v>
      </c>
      <c r="IE11" s="501" t="str">
        <f>IF(VLOOKUP(ID11,'Drilling Input'!$B$3:$F$10034,5,1)=VLOOKUP(ID10,'Drilling Input'!$B$3:$F$10034,5,1)," ",VLOOKUP(ID11,'Drilling Input'!$B$3:$F$10034,5,1))</f>
        <v xml:space="preserve"> </v>
      </c>
      <c r="IF11" s="504"/>
      <c r="IG11" s="503">
        <f t="shared" si="415"/>
        <v>44666.166706666671</v>
      </c>
      <c r="IH11" s="501" t="str">
        <f>IF(VLOOKUP(IG11,'Drilling Input'!$B$3:$F$10034,5,1)=VLOOKUP(IG10,'Drilling Input'!$B$3:$F$10034,5,1)," ",VLOOKUP(IG11,'Drilling Input'!$B$3:$F$10034,5,1))</f>
        <v>Land BOP and Latch connector. Perform overpull test.</v>
      </c>
      <c r="II11" s="504"/>
      <c r="IJ11" s="503">
        <f t="shared" ref="IJ11" si="811">IJ10+1/24+1/100000</f>
        <v>44667.166706666671</v>
      </c>
      <c r="IK11" s="501" t="str">
        <f>IF(VLOOKUP(IJ11,'Drilling Input'!$B$3:$F$10034,5,1)=VLOOKUP(IJ10,'Drilling Input'!$B$3:$F$10034,5,1)," ",VLOOKUP(IJ11,'Drilling Input'!$B$3:$F$10034,5,1))</f>
        <v>Perform FIT/ LOT</v>
      </c>
      <c r="IL11" s="504"/>
      <c r="IM11" s="503">
        <f t="shared" ref="IM11" si="812">IM10+1/24+1/100000</f>
        <v>44668.166706666671</v>
      </c>
      <c r="IN11" s="501" t="str">
        <f>IF(VLOOKUP(IM11,'Drilling Input'!$B$3:$F$10034,5,1)=VLOOKUP(IM10,'Drilling Input'!$B$3:$F$10034,5,1)," ",VLOOKUP(IM11,'Drilling Input'!$B$3:$F$10034,5,1))</f>
        <v>R/U 13-5/8" casing handling equipment</v>
      </c>
      <c r="IO11" s="504"/>
      <c r="IP11" s="503">
        <f t="shared" ref="IP11" si="813">IP10+1/24+1/100000</f>
        <v>44669.166706666671</v>
      </c>
      <c r="IQ11" s="501" t="str">
        <f>IF(VLOOKUP(IP11,'Drilling Input'!$B$3:$F$10034,5,1)=VLOOKUP(IP10,'Drilling Input'!$B$3:$F$10034,5,1)," ",VLOOKUP(IP11,'Drilling Input'!$B$3:$F$10034,5,1))</f>
        <v>RIH 12-1/4" AutoTrak BHA.</v>
      </c>
      <c r="IR11" s="504"/>
      <c r="IS11" s="503">
        <f t="shared" ref="IS11" si="814">IS10+1/24+1/100000</f>
        <v>44670.166706666671</v>
      </c>
      <c r="IT11" s="501" t="str">
        <f>IF(VLOOKUP(IS11,'Drilling Input'!$B$3:$F$10034,5,1)=VLOOKUP(IS10,'Drilling Input'!$B$3:$F$10034,5,1)," ",VLOOKUP(IS11,'Drilling Input'!$B$3:$F$10034,5,1))</f>
        <v xml:space="preserve"> </v>
      </c>
      <c r="IU11" s="504"/>
      <c r="IV11" s="503">
        <f t="shared" si="420"/>
        <v>44671.166706666671</v>
      </c>
      <c r="IW11" s="501" t="str">
        <f>IF(VLOOKUP(IV11,'Drilling Input'!$B$3:$F$10034,5,1)=VLOOKUP(IV10,'Drilling Input'!$B$3:$F$10034,5,1)," ",VLOOKUP(IV11,'Drilling Input'!$B$3:$F$10034,5,1))</f>
        <v xml:space="preserve"> </v>
      </c>
      <c r="IX11" s="504"/>
      <c r="IY11" s="503">
        <f t="shared" ref="IY11" si="815">IY10+1/24+1/100000</f>
        <v>44672.166706666671</v>
      </c>
      <c r="IZ11" s="501" t="str">
        <f>IF(VLOOKUP(IY11,'Drilling Input'!$B$3:$F$10034,5,1)=VLOOKUP(IY10,'Drilling Input'!$B$3:$F$10034,5,1)," ",VLOOKUP(IY11,'Drilling Input'!$B$3:$F$10034,5,1))</f>
        <v xml:space="preserve"> </v>
      </c>
      <c r="JA11" s="504"/>
      <c r="JB11" s="503">
        <f t="shared" ref="JB11" si="816">JB10+1/24+1/100000</f>
        <v>44673.166706666671</v>
      </c>
      <c r="JC11" s="501" t="str">
        <f>IF(VLOOKUP(JB11,'Drilling Input'!$B$3:$F$10034,5,1)=VLOOKUP(JB10,'Drilling Input'!$B$3:$F$10034,5,1)," ",VLOOKUP(JB11,'Drilling Input'!$B$3:$F$10034,5,1))</f>
        <v>Drop ball to set liner hanger. Perform step rate test. PJSM for cementing</v>
      </c>
      <c r="JD11" s="504"/>
      <c r="JE11" s="503">
        <f t="shared" si="415"/>
        <v>44674.166706666671</v>
      </c>
      <c r="JF11" s="501" t="str">
        <f>IF(VLOOKUP(JE11,'Drilling Input'!$B$3:$F$10034,5,1)=VLOOKUP(JE10,'Drilling Input'!$B$3:$F$10034,5,1)," ",VLOOKUP(JE11,'Drilling Input'!$B$3:$F$10034,5,1))</f>
        <v xml:space="preserve"> </v>
      </c>
      <c r="JG11" s="504"/>
      <c r="JH11" s="503">
        <f t="shared" ref="JH11" si="817">JH10+1/24+1/100000</f>
        <v>44675.166706666671</v>
      </c>
      <c r="JI11" s="501" t="str">
        <f>IF(VLOOKUP(JH11,'Drilling Input'!$B$3:$F$10034,5,1)=VLOOKUP(JH10,'Drilling Input'!$B$3:$F$10034,5,1)," ",VLOOKUP(JH11,'Drilling Input'!$B$3:$F$10034,5,1))</f>
        <v>Fill string, set suspension packer. P/test, release.</v>
      </c>
      <c r="JJ11" s="504"/>
      <c r="JK11" s="503">
        <f t="shared" ref="JK11" si="818">JK10+1/24+1/100000</f>
        <v>44676.166706666671</v>
      </c>
      <c r="JL11" s="501" t="str">
        <f>IF(VLOOKUP(JK11,'Drilling Input'!$B$3:$F$10034,5,1)=VLOOKUP(JK10,'Drilling Input'!$B$3:$F$10034,5,1)," ",VLOOKUP(JK11,'Drilling Input'!$B$3:$F$10034,5,1))</f>
        <v xml:space="preserve"> </v>
      </c>
      <c r="JM11" s="504"/>
      <c r="JN11" s="503">
        <f t="shared" ref="JN11" si="819">JN10+1/24+1/100000</f>
        <v>44677.166706666671</v>
      </c>
      <c r="JO11" s="501" t="str">
        <f>IF(VLOOKUP(JN11,'Drilling Input'!$B$3:$F$10034,5,1)=VLOOKUP(JN10,'Drilling Input'!$B$3:$F$10034,5,1)," ",VLOOKUP(JN11,'Drilling Input'!$B$3:$F$10034,5,1))</f>
        <v>Wash down string and tag TOC.</v>
      </c>
      <c r="JP11" s="504"/>
      <c r="JQ11" s="503">
        <f t="shared" ref="JQ11" si="820">JQ10+1/24+1/100000</f>
        <v>44678.166706666671</v>
      </c>
      <c r="JR11" s="501" t="str">
        <f>IF(VLOOKUP(JQ11,'Drilling Input'!$B$3:$F$10034,5,1)=VLOOKUP(JQ10,'Drilling Input'!$B$3:$F$10034,5,1)," ",VLOOKUP(JQ11,'Drilling Input'!$B$3:$F$10034,5,1))</f>
        <v>RIH 8-1/2" AutoTrak BHA - simulate screen run</v>
      </c>
      <c r="JS11" s="504"/>
      <c r="JT11" s="503">
        <f t="shared" si="420"/>
        <v>44679.166706666671</v>
      </c>
      <c r="JU11" s="501" t="str">
        <f>IF(VLOOKUP(JT11,'Drilling Input'!$B$3:$F$10034,5,1)=VLOOKUP(JT10,'Drilling Input'!$B$3:$F$10034,5,1)," ",VLOOKUP(JT11,'Drilling Input'!$B$3:$F$10034,5,1))</f>
        <v xml:space="preserve"> </v>
      </c>
      <c r="JV11" s="504"/>
      <c r="JW11" s="503">
        <f t="shared" ref="JW11" si="821">JW10+1/24+1/100000</f>
        <v>44680.166706666671</v>
      </c>
      <c r="JX11" s="501" t="str">
        <f>IF(VLOOKUP(JW11,'Drilling Input'!$B$3:$F$10034,5,1)=VLOOKUP(JW10,'Drilling Input'!$B$3:$F$10034,5,1)," ",VLOOKUP(JW11,'Drilling Input'!$B$3:$F$10034,5,1))</f>
        <v xml:space="preserve"> </v>
      </c>
      <c r="JY11" s="504"/>
      <c r="JZ11" s="503">
        <f t="shared" ref="JZ11" si="822">JZ10+1/24+1/100000</f>
        <v>44681.166706666671</v>
      </c>
      <c r="KA11" s="501" t="str">
        <f>IF(VLOOKUP(JZ11,'Drilling Input'!$B$3:$F$10034,5,1)=VLOOKUP(JZ10,'Drilling Input'!$B$3:$F$10034,5,1)," ",VLOOKUP(JZ11,'Drilling Input'!$B$3:$F$10034,5,1))</f>
        <v xml:space="preserve"> </v>
      </c>
      <c r="KB11" s="504"/>
      <c r="KC11" s="503">
        <f t="shared" si="415"/>
        <v>44682.166706666671</v>
      </c>
      <c r="KD11" s="501" t="str">
        <f>IF(VLOOKUP(KC11,'Drilling Input'!$B$3:$F$10034,5,1)=VLOOKUP(KC10,'Drilling Input'!$B$3:$F$10034,5,1)," ",VLOOKUP(KC11,'Drilling Input'!$B$3:$F$10034,5,1))</f>
        <v>Step rate test in GP position</v>
      </c>
      <c r="KE11" s="504"/>
      <c r="KF11" s="503">
        <f t="shared" ref="KF11" si="823">KF10+1/24+1/100000</f>
        <v>44683.166706666671</v>
      </c>
      <c r="KG11" s="501" t="str">
        <f>IF(VLOOKUP(KF11,'Drilling Input'!$B$3:$F$10034,5,1)=VLOOKUP(KF10,'Drilling Input'!$B$3:$F$10034,5,1)," ",VLOOKUP(KF11,'Drilling Input'!$B$3:$F$10034,5,1))</f>
        <v>Flow check, rack SES stand. Remove cement hose</v>
      </c>
      <c r="KH11" s="504"/>
      <c r="KI11" s="503">
        <f t="shared" ref="KI11" si="824">KI10+1/24+1/100000</f>
        <v>44684.166706666671</v>
      </c>
      <c r="KJ11" s="501" t="str">
        <f>IF(VLOOKUP(KI11,'Drilling Input'!$B$3:$F$10034,5,1)=VLOOKUP(KI10,'Drilling Input'!$B$3:$F$10034,5,1)," ",VLOOKUP(KI11,'Drilling Input'!$B$3:$F$10034,5,1))</f>
        <v xml:space="preserve"> </v>
      </c>
      <c r="KK11" s="504"/>
      <c r="KL11" s="503">
        <f t="shared" ref="KL11" si="825">KL10+1/24+1/100000</f>
        <v>44685.166706666671</v>
      </c>
      <c r="KM11" s="501" t="str">
        <f>IF(VLOOKUP(KL11,'Drilling Input'!$B$3:$F$10034,5,1)=VLOOKUP(KL10,'Drilling Input'!$B$3:$F$10034,5,1)," ",VLOOKUP(KL11,'Drilling Input'!$B$3:$F$10034,5,1))</f>
        <v xml:space="preserve"> </v>
      </c>
      <c r="KN11" s="504"/>
      <c r="KO11" s="503">
        <f t="shared" ref="KO11" si="826">KO10+1/24+1/100000</f>
        <v>44686.166706666671</v>
      </c>
      <c r="KP11" s="501" t="str">
        <f>IF(VLOOKUP(KO11,'Drilling Input'!$B$3:$F$10034,5,1)=VLOOKUP(KO10,'Drilling Input'!$B$3:$F$10034,5,1)," ",VLOOKUP(KO11,'Drilling Input'!$B$3:$F$10034,5,1))</f>
        <v xml:space="preserve"> </v>
      </c>
      <c r="KQ11" s="504"/>
      <c r="KR11" s="503">
        <f t="shared" si="420"/>
        <v>44687.166706666671</v>
      </c>
      <c r="KS11" s="501" t="str">
        <f>IF(VLOOKUP(KR11,'Drilling Input'!$B$3:$F$10034,5,1)=VLOOKUP(KR10,'Drilling Input'!$B$3:$F$10034,5,1)," ",VLOOKUP(KR11,'Drilling Input'!$B$3:$F$10034,5,1))</f>
        <v>Stroke closed LSOTJ and land tubing hanger</v>
      </c>
      <c r="KT11" s="504"/>
      <c r="KU11" s="503">
        <f t="shared" ref="KU11" si="827">KU10+1/24+1/100000</f>
        <v>44688.166706666671</v>
      </c>
      <c r="KV11" s="501" t="str">
        <f>IF(VLOOKUP(KU11,'Drilling Input'!$B$3:$F$10034,5,1)=VLOOKUP(KU10,'Drilling Input'!$B$3:$F$10034,5,1)," ",VLOOKUP(KU11,'Drilling Input'!$B$3:$F$10034,5,1))</f>
        <v>RD elevators, bails, knuckle links, torque wrench, hydratong tracks and kelly hose</v>
      </c>
      <c r="KW11" s="504"/>
      <c r="KX11" s="503">
        <f t="shared" ref="KX11" si="828">KX10+1/24+1/100000</f>
        <v>44689.166706666671</v>
      </c>
      <c r="KY11" s="501" t="str">
        <f>IF(VLOOKUP(KX11,'Drilling Input'!$B$3:$F$10034,5,1)=VLOOKUP(KX10,'Drilling Input'!$B$3:$F$10034,5,1)," ",VLOOKUP(KX11,'Drilling Input'!$B$3:$F$10034,5,1))</f>
        <v>RD flow spool actuator valves from MPD joint.  Lay down MPD joint.</v>
      </c>
      <c r="KZ11" s="504"/>
      <c r="LA11" s="503">
        <f t="shared" si="435"/>
        <v>44690.166706666671</v>
      </c>
      <c r="LB11" s="501" t="str">
        <f>IF(VLOOKUP(LA11,'Drilling Input'!$B$3:$F$10034,5,1)=VLOOKUP(LA10,'Drilling Input'!$B$3:$F$10034,5,1)," ",VLOOKUP(LA11,'Drilling Input'!$B$3:$F$10034,5,1))</f>
        <v>ROV performs valves and hotstabs configuration</v>
      </c>
      <c r="LC11" s="504"/>
      <c r="LD11" s="503">
        <f t="shared" ref="LD11" si="829">LD10+1/24+1/100000</f>
        <v>44691.166706666671</v>
      </c>
      <c r="LE11" s="501" t="str">
        <f>IF(VLOOKUP(LD11,'Drilling Input'!$B$3:$F$10034,5,1)=VLOOKUP(LD10,'Drilling Input'!$B$3:$F$10034,5,1)," ",VLOOKUP(LD11,'Drilling Input'!$B$3:$F$10034,5,1))</f>
        <v>MU slip joint to riser string, position it in moon pool for installing BOP goosenecks</v>
      </c>
      <c r="LF11" s="504"/>
      <c r="LG11" s="503">
        <f t="shared" ref="LG11" si="830">LG10+1/24+1/100000</f>
        <v>44692.166706666671</v>
      </c>
      <c r="LH11" s="501" t="str">
        <f>IF(VLOOKUP(LG11,'Drilling Input'!$B$3:$F$10034,5,1)=VLOOKUP(LG10,'Drilling Input'!$B$3:$F$10034,5,1)," ",VLOOKUP(LG11,'Drilling Input'!$B$3:$F$10034,5,1))</f>
        <v>RU Drilling pipe handling equipment, (Install knuckles bails elevators. kelly hose &amp; Torque wrench)</v>
      </c>
      <c r="LI11" s="504"/>
      <c r="LJ11" s="503">
        <f t="shared" ref="LJ11" si="831">LJ10+1/24+1/100000</f>
        <v>44693.166706666671</v>
      </c>
      <c r="LK11" s="501" t="str">
        <f>IF(VLOOKUP(LJ11,'Drilling Input'!$B$3:$F$10034,5,1)=VLOOKUP(LJ10,'Drilling Input'!$B$3:$F$10034,5,1)," ",VLOOKUP(LJ11,'Drilling Input'!$B$3:$F$10034,5,1))</f>
        <v xml:space="preserve"> </v>
      </c>
      <c r="LL11" s="504"/>
      <c r="LM11" s="503">
        <f t="shared" ref="LM11" si="832">LM10+1/24+1/100000</f>
        <v>44694.166706666671</v>
      </c>
      <c r="LN11" s="501" t="str">
        <f>IF(VLOOKUP(LM11,'Drilling Input'!$B$3:$F$10034,5,1)=VLOOKUP(LM10,'Drilling Input'!$B$3:$F$10034,5,1)," ",VLOOKUP(LM11,'Drilling Input'!$B$3:$F$10034,5,1))</f>
        <v xml:space="preserve">PS30's out, bushings in. M/U PSRT and RIH to RCD depth. Retrieve PS and POOH. R/B PSRT. </v>
      </c>
      <c r="LO11" s="504"/>
      <c r="LP11" s="503">
        <f t="shared" si="440"/>
        <v>44695.166706666671</v>
      </c>
      <c r="LQ11" s="501" t="str">
        <f>IF(VLOOKUP(LP11,'Drilling Input'!$B$3:$F$10034,5,1)=VLOOKUP(LP10,'Drilling Input'!$B$3:$F$10034,5,1)," ",VLOOKUP(LP11,'Drilling Input'!$B$3:$F$10034,5,1))</f>
        <v>Set and p/test seal assy.</v>
      </c>
      <c r="LR11" s="504"/>
      <c r="LS11" s="503">
        <f t="shared" ref="LS11" si="833">LS10+1/24+1/100000</f>
        <v>44696.166706666671</v>
      </c>
      <c r="LT11" s="501" t="str">
        <f>IF(VLOOKUP(LS11,'Drilling Input'!$B$3:$F$10034,5,1)=VLOOKUP(LS10,'Drilling Input'!$B$3:$F$10034,5,1)," ",VLOOKUP(LS11,'Drilling Input'!$B$3:$F$10034,5,1))</f>
        <v xml:space="preserve"> </v>
      </c>
      <c r="LU11" s="504"/>
      <c r="LV11" s="503">
        <f t="shared" ref="LV11" si="834">LV10+1/24+1/100000</f>
        <v>44697.166706666671</v>
      </c>
      <c r="LW11" s="501" t="str">
        <f>IF(VLOOKUP(LV11,'Drilling Input'!$B$3:$F$10034,5,1)=VLOOKUP(LV10,'Drilling Input'!$B$3:$F$10034,5,1)," ",VLOOKUP(LV11,'Drilling Input'!$B$3:$F$10034,5,1))</f>
        <v>Circulate hole clean.</v>
      </c>
      <c r="LX11" s="504"/>
      <c r="LY11" s="503">
        <f t="shared" si="435"/>
        <v>44698.166706666671</v>
      </c>
      <c r="LZ11" s="501" t="str">
        <f>IF(VLOOKUP(LY11,'Drilling Input'!$B$3:$F$10034,5,1)=VLOOKUP(LY10,'Drilling Input'!$B$3:$F$10034,5,1)," ",VLOOKUP(LY11,'Drilling Input'!$B$3:$F$10034,5,1))</f>
        <v xml:space="preserve"> </v>
      </c>
      <c r="MA11" s="504"/>
      <c r="MB11" s="503">
        <f t="shared" ref="MB11" si="835">MB10+1/24+1/100000</f>
        <v>44699.166706666671</v>
      </c>
      <c r="MC11" s="501" t="str">
        <f>IF(VLOOKUP(MB11,'Drilling Input'!$B$3:$F$10034,5,1)=VLOOKUP(MB10,'Drilling Input'!$B$3:$F$10034,5,1)," ",VLOOKUP(MB11,'Drilling Input'!$B$3:$F$10034,5,1))</f>
        <v xml:space="preserve"> </v>
      </c>
      <c r="MD11" s="504"/>
      <c r="ME11" s="503">
        <f t="shared" ref="ME11" si="836">ME10+1/24+1/100000</f>
        <v>44700.166706666671</v>
      </c>
      <c r="MF11" s="501" t="str">
        <f>IF(VLOOKUP(ME11,'Drilling Input'!$B$3:$F$10034,5,1)=VLOOKUP(ME10,'Drilling Input'!$B$3:$F$10034,5,1)," ",VLOOKUP(ME11,'Drilling Input'!$B$3:$F$10034,5,1))</f>
        <v xml:space="preserve"> </v>
      </c>
      <c r="MG11" s="504"/>
      <c r="MH11" s="503">
        <f t="shared" ref="MH11" si="837">MH10+1/24+1/100000</f>
        <v>44701.166706666671</v>
      </c>
      <c r="MI11" s="501" t="str">
        <f>IF(VLOOKUP(MH11,'Drilling Input'!$B$3:$F$10034,5,1)=VLOOKUP(MH10,'Drilling Input'!$B$3:$F$10034,5,1)," ",VLOOKUP(MH11,'Drilling Input'!$B$3:$F$10034,5,1))</f>
        <v>R/D wireline logging sheeves</v>
      </c>
      <c r="MJ11" s="504"/>
      <c r="MK11" s="503">
        <f t="shared" ref="MK11" si="838">MK10+1/24+1/100000</f>
        <v>44702.166706666671</v>
      </c>
      <c r="ML11" s="501" t="str">
        <f>IF(VLOOKUP(MK11,'Drilling Input'!$B$3:$F$10034,5,1)=VLOOKUP(MK10,'Drilling Input'!$B$3:$F$10034,5,1)," ",VLOOKUP(MK11,'Drilling Input'!$B$3:$F$10034,5,1))</f>
        <v>Check THD Landout Indicator</v>
      </c>
      <c r="MM11" s="504"/>
      <c r="MN11" s="503">
        <f t="shared" si="440"/>
        <v>44703.166706666671</v>
      </c>
      <c r="MO11" s="501" t="str">
        <f>IF(VLOOKUP(MN11,'Drilling Input'!$B$3:$F$10034,5,1)=VLOOKUP(MN10,'Drilling Input'!$B$3:$F$10034,5,1)," ",VLOOKUP(MN11,'Drilling Input'!$B$3:$F$10034,5,1))</f>
        <v xml:space="preserve"> </v>
      </c>
      <c r="MP11" s="504"/>
      <c r="MQ11" s="503">
        <f t="shared" ref="MQ11" si="839">MQ10+1/24+1/100000</f>
        <v>44704.166706666671</v>
      </c>
      <c r="MR11" s="501" t="str">
        <f>IF(VLOOKUP(MQ11,'Drilling Input'!$B$3:$F$10034,5,1)=VLOOKUP(MQ10,'Drilling Input'!$B$3:$F$10034,5,1)," ",VLOOKUP(MQ11,'Drilling Input'!$B$3:$F$10034,5,1))</f>
        <v>R/U 13-5/8" casing handling equipment</v>
      </c>
      <c r="MS11" s="504"/>
      <c r="MT11" s="503">
        <f t="shared" ref="MT11" si="840">MT10+1/24+1/100000</f>
        <v>44705.166706666671</v>
      </c>
      <c r="MU11" s="501" t="str">
        <f>IF(VLOOKUP(MT11,'Drilling Input'!$B$3:$F$10034,5,1)=VLOOKUP(MT10,'Drilling Input'!$B$3:$F$10034,5,1)," ",VLOOKUP(MT11,'Drilling Input'!$B$3:$F$10034,5,1))</f>
        <v xml:space="preserve"> </v>
      </c>
      <c r="MV11" s="504"/>
      <c r="MW11" s="503">
        <f t="shared" si="435"/>
        <v>44706.166706666671</v>
      </c>
      <c r="MX11" s="501" t="str">
        <f>IF(VLOOKUP(MW11,'Drilling Input'!$B$3:$F$10034,5,1)=VLOOKUP(MW10,'Drilling Input'!$B$3:$F$10034,5,1)," ",VLOOKUP(MW11,'Drilling Input'!$B$3:$F$10034,5,1))</f>
        <v xml:space="preserve"> </v>
      </c>
      <c r="MY11" s="504"/>
      <c r="MZ11" s="503">
        <f t="shared" ref="MZ11" si="841">MZ10+1/24+1/100000</f>
        <v>44707.166706666671</v>
      </c>
      <c r="NA11" s="501" t="str">
        <f>IF(VLOOKUP(MZ11,'Drilling Input'!$B$3:$F$10034,5,1)=VLOOKUP(MZ10,'Drilling Input'!$B$3:$F$10034,5,1)," ",VLOOKUP(MZ11,'Drilling Input'!$B$3:$F$10034,5,1))</f>
        <v xml:space="preserve"> </v>
      </c>
      <c r="NB11" s="504"/>
      <c r="NC11" s="503">
        <f t="shared" ref="NC11" si="842">NC10+1/24+1/100000</f>
        <v>44708.166706666671</v>
      </c>
      <c r="ND11" s="501" t="str">
        <f>IF(VLOOKUP(NC11,'Drilling Input'!$B$3:$F$10034,5,1)=VLOOKUP(NC10,'Drilling Input'!$B$3:$F$10034,5,1)," ",VLOOKUP(NC11,'Drilling Input'!$B$3:$F$10034,5,1))</f>
        <v xml:space="preserve"> </v>
      </c>
      <c r="NE11" s="504"/>
      <c r="NF11" s="503">
        <f t="shared" ref="NF11" si="843">NF10+1/24+1/100000</f>
        <v>44709.166706666671</v>
      </c>
      <c r="NG11" s="501" t="str">
        <f>IF(VLOOKUP(NF11,'Drilling Input'!$B$3:$F$10034,5,1)=VLOOKUP(NF10,'Drilling Input'!$B$3:$F$10034,5,1)," ",VLOOKUP(NF11,'Drilling Input'!$B$3:$F$10034,5,1))</f>
        <v xml:space="preserve"> </v>
      </c>
      <c r="NH11" s="504"/>
      <c r="NI11" s="503">
        <f t="shared" ref="NI11" si="844">NI10+1/24+1/100000</f>
        <v>44710.166706666671</v>
      </c>
      <c r="NJ11" s="501" t="str">
        <f>IF(VLOOKUP(NI11,'Drilling Input'!$B$3:$F$10034,5,1)=VLOOKUP(NI10,'Drilling Input'!$B$3:$F$10034,5,1)," ",VLOOKUP(NI11,'Drilling Input'!$B$3:$F$10034,5,1))</f>
        <v xml:space="preserve"> </v>
      </c>
      <c r="NK11" s="504"/>
      <c r="NL11" s="503">
        <f t="shared" si="440"/>
        <v>44711.166706666671</v>
      </c>
      <c r="NM11" s="501" t="str">
        <f>IF(VLOOKUP(NL11,'Drilling Input'!$B$3:$F$10034,5,1)=VLOOKUP(NL10,'Drilling Input'!$B$3:$F$10034,5,1)," ",VLOOKUP(NL11,'Drilling Input'!$B$3:$F$10034,5,1))</f>
        <v xml:space="preserve"> </v>
      </c>
      <c r="NN11" s="504"/>
      <c r="NO11" s="503">
        <f t="shared" ref="NO11" si="845">NO10+1/24+1/100000</f>
        <v>44712.166706666671</v>
      </c>
      <c r="NP11" s="501" t="str">
        <f>IF(VLOOKUP(NO11,'Drilling Input'!$B$3:$F$10034,5,1)=VLOOKUP(NO10,'Drilling Input'!$B$3:$F$10034,5,1)," ",VLOOKUP(NO11,'Drilling Input'!$B$3:$F$10034,5,1))</f>
        <v>Unlatch BOP from HPWHH</v>
      </c>
      <c r="NQ11" s="504"/>
      <c r="NR11" s="503">
        <f t="shared" ref="NR11" si="846">NR10+1/24+1/100000</f>
        <v>44713.166706666671</v>
      </c>
      <c r="NS11" s="501" t="str">
        <f>IF(VLOOKUP(NR11,'Drilling Input'!$B$3:$F$10034,5,1)=VLOOKUP(NR10,'Drilling Input'!$B$3:$F$10034,5,1)," ",VLOOKUP(NR11,'Drilling Input'!$B$3:$F$10034,5,1))</f>
        <v xml:space="preserve"> </v>
      </c>
      <c r="NT11" s="504"/>
      <c r="NU11" s="503">
        <f t="shared" si="455"/>
        <v>44714.166706666671</v>
      </c>
      <c r="NV11" s="501" t="str">
        <f>IF(VLOOKUP(NU11,'Drilling Input'!$B$3:$F$10034,5,1)=VLOOKUP(NU10,'Drilling Input'!$B$3:$F$10034,5,1)," ",VLOOKUP(NU11,'Drilling Input'!$B$3:$F$10034,5,1))</f>
        <v xml:space="preserve"> </v>
      </c>
      <c r="NW11" s="504"/>
      <c r="NX11" s="503">
        <f t="shared" ref="NX11" si="847">NX10+1/24+1/100000</f>
        <v>44715.166706666671</v>
      </c>
      <c r="NY11" s="501" t="str">
        <f>IF(VLOOKUP(NX11,'Drilling Input'!$B$3:$F$10034,5,1)=VLOOKUP(NX10,'Drilling Input'!$B$3:$F$10034,5,1)," ",VLOOKUP(NX11,'Drilling Input'!$B$3:$F$10034,5,1))</f>
        <v>Activate Jetstream with RFID tags</v>
      </c>
      <c r="NZ11" s="504"/>
      <c r="OA11" s="503">
        <f t="shared" ref="OA11" si="848">OA10+1/24+1/100000</f>
        <v>44716.166706666671</v>
      </c>
      <c r="OB11" s="501" t="str">
        <f>IF(VLOOKUP(OA11,'Drilling Input'!$B$3:$F$10034,5,1)=VLOOKUP(OA10,'Drilling Input'!$B$3:$F$10034,5,1)," ",VLOOKUP(OA11,'Drilling Input'!$B$3:$F$10034,5,1))</f>
        <v xml:space="preserve"> </v>
      </c>
      <c r="OC11" s="504"/>
      <c r="OD11" s="503">
        <f t="shared" ref="OD11" si="849">OD10+1/24+1/100000</f>
        <v>44717.166706666671</v>
      </c>
      <c r="OE11" s="501" t="str">
        <f>IF(VLOOKUP(OD11,'Drilling Input'!$B$3:$F$10034,5,1)=VLOOKUP(OD10,'Drilling Input'!$B$3:$F$10034,5,1)," ",VLOOKUP(OD11,'Drilling Input'!$B$3:$F$10034,5,1))</f>
        <v xml:space="preserve"> </v>
      </c>
      <c r="OF11" s="504"/>
      <c r="OG11" s="503">
        <f t="shared" ref="OG11" si="850">OG10+1/24+1/100000</f>
        <v>44718.166706666671</v>
      </c>
      <c r="OH11" s="501" t="str">
        <f>IF(VLOOKUP(OG11,'Drilling Input'!$B$3:$F$10034,5,1)=VLOOKUP(OG10,'Drilling Input'!$B$3:$F$10034,5,1)," ",VLOOKUP(OG11,'Drilling Input'!$B$3:$F$10034,5,1))</f>
        <v xml:space="preserve">M/U SES stand.  </v>
      </c>
      <c r="OI11" s="504"/>
      <c r="OJ11" s="503">
        <f t="shared" si="460"/>
        <v>44719.166706666671</v>
      </c>
      <c r="OK11" s="501" t="str">
        <f>IF(VLOOKUP(OJ11,'Drilling Input'!$B$3:$F$10034,5,1)=VLOOKUP(OJ10,'Drilling Input'!$B$3:$F$10034,5,1)," ",VLOOKUP(OJ11,'Drilling Input'!$B$3:$F$10034,5,1))</f>
        <v xml:space="preserve"> </v>
      </c>
      <c r="OL11" s="504"/>
      <c r="OM11" s="503">
        <f t="shared" ref="OM11" si="851">OM10+1/24+1/100000</f>
        <v>44720.166706666671</v>
      </c>
      <c r="ON11" s="501" t="str">
        <f>IF(VLOOKUP(OM11,'Drilling Input'!$B$3:$F$10034,5,1)=VLOOKUP(OM10,'Drilling Input'!$B$3:$F$10034,5,1)," ",VLOOKUP(OM11,'Drilling Input'!$B$3:$F$10034,5,1))</f>
        <v xml:space="preserve"> </v>
      </c>
      <c r="OO11" s="504"/>
      <c r="OP11" s="503">
        <f t="shared" ref="OP11" si="852">OP10+1/24+1/100000</f>
        <v>44721.166706666671</v>
      </c>
      <c r="OQ11" s="501" t="str">
        <f>IF(VLOOKUP(OP11,'Drilling Input'!$B$3:$F$10034,5,1)=VLOOKUP(OP10,'Drilling Input'!$B$3:$F$10034,5,1)," ",VLOOKUP(OP11,'Drilling Input'!$B$3:$F$10034,5,1))</f>
        <v>M/U tubing hanger</v>
      </c>
      <c r="OR11" s="504"/>
      <c r="OS11" s="503">
        <f t="shared" si="455"/>
        <v>44722.166706666671</v>
      </c>
      <c r="OT11" s="501" t="str">
        <f>IF(VLOOKUP(OS11,'Drilling Input'!$B$3:$F$10034,5,1)=VLOOKUP(OS10,'Drilling Input'!$B$3:$F$10034,5,1)," ",VLOOKUP(OS11,'Drilling Input'!$B$3:$F$10034,5,1))</f>
        <v xml:space="preserve"> </v>
      </c>
      <c r="OU11" s="504"/>
      <c r="OV11" s="503">
        <f t="shared" ref="OV11" si="853">OV10+1/24+1/100000</f>
        <v>44723.166706666671</v>
      </c>
      <c r="OW11" s="501" t="str">
        <f>IF(VLOOKUP(OV11,'Drilling Input'!$B$3:$F$10034,5,1)=VLOOKUP(OV10,'Drilling Input'!$B$3:$F$10034,5,1)," ",VLOOKUP(OV11,'Drilling Input'!$B$3:$F$10034,5,1))</f>
        <v>Unlatch THRA</v>
      </c>
      <c r="OX11" s="504"/>
      <c r="OY11" s="503">
        <f t="shared" ref="OY11" si="854">OY10+1/24+1/100000</f>
        <v>44724.166706666671</v>
      </c>
      <c r="OZ11" s="501" t="str">
        <f>IF(VLOOKUP(OY11,'Drilling Input'!$B$3:$F$10034,5,1)=VLOOKUP(OY10,'Drilling Input'!$B$3:$F$10034,5,1)," ",VLOOKUP(OY11,'Drilling Input'!$B$3:$F$10034,5,1))</f>
        <v xml:space="preserve">XT captures THD and ROV orientates XT to THD </v>
      </c>
      <c r="PA11" s="504"/>
      <c r="PB11" s="503">
        <f t="shared" ref="PB11" si="855">PB10+1/24+1/100000</f>
        <v>44725.166706666671</v>
      </c>
      <c r="PC11" s="501" t="str">
        <f>IF(VLOOKUP(PB11,'Drilling Input'!$B$3:$F$10034,5,1)=VLOOKUP(PB10,'Drilling Input'!$B$3:$F$10034,5,1)," ",VLOOKUP(PB11,'Drilling Input'!$B$3:$F$10034,5,1))</f>
        <v xml:space="preserve"> </v>
      </c>
      <c r="PD11" s="504"/>
      <c r="PE11" s="503">
        <f t="shared" ref="PE11" si="856">PE10+1/24+1/100000</f>
        <v>44726.166706666671</v>
      </c>
      <c r="PF11" s="501" t="str">
        <f>IF(VLOOKUP(PE11,'Drilling Input'!$B$3:$F$10034,5,1)=VLOOKUP(PE10,'Drilling Input'!$B$3:$F$10034,5,1)," ",VLOOKUP(PE11,'Drilling Input'!$B$3:$F$10034,5,1))</f>
        <v xml:space="preserve"> </v>
      </c>
      <c r="PG11" s="504"/>
      <c r="PH11" s="503">
        <f t="shared" si="460"/>
        <v>44727.166706666671</v>
      </c>
      <c r="PI11" s="501" t="str">
        <f>IF(VLOOKUP(PH11,'Drilling Input'!$B$3:$F$10034,5,1)=VLOOKUP(PH10,'Drilling Input'!$B$3:$F$10034,5,1)," ",VLOOKUP(PH11,'Drilling Input'!$B$3:$F$10034,5,1))</f>
        <v xml:space="preserve"> </v>
      </c>
      <c r="PJ11" s="504"/>
      <c r="PK11" s="503">
        <f t="shared" ref="PK11" si="857">PK10+1/24+1/100000</f>
        <v>44728.166706666671</v>
      </c>
      <c r="PL11" s="501" t="str">
        <f>IF(VLOOKUP(PK11,'Drilling Input'!$B$3:$F$10034,5,1)=VLOOKUP(PK10,'Drilling Input'!$B$3:$F$10034,5,1)," ",VLOOKUP(PK11,'Drilling Input'!$B$3:$F$10034,5,1))</f>
        <v>Deactivate Jetstream with RFID tags</v>
      </c>
      <c r="PM11" s="504"/>
      <c r="PN11" s="503">
        <f t="shared" ref="PN11" si="858">PN10+1/24+1/100000</f>
        <v>44729.166706666671</v>
      </c>
      <c r="PO11" s="501" t="str">
        <f>IF(VLOOKUP(PN11,'Drilling Input'!$B$3:$F$10034,5,1)=VLOOKUP(PN10,'Drilling Input'!$B$3:$F$10034,5,1)," ",VLOOKUP(PN11,'Drilling Input'!$B$3:$F$10034,5,1))</f>
        <v>Tag, space out with pups</v>
      </c>
      <c r="PP11" s="504"/>
      <c r="PQ11" s="503">
        <f t="shared" si="455"/>
        <v>44730.166706666671</v>
      </c>
      <c r="PR11" s="501" t="str">
        <f>IF(VLOOKUP(PQ11,'Drilling Input'!$B$3:$F$10034,5,1)=VLOOKUP(PQ10,'Drilling Input'!$B$3:$F$10034,5,1)," ",VLOOKUP(PQ11,'Drilling Input'!$B$3:$F$10034,5,1))</f>
        <v xml:space="preserve"> </v>
      </c>
      <c r="PS11" s="504"/>
      <c r="PT11" s="503">
        <f t="shared" ref="PT11" si="859">PT10+1/24+1/100000</f>
        <v>44731.166706666671</v>
      </c>
      <c r="PU11" s="501" t="str">
        <f>IF(VLOOKUP(PT11,'Drilling Input'!$B$3:$F$10034,5,1)=VLOOKUP(PT10,'Drilling Input'!$B$3:$F$10034,5,1)," ",VLOOKUP(PT11,'Drilling Input'!$B$3:$F$10034,5,1))</f>
        <v xml:space="preserve">Spot breaker through washpipe. </v>
      </c>
      <c r="PV11" s="504"/>
      <c r="PW11" s="503">
        <f t="shared" ref="PW11" si="860">PW10+1/24+1/100000</f>
        <v>44732.166706666671</v>
      </c>
      <c r="PX11" s="501" t="str">
        <f>IF(VLOOKUP(PW11,'Drilling Input'!$B$3:$F$10034,5,1)=VLOOKUP(PW10,'Drilling Input'!$B$3:$F$10034,5,1)," ",VLOOKUP(PW11,'Drilling Input'!$B$3:$F$10034,5,1))</f>
        <v>Maintence on hydraracker and drawworks</v>
      </c>
      <c r="PY11" s="504"/>
      <c r="PZ11" s="503">
        <f t="shared" ref="PZ11" si="861">PZ10+1/24+1/100000</f>
        <v>44733.166706666671</v>
      </c>
      <c r="QA11" s="501" t="str">
        <f>IF(VLOOKUP(PZ11,'Drilling Input'!$B$3:$F$10034,5,1)=VLOOKUP(PZ10,'Drilling Input'!$B$3:$F$10034,5,1)," ",VLOOKUP(PZ11,'Drilling Input'!$B$3:$F$10034,5,1))</f>
        <v xml:space="preserve"> </v>
      </c>
      <c r="QB11" s="504"/>
      <c r="QC11" s="503">
        <f t="shared" ref="QC11" si="862">QC10+1/24+1/100000</f>
        <v>44734.166706666671</v>
      </c>
      <c r="QD11" s="501" t="str">
        <f>IF(VLOOKUP(QC11,'Drilling Input'!$B$3:$F$10034,5,1)=VLOOKUP(QC10,'Drilling Input'!$B$3:$F$10034,5,1)," ",VLOOKUP(QC11,'Drilling Input'!$B$3:$F$10034,5,1))</f>
        <v>M/U THRA and test</v>
      </c>
      <c r="QE11" s="504"/>
      <c r="QF11" s="503">
        <f t="shared" si="460"/>
        <v>44735.166706666671</v>
      </c>
      <c r="QG11" s="501" t="str">
        <f>IF(VLOOKUP(QF11,'Drilling Input'!$B$3:$F$10034,5,1)=VLOOKUP(QF10,'Drilling Input'!$B$3:$F$10034,5,1)," ",VLOOKUP(QF11,'Drilling Input'!$B$3:$F$10034,5,1))</f>
        <v>Test tubing hanger seal to 2000 psi.  Lock tubing hanger. Take overpull.  Test tubing hanger seal to 7500 psi</v>
      </c>
      <c r="QH11" s="504"/>
      <c r="QI11" s="503">
        <f t="shared" ref="QI11" si="863">QI10+1/24+1/100000</f>
        <v>44736.166706666671</v>
      </c>
      <c r="QJ11" s="501" t="str">
        <f>IF(VLOOKUP(QI11,'Drilling Input'!$B$3:$F$10034,5,1)=VLOOKUP(QI10,'Drilling Input'!$B$3:$F$10034,5,1)," ",VLOOKUP(QI11,'Drilling Input'!$B$3:$F$10034,5,1))</f>
        <v>Lay down SLB umbilical sheave and two Hall sheaves from the derrick beams.  Beam clamps remain in place.</v>
      </c>
      <c r="QK11" s="504"/>
      <c r="QL11" s="503">
        <f t="shared" ref="QL11" si="864">QL10+1/24+1/100000</f>
        <v>44737.166706666671</v>
      </c>
      <c r="QM11" s="501" t="str">
        <f>IF(VLOOKUP(QL11,'Drilling Input'!$B$3:$F$10034,5,1)=VLOOKUP(QL10,'Drilling Input'!$B$3:$F$10034,5,1)," ",VLOOKUP(QL11,'Drilling Input'!$B$3:$F$10034,5,1))</f>
        <v>Lay down landing joint.  Service slip joint</v>
      </c>
      <c r="QN11" s="504"/>
      <c r="QO11" s="503">
        <f t="shared" si="475"/>
        <v>44738.166706666671</v>
      </c>
      <c r="QP11" s="501" t="str">
        <f>IF(VLOOKUP(QO11,'Drilling Input'!$B$3:$F$10034,5,1)=VLOOKUP(QO10,'Drilling Input'!$B$3:$F$10034,5,1)," ",VLOOKUP(QO11,'Drilling Input'!$B$3:$F$10034,5,1))</f>
        <v xml:space="preserve">ROV removes VX Upper bore protector </v>
      </c>
      <c r="QQ11" s="504"/>
      <c r="QR11" s="503">
        <f t="shared" ref="QR11" si="865">QR10+1/24+1/100000</f>
        <v>44739.166706666671</v>
      </c>
      <c r="QS11" s="501" t="str">
        <f>IF(VLOOKUP(QR11,'Drilling Input'!$B$3:$F$10034,5,1)=VLOOKUP(QR10,'Drilling Input'!$B$3:$F$10034,5,1)," ",VLOOKUP(QR11,'Drilling Input'!$B$3:$F$10034,5,1))</f>
        <v xml:space="preserve"> </v>
      </c>
      <c r="QT11" s="504"/>
      <c r="QU11" s="503">
        <f t="shared" ref="QU11" si="866">QU10+1/24+1/100000</f>
        <v>44740.166706666671</v>
      </c>
      <c r="QV11" s="501" t="str">
        <f>IF(VLOOKUP(QU11,'Drilling Input'!$B$3:$F$10034,5,1)=VLOOKUP(QU10,'Drilling Input'!$B$3:$F$10034,5,1)," ",VLOOKUP(QU11,'Drilling Input'!$B$3:$F$10034,5,1))</f>
        <v xml:space="preserve"> </v>
      </c>
      <c r="QW11" s="504"/>
      <c r="QX11" s="503">
        <f t="shared" ref="QX11" si="867">QX10+1/24+1/100000</f>
        <v>44741.166706666671</v>
      </c>
      <c r="QY11" s="501" t="str">
        <f>IF(VLOOKUP(QX11,'Drilling Input'!$B$3:$F$10034,5,1)=VLOOKUP(QX10,'Drilling Input'!$B$3:$F$10034,5,1)," ",VLOOKUP(QX11,'Drilling Input'!$B$3:$F$10034,5,1))</f>
        <v xml:space="preserve"> </v>
      </c>
      <c r="QZ11" s="504"/>
      <c r="RA11" s="503">
        <f t="shared" ref="RA11" si="868">RA10+1/24+1/100000</f>
        <v>44742.166706666671</v>
      </c>
      <c r="RB11" s="501" t="str">
        <f>IF(VLOOKUP(RA11,'Drilling Input'!$B$3:$F$10034,5,1)=VLOOKUP(RA10,'Drilling Input'!$B$3:$F$10034,5,1)," ",VLOOKUP(RA11,'Drilling Input'!$B$3:$F$10034,5,1))</f>
        <v xml:space="preserve"> </v>
      </c>
      <c r="RC11" s="504"/>
      <c r="RD11" s="503">
        <f t="shared" si="480"/>
        <v>44743.166706666671</v>
      </c>
      <c r="RE11" s="501" t="str">
        <f>IF(VLOOKUP(RD11,'Drilling Input'!$B$3:$F$10034,5,1)=VLOOKUP(RD10,'Drilling Input'!$B$3:$F$10034,5,1)," ",VLOOKUP(RD11,'Drilling Input'!$B$3:$F$10034,5,1))</f>
        <v xml:space="preserve"> </v>
      </c>
      <c r="RF11" s="504"/>
      <c r="RG11" s="503">
        <f t="shared" ref="RG11" si="869">RG10+1/24+1/100000</f>
        <v>44744.166706666671</v>
      </c>
      <c r="RH11" s="501" t="str">
        <f>IF(VLOOKUP(RG11,'Drilling Input'!$B$3:$F$10034,5,1)=VLOOKUP(RG10,'Drilling Input'!$B$3:$F$10034,5,1)," ",VLOOKUP(RG11,'Drilling Input'!$B$3:$F$10034,5,1))</f>
        <v>Remove strengthening frame from decks</v>
      </c>
      <c r="RI11" s="504"/>
      <c r="RJ11" s="503">
        <f t="shared" ref="RJ11" si="870">RJ10+1/24+1/100000</f>
        <v>44745.166706666671</v>
      </c>
      <c r="RK11" s="501" t="str">
        <f>IF(VLOOKUP(RJ11,'Drilling Input'!$B$3:$F$10034,5,1)=VLOOKUP(RJ10,'Drilling Input'!$B$3:$F$10034,5,1)," ",VLOOKUP(RJ11,'Drilling Input'!$B$3:$F$10034,5,1))</f>
        <v xml:space="preserve"> </v>
      </c>
      <c r="RL11" s="504"/>
      <c r="RM11" s="503">
        <f t="shared" si="475"/>
        <v>44746.166706666671</v>
      </c>
      <c r="RN11" s="501" t="str">
        <f>IF(VLOOKUP(RM11,'Drilling Input'!$B$3:$F$10034,5,1)=VLOOKUP(RM10,'Drilling Input'!$B$3:$F$10034,5,1)," ",VLOOKUP(RM11,'Drilling Input'!$B$3:$F$10034,5,1))</f>
        <v xml:space="preserve"> </v>
      </c>
      <c r="RO11" s="504"/>
      <c r="RP11" s="503">
        <f t="shared" ref="RP11" si="871">RP10+1/24+1/100000</f>
        <v>44747.166706666671</v>
      </c>
      <c r="RQ11" s="501" t="str">
        <f>IF(VLOOKUP(RP11,'Drilling Input'!$B$3:$F$10034,5,1)=VLOOKUP(RP10,'Drilling Input'!$B$3:$F$10034,5,1)," ",VLOOKUP(RP11,'Drilling Input'!$B$3:$F$10034,5,1))</f>
        <v xml:space="preserve"> </v>
      </c>
      <c r="RR11" s="504"/>
      <c r="RS11" s="503">
        <f t="shared" ref="RS11" si="872">RS10+1/24+1/100000</f>
        <v>44748.166706666671</v>
      </c>
      <c r="RT11" s="501" t="str">
        <f>IF(VLOOKUP(RS11,'Drilling Input'!$B$3:$F$10034,5,1)=VLOOKUP(RS10,'Drilling Input'!$B$3:$F$10034,5,1)," ",VLOOKUP(RS11,'Drilling Input'!$B$3:$F$10034,5,1))</f>
        <v xml:space="preserve"> </v>
      </c>
      <c r="RU11" s="504"/>
      <c r="RV11" s="503">
        <f t="shared" ref="RV11" si="873">RV10+1/24+1/100000</f>
        <v>44749.166706666671</v>
      </c>
      <c r="RW11" s="501" t="str">
        <f>IF(VLOOKUP(RV11,'Drilling Input'!$B$3:$F$10034,5,1)=VLOOKUP(RV10,'Drilling Input'!$B$3:$F$10034,5,1)," ",VLOOKUP(RV11,'Drilling Input'!$B$3:$F$10034,5,1))</f>
        <v xml:space="preserve"> </v>
      </c>
      <c r="RX11" s="504"/>
      <c r="RY11" s="503">
        <f t="shared" ref="RY11" si="874">RY10+1/24+1/100000</f>
        <v>44750.166706666671</v>
      </c>
      <c r="RZ11" s="501" t="str">
        <f>IF(VLOOKUP(RY11,'Drilling Input'!$B$3:$F$10034,5,1)=VLOOKUP(RY10,'Drilling Input'!$B$3:$F$10034,5,1)," ",VLOOKUP(RY11,'Drilling Input'!$B$3:$F$10034,5,1))</f>
        <v xml:space="preserve"> </v>
      </c>
      <c r="SA11" s="504"/>
      <c r="SB11" s="503">
        <f t="shared" si="480"/>
        <v>44751.166706666671</v>
      </c>
      <c r="SC11" s="501" t="str">
        <f>IF(VLOOKUP(SB11,'Drilling Input'!$B$3:$F$10034,5,1)=VLOOKUP(SB10,'Drilling Input'!$B$3:$F$10034,5,1)," ",VLOOKUP(SB11,'Drilling Input'!$B$3:$F$10034,5,1))</f>
        <v xml:space="preserve"> </v>
      </c>
      <c r="SD11" s="504"/>
      <c r="SE11" s="503">
        <f t="shared" ref="SE11" si="875">SE10+1/24+1/100000</f>
        <v>44752.166706666671</v>
      </c>
      <c r="SF11" s="501" t="str">
        <f>IF(VLOOKUP(SE11,'Drilling Input'!$B$3:$F$10034,5,1)=VLOOKUP(SE10,'Drilling Input'!$B$3:$F$10034,5,1)," ",VLOOKUP(SE11,'Drilling Input'!$B$3:$F$10034,5,1))</f>
        <v xml:space="preserve"> </v>
      </c>
      <c r="SG11" s="504"/>
      <c r="SH11" s="503">
        <f t="shared" ref="SH11" si="876">SH10+1/24+1/100000</f>
        <v>44753.166706666671</v>
      </c>
      <c r="SI11" s="501" t="str">
        <f>IF(VLOOKUP(SH11,'Drilling Input'!$B$3:$F$10034,5,1)=VLOOKUP(SH10,'Drilling Input'!$B$3:$F$10034,5,1)," ",VLOOKUP(SH11,'Drilling Input'!$B$3:$F$10034,5,1))</f>
        <v xml:space="preserve"> </v>
      </c>
      <c r="SJ11" s="504"/>
      <c r="SK11" s="503">
        <f t="shared" si="475"/>
        <v>44754.166706666671</v>
      </c>
      <c r="SL11" s="501" t="str">
        <f>IF(VLOOKUP(SK11,'Drilling Input'!$B$3:$F$10034,5,1)=VLOOKUP(SK10,'Drilling Input'!$B$3:$F$10034,5,1)," ",VLOOKUP(SK11,'Drilling Input'!$B$3:$F$10034,5,1))</f>
        <v xml:space="preserve"> </v>
      </c>
      <c r="SM11" s="504"/>
      <c r="SN11" s="503">
        <f t="shared" ref="SN11" si="877">SN10+1/24+1/100000</f>
        <v>44755.166706666671</v>
      </c>
      <c r="SO11" s="501" t="str">
        <f>IF(VLOOKUP(SN11,'Drilling Input'!$B$3:$F$10034,5,1)=VLOOKUP(SN10,'Drilling Input'!$B$3:$F$10034,5,1)," ",VLOOKUP(SN11,'Drilling Input'!$B$3:$F$10034,5,1))</f>
        <v xml:space="preserve"> </v>
      </c>
      <c r="SP11" s="504"/>
      <c r="SQ11" s="503">
        <f t="shared" ref="SQ11" si="878">SQ10+1/24+1/100000</f>
        <v>44756.166706666671</v>
      </c>
      <c r="SR11" s="501" t="str">
        <f>IF(VLOOKUP(SQ11,'Drilling Input'!$B$3:$F$10034,5,1)=VLOOKUP(SQ10,'Drilling Input'!$B$3:$F$10034,5,1)," ",VLOOKUP(SQ11,'Drilling Input'!$B$3:$F$10034,5,1))</f>
        <v xml:space="preserve"> </v>
      </c>
      <c r="SS11" s="504"/>
      <c r="ST11" s="503">
        <f t="shared" ref="ST11" si="879">ST10+1/24+1/100000</f>
        <v>44757.166706666671</v>
      </c>
      <c r="SU11" s="501" t="str">
        <f>IF(VLOOKUP(ST11,'Drilling Input'!$B$3:$F$10034,5,1)=VLOOKUP(ST10,'Drilling Input'!$B$3:$F$10034,5,1)," ",VLOOKUP(ST11,'Drilling Input'!$B$3:$F$10034,5,1))</f>
        <v xml:space="preserve"> </v>
      </c>
      <c r="SV11" s="504"/>
      <c r="SW11" s="503">
        <f t="shared" ref="SW11" si="880">SW10+1/24+1/100000</f>
        <v>44758.166706666671</v>
      </c>
      <c r="SX11" s="501" t="str">
        <f>IF(VLOOKUP(SW11,'Drilling Input'!$B$3:$F$10034,5,1)=VLOOKUP(SW10,'Drilling Input'!$B$3:$F$10034,5,1)," ",VLOOKUP(SW11,'Drilling Input'!$B$3:$F$10034,5,1))</f>
        <v xml:space="preserve"> </v>
      </c>
      <c r="SY11" s="504"/>
      <c r="SZ11" s="503">
        <f t="shared" si="480"/>
        <v>44759.166706666671</v>
      </c>
      <c r="TA11" s="501" t="str">
        <f>IF(VLOOKUP(SZ11,'Drilling Input'!$B$3:$F$10034,5,1)=VLOOKUP(SZ10,'Drilling Input'!$B$3:$F$10034,5,1)," ",VLOOKUP(SZ11,'Drilling Input'!$B$3:$F$10034,5,1))</f>
        <v xml:space="preserve"> </v>
      </c>
      <c r="TB11" s="504"/>
      <c r="TC11" s="503">
        <f t="shared" ref="TC11" si="881">TC10+1/24+1/100000</f>
        <v>44760.166706666671</v>
      </c>
      <c r="TD11" s="501" t="str">
        <f>IF(VLOOKUP(TC11,'Drilling Input'!$B$3:$F$10034,5,1)=VLOOKUP(TC10,'Drilling Input'!$B$3:$F$10034,5,1)," ",VLOOKUP(TC11,'Drilling Input'!$B$3:$F$10034,5,1))</f>
        <v xml:space="preserve"> </v>
      </c>
      <c r="TE11" s="504"/>
      <c r="TF11" s="503">
        <f t="shared" ref="TF11" si="882">TF10+1/24+1/100000</f>
        <v>44761.166706666671</v>
      </c>
      <c r="TG11" s="501" t="str">
        <f>IF(VLOOKUP(TF11,'Drilling Input'!$B$3:$F$10034,5,1)=VLOOKUP(TF10,'Drilling Input'!$B$3:$F$10034,5,1)," ",VLOOKUP(TF11,'Drilling Input'!$B$3:$F$10034,5,1))</f>
        <v xml:space="preserve"> </v>
      </c>
      <c r="TH11" s="504"/>
      <c r="TI11" s="503">
        <f t="shared" si="495"/>
        <v>44762.166706666671</v>
      </c>
      <c r="TJ11" s="501" t="str">
        <f>IF(VLOOKUP(TI11,'Drilling Input'!$B$3:$F$10034,5,1)=VLOOKUP(TI10,'Drilling Input'!$B$3:$F$10034,5,1)," ",VLOOKUP(TI11,'Drilling Input'!$B$3:$F$10034,5,1))</f>
        <v xml:space="preserve"> </v>
      </c>
      <c r="TK11" s="504"/>
      <c r="TL11" s="503">
        <f t="shared" ref="TL11" si="883">TL10+1/24+1/100000</f>
        <v>44763.166706666671</v>
      </c>
      <c r="TM11" s="501" t="str">
        <f>IF(VLOOKUP(TL11,'Drilling Input'!$B$3:$F$10034,5,1)=VLOOKUP(TL10,'Drilling Input'!$B$3:$F$10034,5,1)," ",VLOOKUP(TL11,'Drilling Input'!$B$3:$F$10034,5,1))</f>
        <v xml:space="preserve"> </v>
      </c>
      <c r="TN11" s="504"/>
    </row>
    <row r="12" spans="1:534" s="502" customFormat="1" ht="15" customHeight="1">
      <c r="A12" s="503">
        <f t="shared" si="350"/>
        <v>44586.208383333338</v>
      </c>
      <c r="B12" s="501" t="str">
        <f>IF(VLOOKUP(A12,'Drilling Input'!$B$3:$F$10034,5,1)=VLOOKUP(A11,'Drilling Input'!$B$3:$F$10034,5,1)," ",VLOOKUP(A12,'Drilling Input'!$B$3:$F$10034,5,1))</f>
        <v xml:space="preserve"> </v>
      </c>
      <c r="C12" s="504"/>
      <c r="D12" s="503">
        <f t="shared" si="351"/>
        <v>44587.208383333338</v>
      </c>
      <c r="E12" s="501" t="str">
        <f>IF(VLOOKUP(D12,'Drilling Input'!$B$3:$F$10034,5,1)=VLOOKUP(D11,'Drilling Input'!$B$3:$F$10034,5,1)," ",VLOOKUP(D12,'Drilling Input'!$B$3:$F$10034,5,1))</f>
        <v xml:space="preserve"> </v>
      </c>
      <c r="F12" s="504"/>
      <c r="G12" s="503">
        <f t="shared" si="351"/>
        <v>44588.208383333338</v>
      </c>
      <c r="H12" s="793" t="str">
        <f>IF(VLOOKUP(G12,'Drilling Input'!$B$3:$F$10034,5,1)=VLOOKUP(G11,'Drilling Input'!$B$3:$F$10034,5,1)," ",VLOOKUP(G12,'Drilling Input'!$B$3:$F$10034,5,1))</f>
        <v xml:space="preserve"> </v>
      </c>
      <c r="I12" s="504"/>
      <c r="J12" s="503">
        <f t="shared" si="351"/>
        <v>44589.208383333338</v>
      </c>
      <c r="K12" s="501" t="str">
        <f>IF(VLOOKUP(J12,'Drilling Input'!$B$3:$F$10034,5,1)=VLOOKUP(J11,'Drilling Input'!$B$3:$F$10034,5,1)," ",VLOOKUP(J12,'Drilling Input'!$B$3:$F$10034,5,1))</f>
        <v xml:space="preserve"> </v>
      </c>
      <c r="L12" s="504"/>
      <c r="M12" s="503">
        <f t="shared" si="351"/>
        <v>44590.208383333338</v>
      </c>
      <c r="N12" s="501" t="str">
        <f>IF(VLOOKUP(M12,'Drilling Input'!$B$3:$F$10034,5,1)=VLOOKUP(M11,'Drilling Input'!$B$3:$F$10034,5,1)," ",VLOOKUP(M12,'Drilling Input'!$B$3:$F$10034,5,1))</f>
        <v xml:space="preserve"> </v>
      </c>
      <c r="O12" s="504"/>
      <c r="P12" s="503">
        <f t="shared" si="352"/>
        <v>44591.208383333338</v>
      </c>
      <c r="Q12" s="501" t="str">
        <f>IF(VLOOKUP(P12,'Drilling Input'!$B$3:$F$10034,5,1)=VLOOKUP(P11,'Drilling Input'!$B$3:$F$10034,5,1)," ",VLOOKUP(P12,'Drilling Input'!$B$3:$F$10034,5,1))</f>
        <v xml:space="preserve"> </v>
      </c>
      <c r="R12" s="504"/>
      <c r="S12" s="503">
        <f t="shared" ref="S12" si="884">S11+1/24+1/100000</f>
        <v>44592.208383333338</v>
      </c>
      <c r="T12" s="501" t="str">
        <f>IF(VLOOKUP(S12,'Drilling Input'!$B$3:$F$10034,5,1)=VLOOKUP(S11,'Drilling Input'!$B$3:$F$10034,5,1)," ",VLOOKUP(S12,'Drilling Input'!$B$3:$F$10034,5,1))</f>
        <v xml:space="preserve"> </v>
      </c>
      <c r="U12" s="504"/>
      <c r="V12" s="503">
        <f t="shared" ref="V12" si="885">V11+1/24+1/100000</f>
        <v>44593.208383333338</v>
      </c>
      <c r="W12" s="501" t="str">
        <f>IF(VLOOKUP(V12,'Drilling Input'!$B$3:$F$10034,5,1)=VLOOKUP(V11,'Drilling Input'!$B$3:$F$10034,5,1)," ",VLOOKUP(V12,'Drilling Input'!$B$3:$F$10034,5,1))</f>
        <v xml:space="preserve"> </v>
      </c>
      <c r="X12" s="504"/>
      <c r="Y12" s="503">
        <f t="shared" si="355"/>
        <v>44594.208383333338</v>
      </c>
      <c r="Z12" s="501" t="str">
        <f>IF(VLOOKUP(Y12,'Drilling Input'!$B$3:$F$10034,5,1)=VLOOKUP(Y11,'Drilling Input'!$B$3:$F$10034,5,1)," ",VLOOKUP(Y12,'Drilling Input'!$B$3:$F$10034,5,1))</f>
        <v xml:space="preserve"> </v>
      </c>
      <c r="AA12" s="504"/>
      <c r="AB12" s="503">
        <f t="shared" ref="AB12" si="886">AB11+1/24+1/100000</f>
        <v>44595.208383333338</v>
      </c>
      <c r="AC12" s="501" t="str">
        <f>IF(VLOOKUP(AB12,'Drilling Input'!$B$3:$F$10034,5,1)=VLOOKUP(AB11,'Drilling Input'!$B$3:$F$10034,5,1)," ",VLOOKUP(AB12,'Drilling Input'!$B$3:$F$10034,5,1))</f>
        <v xml:space="preserve"> </v>
      </c>
      <c r="AD12" s="504"/>
      <c r="AE12" s="503">
        <f t="shared" ref="AE12" si="887">AE11+1/24+1/100000</f>
        <v>44596.208383333338</v>
      </c>
      <c r="AF12" s="501" t="str">
        <f>IF(VLOOKUP(AE12,'Drilling Input'!$B$3:$F$10034,5,1)=VLOOKUP(AE11,'Drilling Input'!$B$3:$F$10034,5,1)," ",VLOOKUP(AE12,'Drilling Input'!$B$3:$F$10034,5,1))</f>
        <v xml:space="preserve"> </v>
      </c>
      <c r="AG12" s="504"/>
      <c r="AH12" s="503">
        <f t="shared" ref="AH12" si="888">AH11+1/24+1/100000</f>
        <v>44597.208383333338</v>
      </c>
      <c r="AI12" s="501" t="str">
        <f>IF(VLOOKUP(AH12,'Drilling Input'!$B$3:$F$10034,5,1)=VLOOKUP(AH11,'Drilling Input'!$B$3:$F$10034,5,1)," ",VLOOKUP(AH12,'Drilling Input'!$B$3:$F$10034,5,1))</f>
        <v xml:space="preserve"> </v>
      </c>
      <c r="AJ12" s="504"/>
      <c r="AK12" s="503">
        <f t="shared" ref="AK12" si="889">AK11+1/24+1/100000</f>
        <v>44598.208383333338</v>
      </c>
      <c r="AL12" s="501" t="str">
        <f>IF(VLOOKUP(AK12,'Drilling Input'!$B$3:$F$10034,5,1)=VLOOKUP(AK11,'Drilling Input'!$B$3:$F$10034,5,1)," ",VLOOKUP(AK12,'Drilling Input'!$B$3:$F$10034,5,1))</f>
        <v xml:space="preserve"> </v>
      </c>
      <c r="AM12" s="504"/>
      <c r="AN12" s="503">
        <f t="shared" si="360"/>
        <v>44599.208383333338</v>
      </c>
      <c r="AO12" s="501" t="str">
        <f>IF(VLOOKUP(AN12,'Drilling Input'!$B$3:$F$10034,5,1)=VLOOKUP(AN11,'Drilling Input'!$B$3:$F$10034,5,1)," ",VLOOKUP(AN12,'Drilling Input'!$B$3:$F$10034,5,1))</f>
        <v xml:space="preserve"> </v>
      </c>
      <c r="AP12" s="504"/>
      <c r="AQ12" s="503">
        <f t="shared" ref="AQ12" si="890">AQ11+1/24+1/100000</f>
        <v>44600.208383333338</v>
      </c>
      <c r="AR12" s="501" t="str">
        <f>IF(VLOOKUP(AQ12,'Drilling Input'!$B$3:$F$10034,5,1)=VLOOKUP(AQ11,'Drilling Input'!$B$3:$F$10034,5,1)," ",VLOOKUP(AQ12,'Drilling Input'!$B$3:$F$10034,5,1))</f>
        <v xml:space="preserve"> </v>
      </c>
      <c r="AS12" s="504"/>
      <c r="AT12" s="503">
        <f t="shared" ref="AT12" si="891">AT11+1/24+1/100000</f>
        <v>44601.208383333338</v>
      </c>
      <c r="AU12" s="501" t="str">
        <f>IF(VLOOKUP(AT12,'Drilling Input'!$B$3:$F$10034,5,1)=VLOOKUP(AT11,'Drilling Input'!$B$3:$F$10034,5,1)," ",VLOOKUP(AT12,'Drilling Input'!$B$3:$F$10034,5,1))</f>
        <v xml:space="preserve"> </v>
      </c>
      <c r="AV12" s="504"/>
      <c r="AW12" s="503">
        <f t="shared" si="355"/>
        <v>44602.208383333338</v>
      </c>
      <c r="AX12" s="501" t="str">
        <f>IF(VLOOKUP(AW12,'Drilling Input'!$B$3:$F$10034,5,1)=VLOOKUP(AW11,'Drilling Input'!$B$3:$F$10034,5,1)," ",VLOOKUP(AW12,'Drilling Input'!$B$3:$F$10034,5,1))</f>
        <v xml:space="preserve"> </v>
      </c>
      <c r="AY12" s="504"/>
      <c r="AZ12" s="503">
        <f t="shared" ref="AZ12" si="892">AZ11+1/24+1/100000</f>
        <v>44603.208383333338</v>
      </c>
      <c r="BA12" s="501" t="str">
        <f>IF(VLOOKUP(AZ12,'Drilling Input'!$B$3:$F$10034,5,1)=VLOOKUP(AZ11,'Drilling Input'!$B$3:$F$10034,5,1)," ",VLOOKUP(AZ12,'Drilling Input'!$B$3:$F$10034,5,1))</f>
        <v xml:space="preserve"> </v>
      </c>
      <c r="BB12" s="504"/>
      <c r="BC12" s="503">
        <f t="shared" ref="BC12" si="893">BC11+1/24+1/100000</f>
        <v>44604.208383333338</v>
      </c>
      <c r="BD12" s="501" t="str">
        <f>IF(VLOOKUP(BC12,'Drilling Input'!$B$3:$F$10034,5,1)=VLOOKUP(BC11,'Drilling Input'!$B$3:$F$10034,5,1)," ",VLOOKUP(BC12,'Drilling Input'!$B$3:$F$10034,5,1))</f>
        <v xml:space="preserve"> </v>
      </c>
      <c r="BE12" s="504"/>
      <c r="BF12" s="503">
        <f t="shared" ref="BF12" si="894">BF11+1/24+1/100000</f>
        <v>44605.208383333338</v>
      </c>
      <c r="BG12" s="501" t="str">
        <f>IF(VLOOKUP(BF12,'Drilling Input'!$B$3:$F$10034,5,1)=VLOOKUP(BF11,'Drilling Input'!$B$3:$F$10034,5,1)," ",VLOOKUP(BF12,'Drilling Input'!$B$3:$F$10034,5,1))</f>
        <v xml:space="preserve"> </v>
      </c>
      <c r="BH12" s="504"/>
      <c r="BI12" s="503">
        <f t="shared" ref="BI12" si="895">BI11+1/24+1/100000</f>
        <v>44606.208383333338</v>
      </c>
      <c r="BJ12" s="501" t="str">
        <f>IF(VLOOKUP(BI12,'Drilling Input'!$B$3:$F$10034,5,1)=VLOOKUP(BI11,'Drilling Input'!$B$3:$F$10034,5,1)," ",VLOOKUP(BI12,'Drilling Input'!$B$3:$F$10034,5,1))</f>
        <v xml:space="preserve"> </v>
      </c>
      <c r="BK12" s="504"/>
      <c r="BL12" s="503">
        <f t="shared" si="360"/>
        <v>44607.208383333338</v>
      </c>
      <c r="BM12" s="501" t="str">
        <f>IF(VLOOKUP(BL12,'Drilling Input'!$B$3:$F$10034,5,1)=VLOOKUP(BL11,'Drilling Input'!$B$3:$F$10034,5,1)," ",VLOOKUP(BL12,'Drilling Input'!$B$3:$F$10034,5,1))</f>
        <v xml:space="preserve"> </v>
      </c>
      <c r="BN12" s="504"/>
      <c r="BO12" s="503">
        <f t="shared" ref="BO12" si="896">BO11+1/24+1/100000</f>
        <v>44608.208383333338</v>
      </c>
      <c r="BP12" s="501" t="str">
        <f>IF(VLOOKUP(BO12,'Drilling Input'!$B$3:$F$10034,5,1)=VLOOKUP(BO11,'Drilling Input'!$B$3:$F$10034,5,1)," ",VLOOKUP(BO12,'Drilling Input'!$B$3:$F$10034,5,1))</f>
        <v xml:space="preserve"> </v>
      </c>
      <c r="BQ12" s="504"/>
      <c r="BR12" s="503">
        <f t="shared" ref="BR12" si="897">BR11+1/24+1/100000</f>
        <v>44609.208383333338</v>
      </c>
      <c r="BS12" s="501" t="str">
        <f>IF(VLOOKUP(BR12,'Drilling Input'!$B$3:$F$10034,5,1)=VLOOKUP(BR11,'Drilling Input'!$B$3:$F$10034,5,1)," ",VLOOKUP(BR12,'Drilling Input'!$B$3:$F$10034,5,1))</f>
        <v xml:space="preserve"> </v>
      </c>
      <c r="BT12" s="504"/>
      <c r="BU12" s="503">
        <f t="shared" si="355"/>
        <v>44610.208383333338</v>
      </c>
      <c r="BV12" s="501" t="str">
        <f>IF(VLOOKUP(BU12,'Drilling Input'!$B$3:$F$10034,5,1)=VLOOKUP(BU11,'Drilling Input'!$B$3:$F$10034,5,1)," ",VLOOKUP(BU12,'Drilling Input'!$B$3:$F$10034,5,1))</f>
        <v xml:space="preserve"> </v>
      </c>
      <c r="BW12" s="504"/>
      <c r="BX12" s="503">
        <f t="shared" ref="BX12" si="898">BX11+1/24+1/100000</f>
        <v>44611.208383333338</v>
      </c>
      <c r="BY12" s="501" t="str">
        <f>IF(VLOOKUP(BX12,'Drilling Input'!$B$3:$F$10034,5,1)=VLOOKUP(BX11,'Drilling Input'!$B$3:$F$10034,5,1)," ",VLOOKUP(BX12,'Drilling Input'!$B$3:$F$10034,5,1))</f>
        <v xml:space="preserve"> </v>
      </c>
      <c r="BZ12" s="504"/>
      <c r="CA12" s="503">
        <f t="shared" ref="CA12" si="899">CA11+1/24+1/100000</f>
        <v>44612.208383333338</v>
      </c>
      <c r="CB12" s="501" t="str">
        <f>IF(VLOOKUP(CA12,'Drilling Input'!$B$3:$F$10034,5,1)=VLOOKUP(CA11,'Drilling Input'!$B$3:$F$10034,5,1)," ",VLOOKUP(CA12,'Drilling Input'!$B$3:$F$10034,5,1))</f>
        <v xml:space="preserve"> </v>
      </c>
      <c r="CC12" s="504"/>
      <c r="CD12" s="503">
        <f t="shared" ref="CD12" si="900">CD11+1/24+1/100000</f>
        <v>44613.208383333338</v>
      </c>
      <c r="CE12" s="501" t="str">
        <f>IF(VLOOKUP(CD12,'Drilling Input'!$B$3:$F$10034,5,1)=VLOOKUP(CD11,'Drilling Input'!$B$3:$F$10034,5,1)," ",VLOOKUP(CD12,'Drilling Input'!$B$3:$F$10034,5,1))</f>
        <v xml:space="preserve"> </v>
      </c>
      <c r="CF12" s="504"/>
      <c r="CG12" s="503">
        <f t="shared" ref="CG12" si="901">CG11+1/24+1/100000</f>
        <v>44614.208383333338</v>
      </c>
      <c r="CH12" s="501" t="str">
        <f>IF(VLOOKUP(CG12,'Drilling Input'!$B$3:$F$10034,5,1)=VLOOKUP(CG11,'Drilling Input'!$B$3:$F$10034,5,1)," ",VLOOKUP(CG12,'Drilling Input'!$B$3:$F$10034,5,1))</f>
        <v xml:space="preserve"> </v>
      </c>
      <c r="CI12" s="504"/>
      <c r="CJ12" s="503">
        <f t="shared" si="360"/>
        <v>44615.208383333338</v>
      </c>
      <c r="CK12" s="501" t="str">
        <f>IF(VLOOKUP(CJ12,'Drilling Input'!$B$3:$F$10034,5,1)=VLOOKUP(CJ11,'Drilling Input'!$B$3:$F$10034,5,1)," ",VLOOKUP(CJ12,'Drilling Input'!$B$3:$F$10034,5,1))</f>
        <v xml:space="preserve"> </v>
      </c>
      <c r="CL12" s="504"/>
      <c r="CM12" s="503">
        <f t="shared" ref="CM12" si="902">CM11+1/24+1/100000</f>
        <v>44616.208383333338</v>
      </c>
      <c r="CN12" s="501" t="str">
        <f>IF(VLOOKUP(CM12,'Drilling Input'!$B$3:$F$10034,5,1)=VLOOKUP(CM11,'Drilling Input'!$B$3:$F$10034,5,1)," ",VLOOKUP(CM12,'Drilling Input'!$B$3:$F$10034,5,1))</f>
        <v xml:space="preserve"> </v>
      </c>
      <c r="CO12" s="504"/>
      <c r="CP12" s="503">
        <f t="shared" ref="CP12" si="903">CP11+1/24+1/100000</f>
        <v>44617.208383333338</v>
      </c>
      <c r="CQ12" s="501" t="str">
        <f>IF(VLOOKUP(CP12,'Drilling Input'!$B$3:$F$10034,5,1)=VLOOKUP(CP11,'Drilling Input'!$B$3:$F$10034,5,1)," ",VLOOKUP(CP12,'Drilling Input'!$B$3:$F$10034,5,1))</f>
        <v xml:space="preserve"> </v>
      </c>
      <c r="CR12" s="504"/>
      <c r="CS12" s="503">
        <f t="shared" si="375"/>
        <v>44618.208383333338</v>
      </c>
      <c r="CT12" s="501" t="str">
        <f>IF(VLOOKUP(CS12,'Drilling Input'!$B$3:$F$10034,5,1)=VLOOKUP(CS11,'Drilling Input'!$B$3:$F$10034,5,1)," ",VLOOKUP(CS12,'Drilling Input'!$B$3:$F$10034,5,1))</f>
        <v xml:space="preserve"> </v>
      </c>
      <c r="CU12" s="504"/>
      <c r="CV12" s="503">
        <f t="shared" ref="CV12" si="904">CV11+1/24+1/100000</f>
        <v>44619.208383333338</v>
      </c>
      <c r="CW12" s="501" t="str">
        <f>IF(VLOOKUP(CV12,'Drilling Input'!$B$3:$F$10034,5,1)=VLOOKUP(CV11,'Drilling Input'!$B$3:$F$10034,5,1)," ",VLOOKUP(CV12,'Drilling Input'!$B$3:$F$10034,5,1))</f>
        <v xml:space="preserve"> </v>
      </c>
      <c r="CX12" s="504"/>
      <c r="CY12" s="503">
        <f t="shared" ref="CY12" si="905">CY11+1/24+1/100000</f>
        <v>44620.208383333338</v>
      </c>
      <c r="CZ12" s="501" t="str">
        <f>IF(VLOOKUP(CY12,'Drilling Input'!$B$3:$F$10034,5,1)=VLOOKUP(CY11,'Drilling Input'!$B$3:$F$10034,5,1)," ",VLOOKUP(CY12,'Drilling Input'!$B$3:$F$10034,5,1))</f>
        <v xml:space="preserve"> </v>
      </c>
      <c r="DA12" s="504"/>
      <c r="DB12" s="503">
        <f t="shared" ref="DB12" si="906">DB11+1/24+1/100000</f>
        <v>44621.208383333338</v>
      </c>
      <c r="DC12" s="501" t="str">
        <f>IF(VLOOKUP(DB12,'Drilling Input'!$B$3:$F$10034,5,1)=VLOOKUP(DB11,'Drilling Input'!$B$3:$F$10034,5,1)," ",VLOOKUP(DB12,'Drilling Input'!$B$3:$F$10034,5,1))</f>
        <v xml:space="preserve"> </v>
      </c>
      <c r="DD12" s="504"/>
      <c r="DE12" s="503">
        <f t="shared" ref="DE12" si="907">DE11+1/24+1/100000</f>
        <v>44622.208383333338</v>
      </c>
      <c r="DF12" s="501" t="str">
        <f>IF(VLOOKUP(DE12,'Drilling Input'!$B$3:$F$10034,5,1)=VLOOKUP(DE11,'Drilling Input'!$B$3:$F$10034,5,1)," ",VLOOKUP(DE12,'Drilling Input'!$B$3:$F$10034,5,1))</f>
        <v xml:space="preserve"> </v>
      </c>
      <c r="DG12" s="504"/>
      <c r="DH12" s="503">
        <f t="shared" si="380"/>
        <v>44623.208383333338</v>
      </c>
      <c r="DI12" s="501" t="str">
        <f>IF(VLOOKUP(DH12,'Drilling Input'!$B$3:$F$10034,5,1)=VLOOKUP(DH11,'Drilling Input'!$B$3:$F$10034,5,1)," ",VLOOKUP(DH12,'Drilling Input'!$B$3:$F$10034,5,1))</f>
        <v xml:space="preserve"> </v>
      </c>
      <c r="DJ12" s="504"/>
      <c r="DK12" s="503">
        <f t="shared" ref="DK12" si="908">DK11+1/24+1/100000</f>
        <v>44624.208383333338</v>
      </c>
      <c r="DL12" s="501" t="str">
        <f>IF(VLOOKUP(DK12,'Drilling Input'!$B$3:$F$10034,5,1)=VLOOKUP(DK11,'Drilling Input'!$B$3:$F$10034,5,1)," ",VLOOKUP(DK12,'Drilling Input'!$B$3:$F$10034,5,1))</f>
        <v>Fill pipe, confirm bullseye, move rig, tag seabed</v>
      </c>
      <c r="DM12" s="504"/>
      <c r="DN12" s="503">
        <f t="shared" ref="DN12" si="909">DN11+1/24+1/100000</f>
        <v>44625.208383333338</v>
      </c>
      <c r="DO12" s="501" t="str">
        <f>IF(VLOOKUP(DN12,'Drilling Input'!$B$3:$F$10034,5,1)=VLOOKUP(DN11,'Drilling Input'!$B$3:$F$10034,5,1)," ",VLOOKUP(DN12,'Drilling Input'!$B$3:$F$10034,5,1))</f>
        <v xml:space="preserve"> </v>
      </c>
      <c r="DP12" s="504"/>
      <c r="DQ12" s="503">
        <f t="shared" si="375"/>
        <v>44626.208383333338</v>
      </c>
      <c r="DR12" s="501" t="str">
        <f>IF(VLOOKUP(DQ12,'Drilling Input'!$B$3:$F$10034,5,1)=VLOOKUP(DQ11,'Drilling Input'!$B$3:$F$10034,5,1)," ",VLOOKUP(DQ12,'Drilling Input'!$B$3:$F$10034,5,1))</f>
        <v xml:space="preserve"> </v>
      </c>
      <c r="DS12" s="504"/>
      <c r="DT12" s="503">
        <f t="shared" ref="DT12" si="910">DT11+1/24+1/100000</f>
        <v>44627.208383333338</v>
      </c>
      <c r="DU12" s="501" t="str">
        <f>IF(VLOOKUP(DT12,'Drilling Input'!$B$3:$F$10034,5,1)=VLOOKUP(DT11,'Drilling Input'!$B$3:$F$10034,5,1)," ",VLOOKUP(DT12,'Drilling Input'!$B$3:$F$10034,5,1))</f>
        <v xml:space="preserve"> </v>
      </c>
      <c r="DV12" s="504"/>
      <c r="DW12" s="503">
        <f t="shared" ref="DW12" si="911">DW11+1/24+1/100000</f>
        <v>44628.208383333338</v>
      </c>
      <c r="DX12" s="501" t="str">
        <f>IF(VLOOKUP(DW12,'Drilling Input'!$B$3:$F$10034,5,1)=VLOOKUP(DW11,'Drilling Input'!$B$3:$F$10034,5,1)," ",VLOOKUP(DW12,'Drilling Input'!$B$3:$F$10034,5,1))</f>
        <v xml:space="preserve">RIH 24" Jetting BHA. </v>
      </c>
      <c r="DY12" s="504"/>
      <c r="DZ12" s="503">
        <f t="shared" ref="DZ12" si="912">DZ11+1/24+1/100000</f>
        <v>44629.208383333338</v>
      </c>
      <c r="EA12" s="501" t="str">
        <f>IF(VLOOKUP(DZ12,'Drilling Input'!$B$3:$F$10034,5,1)=VLOOKUP(DZ11,'Drilling Input'!$B$3:$F$10034,5,1)," ",VLOOKUP(DZ12,'Drilling Input'!$B$3:$F$10034,5,1))</f>
        <v xml:space="preserve"> </v>
      </c>
      <c r="EB12" s="504"/>
      <c r="EC12" s="503">
        <f t="shared" ref="EC12" si="913">EC11+1/24+1/100000</f>
        <v>44630.208383333338</v>
      </c>
      <c r="ED12" s="501" t="str">
        <f>IF(VLOOKUP(EC12,'Drilling Input'!$B$3:$F$10034,5,1)=VLOOKUP(EC11,'Drilling Input'!$B$3:$F$10034,5,1)," ",VLOOKUP(EC12,'Drilling Input'!$B$3:$F$10034,5,1))</f>
        <v xml:space="preserve"> </v>
      </c>
      <c r="EE12" s="504"/>
      <c r="EF12" s="503">
        <f t="shared" si="380"/>
        <v>44631.208383333338</v>
      </c>
      <c r="EG12" s="501" t="str">
        <f>IF(VLOOKUP(EF12,'Drilling Input'!$B$3:$F$10034,5,1)=VLOOKUP(EF11,'Drilling Input'!$B$3:$F$10034,5,1)," ",VLOOKUP(EF12,'Drilling Input'!$B$3:$F$10034,5,1))</f>
        <v xml:space="preserve"> </v>
      </c>
      <c r="EH12" s="504"/>
      <c r="EI12" s="503">
        <f t="shared" ref="EI12" si="914">EI11+1/24+1/100000</f>
        <v>44632.208383333338</v>
      </c>
      <c r="EJ12" s="501" t="str">
        <f>IF(VLOOKUP(EI12,'Drilling Input'!$B$3:$F$10034,5,1)=VLOOKUP(EI11,'Drilling Input'!$B$3:$F$10034,5,1)," ",VLOOKUP(EI12,'Drilling Input'!$B$3:$F$10034,5,1))</f>
        <v>Continue to RIH 20" x 18-5/8" casing on DP.</v>
      </c>
      <c r="EK12" s="504"/>
      <c r="EL12" s="503">
        <f t="shared" ref="EL12" si="915">EL11+1/24+1/100000</f>
        <v>44633.208383333338</v>
      </c>
      <c r="EM12" s="501" t="str">
        <f>IF(VLOOKUP(EL12,'Drilling Input'!$B$3:$F$10034,5,1)=VLOOKUP(EL11,'Drilling Input'!$B$3:$F$10034,5,1)," ",VLOOKUP(EL12,'Drilling Input'!$B$3:$F$10034,5,1))</f>
        <v xml:space="preserve"> </v>
      </c>
      <c r="EN12" s="504"/>
      <c r="EO12" s="503">
        <f t="shared" si="375"/>
        <v>44634.208383333338</v>
      </c>
      <c r="EP12" s="501" t="str">
        <f>IF(VLOOKUP(EO12,'Drilling Input'!$B$3:$F$10034,5,1)=VLOOKUP(EO11,'Drilling Input'!$B$3:$F$10034,5,1)," ",VLOOKUP(EO12,'Drilling Input'!$B$3:$F$10034,5,1))</f>
        <v xml:space="preserve"> </v>
      </c>
      <c r="EQ12" s="504"/>
      <c r="ER12" s="503">
        <f t="shared" ref="ER12" si="916">ER11+1/24+1/100000</f>
        <v>44635.208383333338</v>
      </c>
      <c r="ES12" s="501" t="str">
        <f>IF(VLOOKUP(ER12,'Drilling Input'!$B$3:$F$10034,5,1)=VLOOKUP(ER11,'Drilling Input'!$B$3:$F$10034,5,1)," ",VLOOKUP(ER12,'Drilling Input'!$B$3:$F$10034,5,1))</f>
        <v xml:space="preserve"> </v>
      </c>
      <c r="ET12" s="504"/>
      <c r="EU12" s="503">
        <f t="shared" ref="EU12" si="917">EU11+1/24+1/100000</f>
        <v>44636.208383333338</v>
      </c>
      <c r="EV12" s="501" t="str">
        <f>IF(VLOOKUP(EU12,'Drilling Input'!$B$3:$F$10034,5,1)=VLOOKUP(EU11,'Drilling Input'!$B$3:$F$10034,5,1)," ",VLOOKUP(EU12,'Drilling Input'!$B$3:$F$10034,5,1))</f>
        <v>Jet 36" conductor below seabed to planned setting depth. Sweep hole with Hi-vis as required.</v>
      </c>
      <c r="EW12" s="504"/>
      <c r="EX12" s="503">
        <f t="shared" ref="EX12" si="918">EX11+1/24+1/100000</f>
        <v>44637.208383333338</v>
      </c>
      <c r="EY12" s="501" t="str">
        <f>IF(VLOOKUP(EX12,'Drilling Input'!$B$3:$F$10034,5,1)=VLOOKUP(EX11,'Drilling Input'!$B$3:$F$10034,5,1)," ",VLOOKUP(EX12,'Drilling Input'!$B$3:$F$10034,5,1))</f>
        <v xml:space="preserve"> </v>
      </c>
      <c r="EZ12" s="504"/>
      <c r="FA12" s="503">
        <f t="shared" ref="FA12" si="919">FA11+1/24+1/100000</f>
        <v>44638.208383333338</v>
      </c>
      <c r="FB12" s="501" t="str">
        <f>IF(VLOOKUP(FA12,'Drilling Input'!$B$3:$F$10034,5,1)=VLOOKUP(FA11,'Drilling Input'!$B$3:$F$10034,5,1)," ",VLOOKUP(FA12,'Drilling Input'!$B$3:$F$10034,5,1))</f>
        <v xml:space="preserve"> </v>
      </c>
      <c r="FC12" s="504"/>
      <c r="FD12" s="503">
        <f t="shared" si="380"/>
        <v>44639.208383333338</v>
      </c>
      <c r="FE12" s="501" t="str">
        <f>IF(VLOOKUP(FD12,'Drilling Input'!$B$3:$F$10034,5,1)=VLOOKUP(FD11,'Drilling Input'!$B$3:$F$10034,5,1)," ",VLOOKUP(FD12,'Drilling Input'!$B$3:$F$10034,5,1))</f>
        <v xml:space="preserve"> </v>
      </c>
      <c r="FF12" s="504"/>
      <c r="FG12" s="503">
        <f t="shared" ref="FG12" si="920">FG11+1/24+1/100000</f>
        <v>44640.208383333338</v>
      </c>
      <c r="FH12" s="501" t="str">
        <f>IF(VLOOKUP(FG12,'Drilling Input'!$B$3:$F$10034,5,1)=VLOOKUP(FG11,'Drilling Input'!$B$3:$F$10034,5,1)," ",VLOOKUP(FG12,'Drilling Input'!$B$3:$F$10034,5,1))</f>
        <v xml:space="preserve"> </v>
      </c>
      <c r="FI12" s="504"/>
      <c r="FJ12" s="503">
        <f t="shared" ref="FJ12" si="921">FJ11+1/24+1/100000</f>
        <v>44641.208383333338</v>
      </c>
      <c r="FK12" s="501" t="str">
        <f>IF(VLOOKUP(FJ12,'Drilling Input'!$B$3:$F$10034,5,1)=VLOOKUP(FJ11,'Drilling Input'!$B$3:$F$10034,5,1)," ",VLOOKUP(FJ12,'Drilling Input'!$B$3:$F$10034,5,1))</f>
        <v xml:space="preserve"> </v>
      </c>
      <c r="FL12" s="504"/>
      <c r="FM12" s="503">
        <f t="shared" si="395"/>
        <v>44642.208383333338</v>
      </c>
      <c r="FN12" s="501" t="str">
        <f>IF(VLOOKUP(FM12,'Drilling Input'!$B$3:$F$10034,5,1)=VLOOKUP(FM11,'Drilling Input'!$B$3:$F$10034,5,1)," ",VLOOKUP(FM12,'Drilling Input'!$B$3:$F$10034,5,1))</f>
        <v>Release WHRT. B/O and R/B cement head assy.</v>
      </c>
      <c r="FO12" s="504"/>
      <c r="FP12" s="503">
        <f t="shared" ref="FP12" si="922">FP11+1/24+1/100000</f>
        <v>44643.208383333338</v>
      </c>
      <c r="FQ12" s="501" t="str">
        <f>IF(VLOOKUP(FP12,'Drilling Input'!$B$3:$F$10034,5,1)=VLOOKUP(FP11,'Drilling Input'!$B$3:$F$10034,5,1)," ",VLOOKUP(FP12,'Drilling Input'!$B$3:$F$10034,5,1))</f>
        <v xml:space="preserve"> </v>
      </c>
      <c r="FR12" s="504"/>
      <c r="FS12" s="503">
        <f t="shared" ref="FS12" si="923">FS11+1/24+1/100000</f>
        <v>44644.208383333338</v>
      </c>
      <c r="FT12" s="501" t="str">
        <f>IF(VLOOKUP(FS12,'Drilling Input'!$B$3:$F$10034,5,1)=VLOOKUP(FS11,'Drilling Input'!$B$3:$F$10034,5,1)," ",VLOOKUP(FS12,'Drilling Input'!$B$3:$F$10034,5,1))</f>
        <v xml:space="preserve"> </v>
      </c>
      <c r="FU12" s="504"/>
      <c r="FV12" s="503">
        <f t="shared" ref="FV12" si="924">FV11+1/24+1/100000</f>
        <v>44645.208383333338</v>
      </c>
      <c r="FW12" s="501" t="str">
        <f>IF(VLOOKUP(FV12,'Drilling Input'!$B$3:$F$10034,5,1)=VLOOKUP(FV11,'Drilling Input'!$B$3:$F$10034,5,1)," ",VLOOKUP(FV12,'Drilling Input'!$B$3:$F$10034,5,1))</f>
        <v>Lower Riser string and install MPD, Mux and hotline clamps. Land in spider</v>
      </c>
      <c r="FX12" s="504"/>
      <c r="FY12" s="503">
        <f t="shared" ref="FY12" si="925">FY11+1/24+1/100000</f>
        <v>44646.208383333338</v>
      </c>
      <c r="FZ12" s="501" t="str">
        <f>IF(VLOOKUP(FY12,'Drilling Input'!$B$3:$F$10034,5,1)=VLOOKUP(FY11,'Drilling Input'!$B$3:$F$10034,5,1)," ",VLOOKUP(FY12,'Drilling Input'!$B$3:$F$10034,5,1))</f>
        <v>M/U PSRT. RIH to RCD depth. Install PS. POOH PSRT and R/B.</v>
      </c>
      <c r="GA12" s="504"/>
      <c r="GB12" s="503">
        <f t="shared" si="400"/>
        <v>44647.208383333338</v>
      </c>
      <c r="GC12" s="501" t="str">
        <f>IF(VLOOKUP(GB12,'Drilling Input'!$B$3:$F$10034,5,1)=VLOOKUP(GB11,'Drilling Input'!$B$3:$F$10034,5,1)," ",VLOOKUP(GB12,'Drilling Input'!$B$3:$F$10034,5,1))</f>
        <v xml:space="preserve"> </v>
      </c>
      <c r="GD12" s="504"/>
      <c r="GE12" s="503">
        <f t="shared" ref="GE12" si="926">GE11+1/24+1/100000</f>
        <v>44648.208383333338</v>
      </c>
      <c r="GF12" s="501" t="str">
        <f>IF(VLOOKUP(GE12,'Drilling Input'!$B$3:$F$10034,5,1)=VLOOKUP(GE11,'Drilling Input'!$B$3:$F$10034,5,1)," ",VLOOKUP(GE12,'Drilling Input'!$B$3:$F$10034,5,1))</f>
        <v>Perfom cement job</v>
      </c>
      <c r="GG12" s="504"/>
      <c r="GH12" s="503">
        <f t="shared" ref="GH12" si="927">GH11+1/24+1/100000</f>
        <v>44649.208383333338</v>
      </c>
      <c r="GI12" s="501" t="str">
        <f>IF(VLOOKUP(GH12,'Drilling Input'!$B$3:$F$10034,5,1)=VLOOKUP(GH11,'Drilling Input'!$B$3:$F$10034,5,1)," ",VLOOKUP(GH12,'Drilling Input'!$B$3:$F$10034,5,1))</f>
        <v>Drill 12-1/4" hole to section TD</v>
      </c>
      <c r="GJ12" s="504"/>
      <c r="GK12" s="503">
        <f t="shared" si="395"/>
        <v>44650.208383333338</v>
      </c>
      <c r="GL12" s="501" t="str">
        <f>IF(VLOOKUP(GK12,'Drilling Input'!$B$3:$F$10034,5,1)=VLOOKUP(GK11,'Drilling Input'!$B$3:$F$10034,5,1)," ",VLOOKUP(GK12,'Drilling Input'!$B$3:$F$10034,5,1))</f>
        <v xml:space="preserve"> </v>
      </c>
      <c r="GM12" s="504"/>
      <c r="GN12" s="503">
        <f t="shared" ref="GN12" si="928">GN11+1/24+1/100000</f>
        <v>44651.208383333338</v>
      </c>
      <c r="GO12" s="501" t="str">
        <f>IF(VLOOKUP(GN12,'Drilling Input'!$B$3:$F$10034,5,1)=VLOOKUP(GN11,'Drilling Input'!$B$3:$F$10034,5,1)," ",VLOOKUP(GN12,'Drilling Input'!$B$3:$F$10034,5,1))</f>
        <v xml:space="preserve"> </v>
      </c>
      <c r="GP12" s="504"/>
      <c r="GQ12" s="503">
        <f t="shared" ref="GQ12" si="929">GQ11+1/24+1/100000</f>
        <v>44652.208383333338</v>
      </c>
      <c r="GR12" s="501" t="str">
        <f>IF(VLOOKUP(GQ12,'Drilling Input'!$B$3:$F$10034,5,1)=VLOOKUP(GQ11,'Drilling Input'!$B$3:$F$10034,5,1)," ",VLOOKUP(GQ12,'Drilling Input'!$B$3:$F$10034,5,1))</f>
        <v xml:space="preserve"> </v>
      </c>
      <c r="GS12" s="504"/>
      <c r="GT12" s="503">
        <f t="shared" ref="GT12" si="930">GT11+1/24+1/100000</f>
        <v>44653.208383333338</v>
      </c>
      <c r="GU12" s="501" t="str">
        <f>IF(VLOOKUP(GT12,'Drilling Input'!$B$3:$F$10034,5,1)=VLOOKUP(GT11,'Drilling Input'!$B$3:$F$10034,5,1)," ",VLOOKUP(GT12,'Drilling Input'!$B$3:$F$10034,5,1))</f>
        <v>C/O DP handing equipment</v>
      </c>
      <c r="GV12" s="504"/>
      <c r="GW12" s="503">
        <f t="shared" ref="GW12" si="931">GW11+1/24+1/100000</f>
        <v>44654.208383333338</v>
      </c>
      <c r="GX12" s="501" t="str">
        <f>IF(VLOOKUP(GW12,'Drilling Input'!$B$3:$F$10034,5,1)=VLOOKUP(GW11,'Drilling Input'!$B$3:$F$10034,5,1)," ",VLOOKUP(GW12,'Drilling Input'!$B$3:$F$10034,5,1))</f>
        <v>M/U and RIH 8 1/2" AutoTrak BHA on HWDP.</v>
      </c>
      <c r="GY12" s="504"/>
      <c r="GZ12" s="503">
        <f t="shared" si="400"/>
        <v>44655.208383333338</v>
      </c>
      <c r="HA12" s="501" t="str">
        <f>IF(VLOOKUP(GZ12,'Drilling Input'!$B$3:$F$10034,5,1)=VLOOKUP(GZ11,'Drilling Input'!$B$3:$F$10034,5,1)," ",VLOOKUP(GZ12,'Drilling Input'!$B$3:$F$10034,5,1))</f>
        <v xml:space="preserve"> </v>
      </c>
      <c r="HB12" s="504"/>
      <c r="HC12" s="503">
        <f t="shared" ref="HC12" si="932">HC11+1/24+1/100000</f>
        <v>44656.208383333338</v>
      </c>
      <c r="HD12" s="501" t="str">
        <f>IF(VLOOKUP(HC12,'Drilling Input'!$B$3:$F$10034,5,1)=VLOOKUP(HC11,'Drilling Input'!$B$3:$F$10034,5,1)," ",VLOOKUP(HC12,'Drilling Input'!$B$3:$F$10034,5,1))</f>
        <v>PJSM. RU to run SAS</v>
      </c>
      <c r="HE12" s="504"/>
      <c r="HF12" s="503">
        <f t="shared" ref="HF12" si="933">HF11+1/24+1/100000</f>
        <v>44657.208383333338</v>
      </c>
      <c r="HG12" s="501" t="str">
        <f>IF(VLOOKUP(HF12,'Drilling Input'!$B$3:$F$10034,5,1)=VLOOKUP(HF11,'Drilling Input'!$B$3:$F$10034,5,1)," ",VLOOKUP(HF12,'Drilling Input'!$B$3:$F$10034,5,1))</f>
        <v xml:space="preserve"> </v>
      </c>
      <c r="HH12" s="504"/>
      <c r="HI12" s="503">
        <f t="shared" si="395"/>
        <v>44658.208383333338</v>
      </c>
      <c r="HJ12" s="501" t="str">
        <f>IF(VLOOKUP(HI12,'Drilling Input'!$B$3:$F$10034,5,1)=VLOOKUP(HI11,'Drilling Input'!$B$3:$F$10034,5,1)," ",VLOOKUP(HI12,'Drilling Input'!$B$3:$F$10034,5,1))</f>
        <v xml:space="preserve"> </v>
      </c>
      <c r="HK12" s="504"/>
      <c r="HL12" s="503">
        <f t="shared" ref="HL12" si="934">HL11+1/24+1/100000</f>
        <v>44659.208383333338</v>
      </c>
      <c r="HM12" s="501" t="str">
        <f>IF(VLOOKUP(HL12,'Drilling Input'!$B$3:$F$10034,5,1)=VLOOKUP(HL11,'Drilling Input'!$B$3:$F$10034,5,1)," ",VLOOKUP(HL12,'Drilling Input'!$B$3:$F$10034,5,1))</f>
        <v>POOH, rack WB stand and jet sub assy</v>
      </c>
      <c r="HN12" s="504"/>
      <c r="HO12" s="503">
        <f t="shared" ref="HO12" si="935">HO11+1/24+1/100000</f>
        <v>44660.208383333338</v>
      </c>
      <c r="HP12" s="501" t="str">
        <f>IF(VLOOKUP(HO12,'Drilling Input'!$B$3:$F$10034,5,1)=VLOOKUP(HO11,'Drilling Input'!$B$3:$F$10034,5,1)," ",VLOOKUP(HO12,'Drilling Input'!$B$3:$F$10034,5,1))</f>
        <v>M/U tubing hanger</v>
      </c>
      <c r="HQ12" s="504"/>
      <c r="HR12" s="503">
        <f t="shared" ref="HR12" si="936">HR11+1/24+1/100000</f>
        <v>44661.208383333338</v>
      </c>
      <c r="HS12" s="501" t="str">
        <f>IF(VLOOKUP(HR12,'Drilling Input'!$B$3:$F$10034,5,1)=VLOOKUP(HR11,'Drilling Input'!$B$3:$F$10034,5,1)," ",VLOOKUP(HR12,'Drilling Input'!$B$3:$F$10034,5,1))</f>
        <v xml:space="preserve"> </v>
      </c>
      <c r="HT12" s="504"/>
      <c r="HU12" s="503">
        <f t="shared" ref="HU12" si="937">HU11+1/24+1/100000</f>
        <v>44662.208383333338</v>
      </c>
      <c r="HV12" s="501" t="str">
        <f>IF(VLOOKUP(HU12,'Drilling Input'!$B$3:$F$10034,5,1)=VLOOKUP(HU11,'Drilling Input'!$B$3:$F$10034,5,1)," ",VLOOKUP(HU12,'Drilling Input'!$B$3:$F$10034,5,1))</f>
        <v xml:space="preserve">PU and removes SES </v>
      </c>
      <c r="HW12" s="504"/>
      <c r="HX12" s="503">
        <f t="shared" si="400"/>
        <v>44663.208383333338</v>
      </c>
      <c r="HY12" s="501" t="str">
        <f>IF(VLOOKUP(HX12,'Drilling Input'!$B$3:$F$10034,5,1)=VLOOKUP(HX11,'Drilling Input'!$B$3:$F$10034,5,1)," ",VLOOKUP(HX12,'Drilling Input'!$B$3:$F$10034,5,1))</f>
        <v xml:space="preserve"> </v>
      </c>
      <c r="HZ12" s="504"/>
      <c r="IA12" s="503">
        <f t="shared" ref="IA12" si="938">IA11+1/24+1/100000</f>
        <v>44664.208383333338</v>
      </c>
      <c r="IB12" s="501" t="str">
        <f>IF(VLOOKUP(IA12,'Drilling Input'!$B$3:$F$10034,5,1)=VLOOKUP(IA11,'Drilling Input'!$B$3:$F$10034,5,1)," ",VLOOKUP(IA12,'Drilling Input'!$B$3:$F$10034,5,1))</f>
        <v xml:space="preserve"> </v>
      </c>
      <c r="IC12" s="504"/>
      <c r="ID12" s="503">
        <f t="shared" ref="ID12" si="939">ID11+1/24+1/100000</f>
        <v>44665.208383333338</v>
      </c>
      <c r="IE12" s="501" t="str">
        <f>IF(VLOOKUP(ID12,'Drilling Input'!$B$3:$F$10034,5,1)=VLOOKUP(ID11,'Drilling Input'!$B$3:$F$10034,5,1)," ",VLOOKUP(ID12,'Drilling Input'!$B$3:$F$10034,5,1))</f>
        <v>P/U 6" Gooseneck#2 pre-make up with 6" Co-Flex hose and installed Flow Spool.</v>
      </c>
      <c r="IF12" s="504"/>
      <c r="IG12" s="503">
        <f t="shared" si="415"/>
        <v>44666.208383333338</v>
      </c>
      <c r="IH12" s="501" t="str">
        <f>IF(VLOOKUP(IG12,'Drilling Input'!$B$3:$F$10034,5,1)=VLOOKUP(IG11,'Drilling Input'!$B$3:$F$10034,5,1)," ",VLOOKUP(IG12,'Drilling Input'!$B$3:$F$10034,5,1))</f>
        <v>Perform connector pressure test to 4,000 psi</v>
      </c>
      <c r="II12" s="504"/>
      <c r="IJ12" s="503">
        <f t="shared" ref="IJ12" si="940">IJ11+1/24+1/100000</f>
        <v>44667.208383333338</v>
      </c>
      <c r="IK12" s="501" t="str">
        <f>IF(VLOOKUP(IJ12,'Drilling Input'!$B$3:$F$10034,5,1)=VLOOKUP(IJ11,'Drilling Input'!$B$3:$F$10034,5,1)," ",VLOOKUP(IJ12,'Drilling Input'!$B$3:$F$10034,5,1))</f>
        <v>Drill 17.5" hole to section TD</v>
      </c>
      <c r="IL12" s="504"/>
      <c r="IM12" s="503">
        <f t="shared" ref="IM12" si="941">IM11+1/24+1/100000</f>
        <v>44668.208383333338</v>
      </c>
      <c r="IN12" s="501" t="str">
        <f>IF(VLOOKUP(IM12,'Drilling Input'!$B$3:$F$10034,5,1)=VLOOKUP(IM11,'Drilling Input'!$B$3:$F$10034,5,1)," ",VLOOKUP(IM12,'Drilling Input'!$B$3:$F$10034,5,1))</f>
        <v xml:space="preserve">PJSM. P/U and RIH 13-5/8" casing shoe track. </v>
      </c>
      <c r="IO12" s="504"/>
      <c r="IP12" s="503">
        <f t="shared" ref="IP12" si="942">IP11+1/24+1/100000</f>
        <v>44669.208383333338</v>
      </c>
      <c r="IQ12" s="501" t="str">
        <f>IF(VLOOKUP(IP12,'Drilling Input'!$B$3:$F$10034,5,1)=VLOOKUP(IP11,'Drilling Input'!$B$3:$F$10034,5,1)," ",VLOOKUP(IP12,'Drilling Input'!$B$3:$F$10034,5,1))</f>
        <v xml:space="preserve"> </v>
      </c>
      <c r="IR12" s="504"/>
      <c r="IS12" s="503">
        <f t="shared" ref="IS12" si="943">IS11+1/24+1/100000</f>
        <v>44670.208383333338</v>
      </c>
      <c r="IT12" s="501" t="str">
        <f>IF(VLOOKUP(IS12,'Drilling Input'!$B$3:$F$10034,5,1)=VLOOKUP(IS11,'Drilling Input'!$B$3:$F$10034,5,1)," ",VLOOKUP(IS12,'Drilling Input'!$B$3:$F$10034,5,1))</f>
        <v xml:space="preserve"> </v>
      </c>
      <c r="IU12" s="504"/>
      <c r="IV12" s="503">
        <f t="shared" si="420"/>
        <v>44671.208383333338</v>
      </c>
      <c r="IW12" s="501" t="str">
        <f>IF(VLOOKUP(IV12,'Drilling Input'!$B$3:$F$10034,5,1)=VLOOKUP(IV11,'Drilling Input'!$B$3:$F$10034,5,1)," ",VLOOKUP(IV12,'Drilling Input'!$B$3:$F$10034,5,1))</f>
        <v xml:space="preserve"> </v>
      </c>
      <c r="IX12" s="504"/>
      <c r="IY12" s="503">
        <f t="shared" ref="IY12" si="944">IY11+1/24+1/100000</f>
        <v>44672.208383333338</v>
      </c>
      <c r="IZ12" s="501" t="str">
        <f>IF(VLOOKUP(IY12,'Drilling Input'!$B$3:$F$10034,5,1)=VLOOKUP(IY11,'Drilling Input'!$B$3:$F$10034,5,1)," ",VLOOKUP(IY12,'Drilling Input'!$B$3:$F$10034,5,1))</f>
        <v>Circulate hole clean.</v>
      </c>
      <c r="JA12" s="504"/>
      <c r="JB12" s="503">
        <f t="shared" ref="JB12" si="945">JB11+1/24+1/100000</f>
        <v>44673.208383333338</v>
      </c>
      <c r="JC12" s="501" t="str">
        <f>IF(VLOOKUP(JB12,'Drilling Input'!$B$3:$F$10034,5,1)=VLOOKUP(JB11,'Drilling Input'!$B$3:$F$10034,5,1)," ",VLOOKUP(JB12,'Drilling Input'!$B$3:$F$10034,5,1))</f>
        <v>Perform cement job</v>
      </c>
      <c r="JD12" s="504"/>
      <c r="JE12" s="503">
        <f t="shared" si="415"/>
        <v>44674.208383333338</v>
      </c>
      <c r="JF12" s="501" t="str">
        <f>IF(VLOOKUP(JE12,'Drilling Input'!$B$3:$F$10034,5,1)=VLOOKUP(JE11,'Drilling Input'!$B$3:$F$10034,5,1)," ",VLOOKUP(JE12,'Drilling Input'!$B$3:$F$10034,5,1))</f>
        <v xml:space="preserve"> </v>
      </c>
      <c r="JG12" s="504"/>
      <c r="JH12" s="503">
        <f t="shared" ref="JH12" si="946">JH11+1/24+1/100000</f>
        <v>44675.208383333338</v>
      </c>
      <c r="JI12" s="501" t="str">
        <f>IF(VLOOKUP(JH12,'Drilling Input'!$B$3:$F$10034,5,1)=VLOOKUP(JH11,'Drilling Input'!$B$3:$F$10034,5,1)," ",VLOOKUP(JH12,'Drilling Input'!$B$3:$F$10034,5,1))</f>
        <v xml:space="preserve"> </v>
      </c>
      <c r="JJ12" s="504"/>
      <c r="JK12" s="503">
        <f t="shared" ref="JK12" si="947">JK11+1/24+1/100000</f>
        <v>44676.208383333338</v>
      </c>
      <c r="JL12" s="501" t="str">
        <f>IF(VLOOKUP(JK12,'Drilling Input'!$B$3:$F$10034,5,1)=VLOOKUP(JK11,'Drilling Input'!$B$3:$F$10034,5,1)," ",VLOOKUP(JK12,'Drilling Input'!$B$3:$F$10034,5,1))</f>
        <v xml:space="preserve"> </v>
      </c>
      <c r="JM12" s="504"/>
      <c r="JN12" s="503">
        <f t="shared" ref="JN12" si="948">JN11+1/24+1/100000</f>
        <v>44677.208383333338</v>
      </c>
      <c r="JO12" s="501" t="str">
        <f>IF(VLOOKUP(JN12,'Drilling Input'!$B$3:$F$10034,5,1)=VLOOKUP(JN11,'Drilling Input'!$B$3:$F$10034,5,1)," ",VLOOKUP(JN12,'Drilling Input'!$B$3:$F$10034,5,1))</f>
        <v>Displace to RDIF while drilling out remaining cement, shoe, rathole and 15 ft of new formation.</v>
      </c>
      <c r="JP12" s="504"/>
      <c r="JQ12" s="503">
        <f t="shared" ref="JQ12" si="949">JQ11+1/24+1/100000</f>
        <v>44678.208383333338</v>
      </c>
      <c r="JR12" s="501" t="str">
        <f>IF(VLOOKUP(JQ12,'Drilling Input'!$B$3:$F$10034,5,1)=VLOOKUP(JQ11,'Drilling Input'!$B$3:$F$10034,5,1)," ",VLOOKUP(JQ12,'Drilling Input'!$B$3:$F$10034,5,1))</f>
        <v xml:space="preserve"> Displace open hole to SF-DIF.</v>
      </c>
      <c r="JS12" s="504"/>
      <c r="JT12" s="503">
        <f t="shared" si="420"/>
        <v>44679.208383333338</v>
      </c>
      <c r="JU12" s="501" t="str">
        <f>IF(VLOOKUP(JT12,'Drilling Input'!$B$3:$F$10034,5,1)=VLOOKUP(JT11,'Drilling Input'!$B$3:$F$10034,5,1)," ",VLOOKUP(JT12,'Drilling Input'!$B$3:$F$10034,5,1))</f>
        <v xml:space="preserve">POOH HWDP and 8-1/2" BHA.  Rack back with aux assistance. </v>
      </c>
      <c r="JV12" s="504"/>
      <c r="JW12" s="503">
        <f t="shared" ref="JW12" si="950">JW11+1/24+1/100000</f>
        <v>44680.208383333338</v>
      </c>
      <c r="JX12" s="501" t="str">
        <f>IF(VLOOKUP(JW12,'Drilling Input'!$B$3:$F$10034,5,1)=VLOOKUP(JW11,'Drilling Input'!$B$3:$F$10034,5,1)," ",VLOOKUP(JW12,'Drilling Input'!$B$3:$F$10034,5,1))</f>
        <v xml:space="preserve"> </v>
      </c>
      <c r="JY12" s="504"/>
      <c r="JZ12" s="503">
        <f t="shared" ref="JZ12" si="951">JZ11+1/24+1/100000</f>
        <v>44681.208383333338</v>
      </c>
      <c r="KA12" s="501" t="str">
        <f>IF(VLOOKUP(JZ12,'Drilling Input'!$B$3:$F$10034,5,1)=VLOOKUP(JZ11,'Drilling Input'!$B$3:$F$10034,5,1)," ",VLOOKUP(JZ12,'Drilling Input'!$B$3:$F$10034,5,1))</f>
        <v xml:space="preserve"> </v>
      </c>
      <c r="KB12" s="504"/>
      <c r="KC12" s="503">
        <f t="shared" si="415"/>
        <v>44682.208383333338</v>
      </c>
      <c r="KD12" s="501" t="str">
        <f>IF(VLOOKUP(KC12,'Drilling Input'!$B$3:$F$10034,5,1)=VLOOKUP(KC11,'Drilling Input'!$B$3:$F$10034,5,1)," ",VLOOKUP(KC12,'Drilling Input'!$B$3:$F$10034,5,1))</f>
        <v xml:space="preserve">Perform OHGP </v>
      </c>
      <c r="KE12" s="504"/>
      <c r="KF12" s="503">
        <f t="shared" ref="KF12" si="952">KF11+1/24+1/100000</f>
        <v>44683.208383333338</v>
      </c>
      <c r="KG12" s="501" t="str">
        <f>IF(VLOOKUP(KF12,'Drilling Input'!$B$3:$F$10034,5,1)=VLOOKUP(KF11,'Drilling Input'!$B$3:$F$10034,5,1)," ",VLOOKUP(KF12,'Drilling Input'!$B$3:$F$10034,5,1))</f>
        <v xml:space="preserve">POOH 5-7/8" DP to shift close FS2. </v>
      </c>
      <c r="KH12" s="504"/>
      <c r="KI12" s="503">
        <f t="shared" ref="KI12" si="953">KI11+1/24+1/100000</f>
        <v>44684.208383333338</v>
      </c>
      <c r="KJ12" s="501" t="str">
        <f>IF(VLOOKUP(KI12,'Drilling Input'!$B$3:$F$10034,5,1)=VLOOKUP(KI11,'Drilling Input'!$B$3:$F$10034,5,1)," ",VLOOKUP(KI12,'Drilling Input'!$B$3:$F$10034,5,1))</f>
        <v>Rack back washpipe and service tools</v>
      </c>
      <c r="KK12" s="504"/>
      <c r="KL12" s="503">
        <f t="shared" ref="KL12" si="954">KL11+1/24+1/100000</f>
        <v>44685.208383333338</v>
      </c>
      <c r="KM12" s="501" t="str">
        <f>IF(VLOOKUP(KL12,'Drilling Input'!$B$3:$F$10034,5,1)=VLOOKUP(KL11,'Drilling Input'!$B$3:$F$10034,5,1)," ",VLOOKUP(KL12,'Drilling Input'!$B$3:$F$10034,5,1))</f>
        <v xml:space="preserve"> </v>
      </c>
      <c r="KN12" s="504"/>
      <c r="KO12" s="503">
        <f t="shared" ref="KO12" si="955">KO11+1/24+1/100000</f>
        <v>44686.208383333338</v>
      </c>
      <c r="KP12" s="501" t="str">
        <f>IF(VLOOKUP(KO12,'Drilling Input'!$B$3:$F$10034,5,1)=VLOOKUP(KO11,'Drilling Input'!$B$3:$F$10034,5,1)," ",VLOOKUP(KO12,'Drilling Input'!$B$3:$F$10034,5,1))</f>
        <v xml:space="preserve"> </v>
      </c>
      <c r="KQ12" s="504"/>
      <c r="KR12" s="503">
        <f t="shared" si="420"/>
        <v>44687.208383333338</v>
      </c>
      <c r="KS12" s="501" t="str">
        <f>IF(VLOOKUP(KR12,'Drilling Input'!$B$3:$F$10034,5,1)=VLOOKUP(KR11,'Drilling Input'!$B$3:$F$10034,5,1)," ",VLOOKUP(KR12,'Drilling Input'!$B$3:$F$10034,5,1))</f>
        <v>Test tubing hanger seal to 2000 psi.  Lock  tubing hanger. Take overpull.  Test tubing hanger seal to 5000 psi</v>
      </c>
      <c r="KT12" s="504"/>
      <c r="KU12" s="503">
        <f t="shared" ref="KU12" si="956">KU11+1/24+1/100000</f>
        <v>44688.208383333338</v>
      </c>
      <c r="KV12" s="501" t="str">
        <f>IF(VLOOKUP(KU12,'Drilling Input'!$B$3:$F$10034,5,1)=VLOOKUP(KU11,'Drilling Input'!$B$3:$F$10034,5,1)," ",VLOOKUP(KU12,'Drilling Input'!$B$3:$F$10034,5,1))</f>
        <v xml:space="preserve"> </v>
      </c>
      <c r="KW12" s="504"/>
      <c r="KX12" s="503">
        <f t="shared" ref="KX12" si="957">KX11+1/24+1/100000</f>
        <v>44689.208383333338</v>
      </c>
      <c r="KY12" s="501" t="str">
        <f>IF(VLOOKUP(KX12,'Drilling Input'!$B$3:$F$10034,5,1)=VLOOKUP(KX11,'Drilling Input'!$B$3:$F$10034,5,1)," ",VLOOKUP(KX12,'Drilling Input'!$B$3:$F$10034,5,1))</f>
        <v xml:space="preserve"> </v>
      </c>
      <c r="KZ12" s="504"/>
      <c r="LA12" s="503">
        <f t="shared" si="435"/>
        <v>44690.208383333338</v>
      </c>
      <c r="LB12" s="501" t="str">
        <f>IF(VLOOKUP(LA12,'Drilling Input'!$B$3:$F$10034,5,1)=VLOOKUP(LA11,'Drilling Input'!$B$3:$F$10034,5,1)," ",VLOOKUP(LA12,'Drilling Input'!$B$3:$F$10034,5,1))</f>
        <v>Move rig to W526 SHZ</v>
      </c>
      <c r="LC12" s="504"/>
      <c r="LD12" s="503">
        <f t="shared" ref="LD12" si="958">LD11+1/24+1/100000</f>
        <v>44691.208383333338</v>
      </c>
      <c r="LE12" s="501" t="str">
        <f>IF(VLOOKUP(LD12,'Drilling Input'!$B$3:$F$10034,5,1)=VLOOKUP(LD11,'Drilling Input'!$B$3:$F$10034,5,1)," ",VLOOKUP(LD12,'Drilling Input'!$B$3:$F$10034,5,1))</f>
        <v>RU MUX / hotline / goosenecks/choke kill and booster stabs</v>
      </c>
      <c r="LF12" s="504"/>
      <c r="LG12" s="503">
        <f t="shared" ref="LG12" si="959">LG11+1/24+1/100000</f>
        <v>44692.208383333338</v>
      </c>
      <c r="LH12" s="501" t="str">
        <f>IF(VLOOKUP(LG12,'Drilling Input'!$B$3:$F$10034,5,1)=VLOOKUP(LG11,'Drilling Input'!$B$3:$F$10034,5,1)," ",VLOOKUP(LG12,'Drilling Input'!$B$3:$F$10034,5,1))</f>
        <v xml:space="preserve"> </v>
      </c>
      <c r="LI12" s="504"/>
      <c r="LJ12" s="503">
        <f t="shared" ref="LJ12" si="960">LJ11+1/24+1/100000</f>
        <v>44693.208383333338</v>
      </c>
      <c r="LK12" s="501" t="str">
        <f>IF(VLOOKUP(LJ12,'Drilling Input'!$B$3:$F$10034,5,1)=VLOOKUP(LJ11,'Drilling Input'!$B$3:$F$10034,5,1)," ",VLOOKUP(LJ12,'Drilling Input'!$B$3:$F$10034,5,1))</f>
        <v xml:space="preserve"> </v>
      </c>
      <c r="LL12" s="504"/>
      <c r="LM12" s="503">
        <f t="shared" ref="LM12" si="961">LM11+1/24+1/100000</f>
        <v>44694.208383333338</v>
      </c>
      <c r="LN12" s="501" t="str">
        <f>IF(VLOOKUP(LM12,'Drilling Input'!$B$3:$F$10034,5,1)=VLOOKUP(LM11,'Drilling Input'!$B$3:$F$10034,5,1)," ",VLOOKUP(LM12,'Drilling Input'!$B$3:$F$10034,5,1))</f>
        <v xml:space="preserve">POOH HWDP and 17.5" AutoTrak BHA.  Rack back with aux assistance. </v>
      </c>
      <c r="LO12" s="504"/>
      <c r="LP12" s="503">
        <f t="shared" si="440"/>
        <v>44695.208383333338</v>
      </c>
      <c r="LQ12" s="501" t="str">
        <f>IF(VLOOKUP(LP12,'Drilling Input'!$B$3:$F$10034,5,1)=VLOOKUP(LP11,'Drilling Input'!$B$3:$F$10034,5,1)," ",VLOOKUP(LP12,'Drilling Input'!$B$3:$F$10034,5,1))</f>
        <v xml:space="preserve">B/O and rack back cement head </v>
      </c>
      <c r="LR12" s="504"/>
      <c r="LS12" s="503">
        <f t="shared" ref="LS12" si="962">LS11+1/24+1/100000</f>
        <v>44696.208383333338</v>
      </c>
      <c r="LT12" s="501" t="str">
        <f>IF(VLOOKUP(LS12,'Drilling Input'!$B$3:$F$10034,5,1)=VLOOKUP(LS11,'Drilling Input'!$B$3:$F$10034,5,1)," ",VLOOKUP(LS12,'Drilling Input'!$B$3:$F$10034,5,1))</f>
        <v xml:space="preserve"> </v>
      </c>
      <c r="LU12" s="504"/>
      <c r="LV12" s="503">
        <f t="shared" ref="LV12" si="963">LV11+1/24+1/100000</f>
        <v>44697.208383333338</v>
      </c>
      <c r="LW12" s="501" t="str">
        <f>IF(VLOOKUP(LV12,'Drilling Input'!$B$3:$F$10034,5,1)=VLOOKUP(LV11,'Drilling Input'!$B$3:$F$10034,5,1)," ",VLOOKUP(LV12,'Drilling Input'!$B$3:$F$10034,5,1))</f>
        <v xml:space="preserve"> </v>
      </c>
      <c r="LX12" s="504"/>
      <c r="LY12" s="503">
        <f t="shared" si="435"/>
        <v>44698.208383333338</v>
      </c>
      <c r="LZ12" s="501" t="str">
        <f>IF(VLOOKUP(LY12,'Drilling Input'!$B$3:$F$10034,5,1)=VLOOKUP(LY11,'Drilling Input'!$B$3:$F$10034,5,1)," ",VLOOKUP(LY12,'Drilling Input'!$B$3:$F$10034,5,1))</f>
        <v>Change out to BX5 elevator. P/U &amp; M/U 9-5/8" liner hanger.</v>
      </c>
      <c r="MA12" s="504"/>
      <c r="MB12" s="503">
        <f t="shared" ref="MB12" si="964">MB11+1/24+1/100000</f>
        <v>44699.208383333338</v>
      </c>
      <c r="MC12" s="501" t="str">
        <f>IF(VLOOKUP(MB12,'Drilling Input'!$B$3:$F$10034,5,1)=VLOOKUP(MB11,'Drilling Input'!$B$3:$F$10034,5,1)," ",VLOOKUP(MB12,'Drilling Input'!$B$3:$F$10034,5,1))</f>
        <v xml:space="preserve"> </v>
      </c>
      <c r="MD12" s="504"/>
      <c r="ME12" s="503">
        <f t="shared" ref="ME12" si="965">ME11+1/24+1/100000</f>
        <v>44700.208383333338</v>
      </c>
      <c r="MF12" s="501" t="str">
        <f>IF(VLOOKUP(ME12,'Drilling Input'!$B$3:$F$10034,5,1)=VLOOKUP(ME11,'Drilling Input'!$B$3:$F$10034,5,1)," ",VLOOKUP(ME12,'Drilling Input'!$B$3:$F$10034,5,1))</f>
        <v xml:space="preserve"> </v>
      </c>
      <c r="MG12" s="504"/>
      <c r="MH12" s="503">
        <f t="shared" ref="MH12" si="966">MH11+1/24+1/100000</f>
        <v>44701.208383333338</v>
      </c>
      <c r="MI12" s="501" t="str">
        <f>IF(VLOOKUP(MH12,'Drilling Input'!$B$3:$F$10034,5,1)=VLOOKUP(MH11,'Drilling Input'!$B$3:$F$10034,5,1)," ",VLOOKUP(MH12,'Drilling Input'!$B$3:$F$10034,5,1))</f>
        <v>RIH suspension packer on DP to setting depth</v>
      </c>
      <c r="MJ12" s="504"/>
      <c r="MK12" s="503">
        <f t="shared" ref="MK12" si="967">MK11+1/24+1/100000</f>
        <v>44702.208383333338</v>
      </c>
      <c r="ML12" s="501" t="str">
        <f>IF(VLOOKUP(MK12,'Drilling Input'!$B$3:$F$10034,5,1)=VLOOKUP(MK11,'Drilling Input'!$B$3:$F$10034,5,1)," ",VLOOKUP(MK12,'Drilling Input'!$B$3:$F$10034,5,1))</f>
        <v>Lock THD Connector and perform backseal test</v>
      </c>
      <c r="MM12" s="504"/>
      <c r="MN12" s="503">
        <f t="shared" si="440"/>
        <v>44703.208383333338</v>
      </c>
      <c r="MO12" s="501" t="str">
        <f>IF(VLOOKUP(MN12,'Drilling Input'!$B$3:$F$10034,5,1)=VLOOKUP(MN11,'Drilling Input'!$B$3:$F$10034,5,1)," ",VLOOKUP(MN12,'Drilling Input'!$B$3:$F$10034,5,1))</f>
        <v xml:space="preserve"> </v>
      </c>
      <c r="MP12" s="504"/>
      <c r="MQ12" s="503">
        <f t="shared" ref="MQ12" si="968">MQ11+1/24+1/100000</f>
        <v>44704.208383333338</v>
      </c>
      <c r="MR12" s="501" t="str">
        <f>IF(VLOOKUP(MQ12,'Drilling Input'!$B$3:$F$10034,5,1)=VLOOKUP(MQ11,'Drilling Input'!$B$3:$F$10034,5,1)," ",VLOOKUP(MQ12,'Drilling Input'!$B$3:$F$10034,5,1))</f>
        <v xml:space="preserve">PJSM. P/U and RIH 13-5/8" casing shoe track. </v>
      </c>
      <c r="MS12" s="504"/>
      <c r="MT12" s="503">
        <f t="shared" ref="MT12" si="969">MT11+1/24+1/100000</f>
        <v>44705.208383333338</v>
      </c>
      <c r="MU12" s="501" t="str">
        <f>IF(VLOOKUP(MT12,'Drilling Input'!$B$3:$F$10034,5,1)=VLOOKUP(MT11,'Drilling Input'!$B$3:$F$10034,5,1)," ",VLOOKUP(MT12,'Drilling Input'!$B$3:$F$10034,5,1))</f>
        <v xml:space="preserve"> </v>
      </c>
      <c r="MV12" s="504"/>
      <c r="MW12" s="503">
        <f t="shared" si="435"/>
        <v>44706.208383333338</v>
      </c>
      <c r="MX12" s="501" t="str">
        <f>IF(VLOOKUP(MW12,'Drilling Input'!$B$3:$F$10034,5,1)=VLOOKUP(MW11,'Drilling Input'!$B$3:$F$10034,5,1)," ",VLOOKUP(MW12,'Drilling Input'!$B$3:$F$10034,5,1))</f>
        <v xml:space="preserve"> </v>
      </c>
      <c r="MY12" s="504"/>
      <c r="MZ12" s="503">
        <f t="shared" ref="MZ12" si="970">MZ11+1/24+1/100000</f>
        <v>44707.208383333338</v>
      </c>
      <c r="NA12" s="501" t="str">
        <f>IF(VLOOKUP(MZ12,'Drilling Input'!$B$3:$F$10034,5,1)=VLOOKUP(MZ11,'Drilling Input'!$B$3:$F$10034,5,1)," ",VLOOKUP(MZ12,'Drilling Input'!$B$3:$F$10034,5,1))</f>
        <v xml:space="preserve"> </v>
      </c>
      <c r="NB12" s="504"/>
      <c r="NC12" s="503">
        <f t="shared" ref="NC12" si="971">NC11+1/24+1/100000</f>
        <v>44708.208383333338</v>
      </c>
      <c r="ND12" s="501" t="str">
        <f>IF(VLOOKUP(NC12,'Drilling Input'!$B$3:$F$10034,5,1)=VLOOKUP(NC11,'Drilling Input'!$B$3:$F$10034,5,1)," ",VLOOKUP(NC12,'Drilling Input'!$B$3:$F$10034,5,1))</f>
        <v xml:space="preserve"> </v>
      </c>
      <c r="NE12" s="504"/>
      <c r="NF12" s="503">
        <f t="shared" ref="NF12" si="972">NF11+1/24+1/100000</f>
        <v>44709.208383333338</v>
      </c>
      <c r="NG12" s="501" t="str">
        <f>IF(VLOOKUP(NF12,'Drilling Input'!$B$3:$F$10034,5,1)=VLOOKUP(NF11,'Drilling Input'!$B$3:$F$10034,5,1)," ",VLOOKUP(NF12,'Drilling Input'!$B$3:$F$10034,5,1))</f>
        <v>Slug. POOH liner RT to surface. R/B setting tool.</v>
      </c>
      <c r="NH12" s="504"/>
      <c r="NI12" s="503">
        <f t="shared" ref="NI12" si="973">NI11+1/24+1/100000</f>
        <v>44710.208383333338</v>
      </c>
      <c r="NJ12" s="501" t="str">
        <f>IF(VLOOKUP(NI12,'Drilling Input'!$B$3:$F$10034,5,1)=VLOOKUP(NI11,'Drilling Input'!$B$3:$F$10034,5,1)," ",VLOOKUP(NI12,'Drilling Input'!$B$3:$F$10034,5,1))</f>
        <v xml:space="preserve"> </v>
      </c>
      <c r="NK12" s="504"/>
      <c r="NL12" s="503">
        <f t="shared" si="440"/>
        <v>44711.208383333338</v>
      </c>
      <c r="NM12" s="501" t="str">
        <f>IF(VLOOKUP(NL12,'Drilling Input'!$B$3:$F$10034,5,1)=VLOOKUP(NL11,'Drilling Input'!$B$3:$F$10034,5,1)," ",VLOOKUP(NL12,'Drilling Input'!$B$3:$F$10034,5,1))</f>
        <v>POOH and L/D CBL logging tools</v>
      </c>
      <c r="NN12" s="504"/>
      <c r="NO12" s="503">
        <f t="shared" ref="NO12" si="974">NO11+1/24+1/100000</f>
        <v>44712.208383333338</v>
      </c>
      <c r="NP12" s="501" t="str">
        <f>IF(VLOOKUP(NO12,'Drilling Input'!$B$3:$F$10034,5,1)=VLOOKUP(NO11,'Drilling Input'!$B$3:$F$10034,5,1)," ",VLOOKUP(NO12,'Drilling Input'!$B$3:$F$10034,5,1))</f>
        <v>ROV removes BOP VX gasket and clean HPWHH VX profile</v>
      </c>
      <c r="NQ12" s="504"/>
      <c r="NR12" s="503">
        <f t="shared" ref="NR12" si="975">NR11+1/24+1/100000</f>
        <v>44713.208383333338</v>
      </c>
      <c r="NS12" s="501" t="str">
        <f>IF(VLOOKUP(NR12,'Drilling Input'!$B$3:$F$10034,5,1)=VLOOKUP(NR11,'Drilling Input'!$B$3:$F$10034,5,1)," ",VLOOKUP(NR12,'Drilling Input'!$B$3:$F$10034,5,1))</f>
        <v>Service TDS, DROPS inspection</v>
      </c>
      <c r="NT12" s="504"/>
      <c r="NU12" s="503">
        <f t="shared" si="455"/>
        <v>44714.208383333338</v>
      </c>
      <c r="NV12" s="501" t="str">
        <f>IF(VLOOKUP(NU12,'Drilling Input'!$B$3:$F$10034,5,1)=VLOOKUP(NU11,'Drilling Input'!$B$3:$F$10034,5,1)," ",VLOOKUP(NU12,'Drilling Input'!$B$3:$F$10034,5,1))</f>
        <v xml:space="preserve"> </v>
      </c>
      <c r="NW12" s="504"/>
      <c r="NX12" s="503">
        <f t="shared" ref="NX12" si="976">NX11+1/24+1/100000</f>
        <v>44715.208383333338</v>
      </c>
      <c r="NY12" s="501" t="str">
        <f>IF(VLOOKUP(NX12,'Drilling Input'!$B$3:$F$10034,5,1)=VLOOKUP(NX11,'Drilling Input'!$B$3:$F$10034,5,1)," ",VLOOKUP(NX12,'Drilling Input'!$B$3:$F$10034,5,1))</f>
        <v>Circulate casing clean with DIF</v>
      </c>
      <c r="NZ12" s="504"/>
      <c r="OA12" s="503">
        <f t="shared" ref="OA12" si="977">OA11+1/24+1/100000</f>
        <v>44716.208383333338</v>
      </c>
      <c r="OB12" s="501" t="str">
        <f>IF(VLOOKUP(OA12,'Drilling Input'!$B$3:$F$10034,5,1)=VLOOKUP(OA11,'Drilling Input'!$B$3:$F$10034,5,1)," ",VLOOKUP(OA12,'Drilling Input'!$B$3:$F$10034,5,1))</f>
        <v xml:space="preserve"> </v>
      </c>
      <c r="OC12" s="504"/>
      <c r="OD12" s="503">
        <f t="shared" ref="OD12" si="978">OD11+1/24+1/100000</f>
        <v>44717.208383333338</v>
      </c>
      <c r="OE12" s="501" t="str">
        <f>IF(VLOOKUP(OD12,'Drilling Input'!$B$3:$F$10034,5,1)=VLOOKUP(OD11,'Drilling Input'!$B$3:$F$10034,5,1)," ",VLOOKUP(OD12,'Drilling Input'!$B$3:$F$10034,5,1))</f>
        <v xml:space="preserve"> </v>
      </c>
      <c r="OF12" s="504"/>
      <c r="OG12" s="503">
        <f t="shared" ref="OG12" si="979">OG11+1/24+1/100000</f>
        <v>44718.208383333338</v>
      </c>
      <c r="OH12" s="501" t="str">
        <f>IF(VLOOKUP(OG12,'Drilling Input'!$B$3:$F$10034,5,1)=VLOOKUP(OG11,'Drilling Input'!$B$3:$F$10034,5,1)," ",VLOOKUP(OG12,'Drilling Input'!$B$3:$F$10034,5,1))</f>
        <v>Displace OH to filtered brine</v>
      </c>
      <c r="OI12" s="504"/>
      <c r="OJ12" s="503">
        <f t="shared" si="460"/>
        <v>44719.208383333338</v>
      </c>
      <c r="OK12" s="501" t="str">
        <f>IF(VLOOKUP(OJ12,'Drilling Input'!$B$3:$F$10034,5,1)=VLOOKUP(OJ11,'Drilling Input'!$B$3:$F$10034,5,1)," ",VLOOKUP(OJ12,'Drilling Input'!$B$3:$F$10034,5,1))</f>
        <v xml:space="preserve">Displace C, K, B and riser to brine.  </v>
      </c>
      <c r="OL12" s="504"/>
      <c r="OM12" s="503">
        <f t="shared" ref="OM12" si="980">OM11+1/24+1/100000</f>
        <v>44720.208383333338</v>
      </c>
      <c r="ON12" s="501" t="str">
        <f>IF(VLOOKUP(OM12,'Drilling Input'!$B$3:$F$10034,5,1)=VLOOKUP(OM11,'Drilling Input'!$B$3:$F$10034,5,1)," ",VLOOKUP(OM12,'Drilling Input'!$B$3:$F$10034,5,1))</f>
        <v xml:space="preserve"> </v>
      </c>
      <c r="OO12" s="504"/>
      <c r="OP12" s="503">
        <f t="shared" ref="OP12" si="981">OP11+1/24+1/100000</f>
        <v>44721.208383333338</v>
      </c>
      <c r="OQ12" s="501" t="str">
        <f>IF(VLOOKUP(OP12,'Drilling Input'!$B$3:$F$10034,5,1)=VLOOKUP(OP11,'Drilling Input'!$B$3:$F$10034,5,1)," ",VLOOKUP(OP12,'Drilling Input'!$B$3:$F$10034,5,1))</f>
        <v>Terminate control lines</v>
      </c>
      <c r="OR12" s="504"/>
      <c r="OS12" s="503">
        <f t="shared" si="455"/>
        <v>44722.208383333338</v>
      </c>
      <c r="OT12" s="501" t="str">
        <f>IF(VLOOKUP(OS12,'Drilling Input'!$B$3:$F$10034,5,1)=VLOOKUP(OS11,'Drilling Input'!$B$3:$F$10034,5,1)," ",VLOOKUP(OS12,'Drilling Input'!$B$3:$F$10034,5,1))</f>
        <v xml:space="preserve"> </v>
      </c>
      <c r="OU12" s="504"/>
      <c r="OV12" s="503">
        <f t="shared" ref="OV12" si="982">OV11+1/24+1/100000</f>
        <v>44723.208383333338</v>
      </c>
      <c r="OW12" s="501" t="str">
        <f>IF(VLOOKUP(OV12,'Drilling Input'!$B$3:$F$10034,5,1)=VLOOKUP(OV11,'Drilling Input'!$B$3:$F$10034,5,1)," ",VLOOKUP(OV12,'Drilling Input'!$B$3:$F$10034,5,1))</f>
        <v xml:space="preserve">R/d sliding table </v>
      </c>
      <c r="OX12" s="504"/>
      <c r="OY12" s="503">
        <f t="shared" ref="OY12" si="983">OY11+1/24+1/100000</f>
        <v>44724.208383333338</v>
      </c>
      <c r="OZ12" s="501" t="str">
        <f>IF(VLOOKUP(OY12,'Drilling Input'!$B$3:$F$10034,5,1)=VLOOKUP(OY11,'Drilling Input'!$B$3:$F$10034,5,1)," ",VLOOKUP(OY12,'Drilling Input'!$B$3:$F$10034,5,1))</f>
        <v xml:space="preserve">Land XT on THD and Confirm landout indicator </v>
      </c>
      <c r="PA12" s="504"/>
      <c r="PB12" s="503">
        <f t="shared" ref="PB12" si="984">PB11+1/24+1/100000</f>
        <v>44725.208383333338</v>
      </c>
      <c r="PC12" s="501" t="str">
        <f>IF(VLOOKUP(PB12,'Drilling Input'!$B$3:$F$10034,5,1)=VLOOKUP(PB11,'Drilling Input'!$B$3:$F$10034,5,1)," ",VLOOKUP(PB12,'Drilling Input'!$B$3:$F$10034,5,1))</f>
        <v xml:space="preserve"> </v>
      </c>
      <c r="PD12" s="504"/>
      <c r="PE12" s="503">
        <f t="shared" ref="PE12" si="985">PE11+1/24+1/100000</f>
        <v>44726.208383333338</v>
      </c>
      <c r="PF12" s="501" t="str">
        <f>IF(VLOOKUP(PE12,'Drilling Input'!$B$3:$F$10034,5,1)=VLOOKUP(PE11,'Drilling Input'!$B$3:$F$10034,5,1)," ",VLOOKUP(PE12,'Drilling Input'!$B$3:$F$10034,5,1))</f>
        <v>Displace to RDIF while drilling out remaining cement, shoe, rathole and 15 ft of new formation.</v>
      </c>
      <c r="PG12" s="504"/>
      <c r="PH12" s="503">
        <f t="shared" si="460"/>
        <v>44727.208383333338</v>
      </c>
      <c r="PI12" s="501" t="str">
        <f>IF(VLOOKUP(PH12,'Drilling Input'!$B$3:$F$10034,5,1)=VLOOKUP(PH11,'Drilling Input'!$B$3:$F$10034,5,1)," ",VLOOKUP(PH12,'Drilling Input'!$B$3:$F$10034,5,1))</f>
        <v xml:space="preserve"> </v>
      </c>
      <c r="PJ12" s="504"/>
      <c r="PK12" s="503">
        <f t="shared" ref="PK12" si="986">PK11+1/24+1/100000</f>
        <v>44728.208383333338</v>
      </c>
      <c r="PL12" s="501" t="str">
        <f>IF(VLOOKUP(PK12,'Drilling Input'!$B$3:$F$10034,5,1)=VLOOKUP(PK11,'Drilling Input'!$B$3:$F$10034,5,1)," ",VLOOKUP(PK12,'Drilling Input'!$B$3:$F$10034,5,1))</f>
        <v>Displace C and K lines to brine</v>
      </c>
      <c r="PM12" s="504"/>
      <c r="PN12" s="503">
        <f t="shared" ref="PN12" si="987">PN11+1/24+1/100000</f>
        <v>44729.208383333338</v>
      </c>
      <c r="PO12" s="501" t="str">
        <f>IF(VLOOKUP(PN12,'Drilling Input'!$B$3:$F$10034,5,1)=VLOOKUP(PN11,'Drilling Input'!$B$3:$F$10034,5,1)," ",VLOOKUP(PN12,'Drilling Input'!$B$3:$F$10034,5,1))</f>
        <v xml:space="preserve">MU GP packer. </v>
      </c>
      <c r="PP12" s="504"/>
      <c r="PQ12" s="503">
        <f t="shared" si="455"/>
        <v>44730.208383333338</v>
      </c>
      <c r="PR12" s="501" t="str">
        <f>IF(VLOOKUP(PQ12,'Drilling Input'!$B$3:$F$10034,5,1)=VLOOKUP(PQ11,'Drilling Input'!$B$3:$F$10034,5,1)," ",VLOOKUP(PQ12,'Drilling Input'!$B$3:$F$10034,5,1))</f>
        <v xml:space="preserve"> </v>
      </c>
      <c r="PS12" s="504"/>
      <c r="PT12" s="503">
        <f t="shared" ref="PT12" si="988">PT11+1/24+1/100000</f>
        <v>44731.208383333338</v>
      </c>
      <c r="PU12" s="501" t="str">
        <f>IF(VLOOKUP(PT12,'Drilling Input'!$B$3:$F$10034,5,1)=VLOOKUP(PT11,'Drilling Input'!$B$3:$F$10034,5,1)," ",VLOOKUP(PT12,'Drilling Input'!$B$3:$F$10034,5,1))</f>
        <v xml:space="preserve"> </v>
      </c>
      <c r="PV12" s="504"/>
      <c r="PW12" s="503">
        <f t="shared" ref="PW12" si="989">PW11+1/24+1/100000</f>
        <v>44732.208383333338</v>
      </c>
      <c r="PX12" s="501" t="str">
        <f>IF(VLOOKUP(PW12,'Drilling Input'!$B$3:$F$10034,5,1)=VLOOKUP(PW11,'Drilling Input'!$B$3:$F$10034,5,1)," ",VLOOKUP(PW12,'Drilling Input'!$B$3:$F$10034,5,1))</f>
        <v xml:space="preserve"> </v>
      </c>
      <c r="PY12" s="504"/>
      <c r="PZ12" s="503">
        <f t="shared" ref="PZ12" si="990">PZ11+1/24+1/100000</f>
        <v>44733.208383333338</v>
      </c>
      <c r="QA12" s="501" t="str">
        <f>IF(VLOOKUP(PZ12,'Drilling Input'!$B$3:$F$10034,5,1)=VLOOKUP(PZ11,'Drilling Input'!$B$3:$F$10034,5,1)," ",VLOOKUP(PZ12,'Drilling Input'!$B$3:$F$10034,5,1))</f>
        <v xml:space="preserve"> </v>
      </c>
      <c r="QB12" s="504"/>
      <c r="QC12" s="503">
        <f t="shared" ref="QC12" si="991">QC11+1/24+1/100000</f>
        <v>44734.208383333338</v>
      </c>
      <c r="QD12" s="501" t="str">
        <f>IF(VLOOKUP(QC12,'Drilling Input'!$B$3:$F$10034,5,1)=VLOOKUP(QC11,'Drilling Input'!$B$3:$F$10034,5,1)," ",VLOOKUP(QC12,'Drilling Input'!$B$3:$F$10034,5,1))</f>
        <v xml:space="preserve"> </v>
      </c>
      <c r="QE12" s="504"/>
      <c r="QF12" s="503">
        <f t="shared" si="460"/>
        <v>44735.208383333338</v>
      </c>
      <c r="QG12" s="501" t="str">
        <f>IF(VLOOKUP(QF12,'Drilling Input'!$B$3:$F$10034,5,1)=VLOOKUP(QF11,'Drilling Input'!$B$3:$F$10034,5,1)," ",VLOOKUP(QF12,'Drilling Input'!$B$3:$F$10034,5,1))</f>
        <v xml:space="preserve"> </v>
      </c>
      <c r="QH12" s="504"/>
      <c r="QI12" s="503">
        <f t="shared" ref="QI12" si="992">QI11+1/24+1/100000</f>
        <v>44736.208383333338</v>
      </c>
      <c r="QJ12" s="501" t="str">
        <f>IF(VLOOKUP(QI12,'Drilling Input'!$B$3:$F$10034,5,1)=VLOOKUP(QI11,'Drilling Input'!$B$3:$F$10034,5,1)," ",VLOOKUP(QI12,'Drilling Input'!$B$3:$F$10034,5,1))</f>
        <v xml:space="preserve"> </v>
      </c>
      <c r="QK12" s="504"/>
      <c r="QL12" s="503">
        <f t="shared" ref="QL12" si="993">QL11+1/24+1/100000</f>
        <v>44737.208383333338</v>
      </c>
      <c r="QM12" s="501" t="str">
        <f>IF(VLOOKUP(QL12,'Drilling Input'!$B$3:$F$10034,5,1)=VLOOKUP(QL11,'Drilling Input'!$B$3:$F$10034,5,1)," ",VLOOKUP(QL12,'Drilling Input'!$B$3:$F$10034,5,1))</f>
        <v xml:space="preserve">RD choke kill booster and rigid conduit goosenecks.  L/D slip joint.  </v>
      </c>
      <c r="QN12" s="504"/>
      <c r="QO12" s="503">
        <f t="shared" si="475"/>
        <v>44738.208383333338</v>
      </c>
      <c r="QP12" s="501" t="str">
        <f>IF(VLOOKUP(QO12,'Drilling Input'!$B$3:$F$10034,5,1)=VLOOKUP(QO11,'Drilling Input'!$B$3:$F$10034,5,1)," ",VLOOKUP(QO12,'Drilling Input'!$B$3:$F$10034,5,1))</f>
        <v>ROV cleans 5.5 MC inboard profile</v>
      </c>
      <c r="QQ12" s="504"/>
      <c r="QR12" s="503">
        <f t="shared" ref="QR12" si="994">QR11+1/24+1/100000</f>
        <v>44739.208383333338</v>
      </c>
      <c r="QS12" s="501" t="str">
        <f>IF(VLOOKUP(QR12,'Drilling Input'!$B$3:$F$10034,5,1)=VLOOKUP(QR11,'Drilling Input'!$B$3:$F$10034,5,1)," ",VLOOKUP(QR12,'Drilling Input'!$B$3:$F$10034,5,1))</f>
        <v xml:space="preserve"> </v>
      </c>
      <c r="QT12" s="504"/>
      <c r="QU12" s="503">
        <f t="shared" ref="QU12" si="995">QU11+1/24+1/100000</f>
        <v>44740.208383333338</v>
      </c>
      <c r="QV12" s="501" t="str">
        <f>IF(VLOOKUP(QU12,'Drilling Input'!$B$3:$F$10034,5,1)=VLOOKUP(QU11,'Drilling Input'!$B$3:$F$10034,5,1)," ",VLOOKUP(QU12,'Drilling Input'!$B$3:$F$10034,5,1))</f>
        <v xml:space="preserve"> </v>
      </c>
      <c r="QW12" s="504"/>
      <c r="QX12" s="503">
        <f t="shared" ref="QX12" si="996">QX11+1/24+1/100000</f>
        <v>44741.208383333338</v>
      </c>
      <c r="QY12" s="501" t="str">
        <f>IF(VLOOKUP(QX12,'Drilling Input'!$B$3:$F$10034,5,1)=VLOOKUP(QX11,'Drilling Input'!$B$3:$F$10034,5,1)," ",VLOOKUP(QX12,'Drilling Input'!$B$3:$F$10034,5,1))</f>
        <v xml:space="preserve"> </v>
      </c>
      <c r="QZ12" s="504"/>
      <c r="RA12" s="503">
        <f t="shared" ref="RA12" si="997">RA11+1/24+1/100000</f>
        <v>44742.208383333338</v>
      </c>
      <c r="RB12" s="501" t="str">
        <f>IF(VLOOKUP(RA12,'Drilling Input'!$B$3:$F$10034,5,1)=VLOOKUP(RA11,'Drilling Input'!$B$3:$F$10034,5,1)," ",VLOOKUP(RA12,'Drilling Input'!$B$3:$F$10034,5,1))</f>
        <v xml:space="preserve"> </v>
      </c>
      <c r="RC12" s="504"/>
      <c r="RD12" s="503">
        <f t="shared" si="480"/>
        <v>44743.208383333338</v>
      </c>
      <c r="RE12" s="501" t="str">
        <f>IF(VLOOKUP(RD12,'Drilling Input'!$B$3:$F$10034,5,1)=VLOOKUP(RD11,'Drilling Input'!$B$3:$F$10034,5,1)," ",VLOOKUP(RD12,'Drilling Input'!$B$3:$F$10034,5,1))</f>
        <v xml:space="preserve"> </v>
      </c>
      <c r="RF12" s="504"/>
      <c r="RG12" s="503">
        <f t="shared" ref="RG12" si="998">RG11+1/24+1/100000</f>
        <v>44744.208383333338</v>
      </c>
      <c r="RH12" s="501" t="str">
        <f>IF(VLOOKUP(RG12,'Drilling Input'!$B$3:$F$10034,5,1)=VLOOKUP(RG11,'Drilling Input'!$B$3:$F$10034,5,1)," ",VLOOKUP(RG12,'Drilling Input'!$B$3:$F$10034,5,1))</f>
        <v>Rig down Exlog</v>
      </c>
      <c r="RI12" s="504"/>
      <c r="RJ12" s="503">
        <f t="shared" ref="RJ12" si="999">RJ11+1/24+1/100000</f>
        <v>44745.208383333338</v>
      </c>
      <c r="RK12" s="501" t="str">
        <f>IF(VLOOKUP(RJ12,'Drilling Input'!$B$3:$F$10034,5,1)=VLOOKUP(RJ11,'Drilling Input'!$B$3:$F$10034,5,1)," ",VLOOKUP(RJ12,'Drilling Input'!$B$3:$F$10034,5,1))</f>
        <v xml:space="preserve"> </v>
      </c>
      <c r="RL12" s="504"/>
      <c r="RM12" s="503">
        <f t="shared" si="475"/>
        <v>44746.208383333338</v>
      </c>
      <c r="RN12" s="501" t="str">
        <f>IF(VLOOKUP(RM12,'Drilling Input'!$B$3:$F$10034,5,1)=VLOOKUP(RM11,'Drilling Input'!$B$3:$F$10034,5,1)," ",VLOOKUP(RM12,'Drilling Input'!$B$3:$F$10034,5,1))</f>
        <v xml:space="preserve"> </v>
      </c>
      <c r="RO12" s="504"/>
      <c r="RP12" s="503">
        <f t="shared" ref="RP12" si="1000">RP11+1/24+1/100000</f>
        <v>44747.208383333338</v>
      </c>
      <c r="RQ12" s="501" t="str">
        <f>IF(VLOOKUP(RP12,'Drilling Input'!$B$3:$F$10034,5,1)=VLOOKUP(RP11,'Drilling Input'!$B$3:$F$10034,5,1)," ",VLOOKUP(RP12,'Drilling Input'!$B$3:$F$10034,5,1))</f>
        <v xml:space="preserve"> </v>
      </c>
      <c r="RR12" s="504"/>
      <c r="RS12" s="503">
        <f t="shared" ref="RS12" si="1001">RS11+1/24+1/100000</f>
        <v>44748.208383333338</v>
      </c>
      <c r="RT12" s="501" t="str">
        <f>IF(VLOOKUP(RS12,'Drilling Input'!$B$3:$F$10034,5,1)=VLOOKUP(RS11,'Drilling Input'!$B$3:$F$10034,5,1)," ",VLOOKUP(RS12,'Drilling Input'!$B$3:$F$10034,5,1))</f>
        <v xml:space="preserve"> </v>
      </c>
      <c r="RU12" s="504"/>
      <c r="RV12" s="503">
        <f t="shared" ref="RV12" si="1002">RV11+1/24+1/100000</f>
        <v>44749.208383333338</v>
      </c>
      <c r="RW12" s="501" t="str">
        <f>IF(VLOOKUP(RV12,'Drilling Input'!$B$3:$F$10034,5,1)=VLOOKUP(RV11,'Drilling Input'!$B$3:$F$10034,5,1)," ",VLOOKUP(RV12,'Drilling Input'!$B$3:$F$10034,5,1))</f>
        <v xml:space="preserve"> </v>
      </c>
      <c r="RX12" s="504"/>
      <c r="RY12" s="503">
        <f t="shared" ref="RY12" si="1003">RY11+1/24+1/100000</f>
        <v>44750.208383333338</v>
      </c>
      <c r="RZ12" s="501" t="str">
        <f>IF(VLOOKUP(RY12,'Drilling Input'!$B$3:$F$10034,5,1)=VLOOKUP(RY11,'Drilling Input'!$B$3:$F$10034,5,1)," ",VLOOKUP(RY12,'Drilling Input'!$B$3:$F$10034,5,1))</f>
        <v xml:space="preserve"> </v>
      </c>
      <c r="SA12" s="504"/>
      <c r="SB12" s="503">
        <f t="shared" si="480"/>
        <v>44751.208383333338</v>
      </c>
      <c r="SC12" s="501" t="str">
        <f>IF(VLOOKUP(SB12,'Drilling Input'!$B$3:$F$10034,5,1)=VLOOKUP(SB11,'Drilling Input'!$B$3:$F$10034,5,1)," ",VLOOKUP(SB12,'Drilling Input'!$B$3:$F$10034,5,1))</f>
        <v xml:space="preserve"> </v>
      </c>
      <c r="SD12" s="504"/>
      <c r="SE12" s="503">
        <f t="shared" ref="SE12" si="1004">SE11+1/24+1/100000</f>
        <v>44752.208383333338</v>
      </c>
      <c r="SF12" s="501" t="str">
        <f>IF(VLOOKUP(SE12,'Drilling Input'!$B$3:$F$10034,5,1)=VLOOKUP(SE11,'Drilling Input'!$B$3:$F$10034,5,1)," ",VLOOKUP(SE12,'Drilling Input'!$B$3:$F$10034,5,1))</f>
        <v xml:space="preserve"> </v>
      </c>
      <c r="SG12" s="504"/>
      <c r="SH12" s="503">
        <f t="shared" ref="SH12" si="1005">SH11+1/24+1/100000</f>
        <v>44753.208383333338</v>
      </c>
      <c r="SI12" s="501" t="str">
        <f>IF(VLOOKUP(SH12,'Drilling Input'!$B$3:$F$10034,5,1)=VLOOKUP(SH11,'Drilling Input'!$B$3:$F$10034,5,1)," ",VLOOKUP(SH12,'Drilling Input'!$B$3:$F$10034,5,1))</f>
        <v xml:space="preserve"> </v>
      </c>
      <c r="SJ12" s="504"/>
      <c r="SK12" s="503">
        <f t="shared" si="475"/>
        <v>44754.208383333338</v>
      </c>
      <c r="SL12" s="501" t="str">
        <f>IF(VLOOKUP(SK12,'Drilling Input'!$B$3:$F$10034,5,1)=VLOOKUP(SK11,'Drilling Input'!$B$3:$F$10034,5,1)," ",VLOOKUP(SK12,'Drilling Input'!$B$3:$F$10034,5,1))</f>
        <v xml:space="preserve"> </v>
      </c>
      <c r="SM12" s="504"/>
      <c r="SN12" s="503">
        <f t="shared" ref="SN12" si="1006">SN11+1/24+1/100000</f>
        <v>44755.208383333338</v>
      </c>
      <c r="SO12" s="501" t="str">
        <f>IF(VLOOKUP(SN12,'Drilling Input'!$B$3:$F$10034,5,1)=VLOOKUP(SN11,'Drilling Input'!$B$3:$F$10034,5,1)," ",VLOOKUP(SN12,'Drilling Input'!$B$3:$F$10034,5,1))</f>
        <v xml:space="preserve"> </v>
      </c>
      <c r="SP12" s="504"/>
      <c r="SQ12" s="503">
        <f t="shared" ref="SQ12" si="1007">SQ11+1/24+1/100000</f>
        <v>44756.208383333338</v>
      </c>
      <c r="SR12" s="501" t="str">
        <f>IF(VLOOKUP(SQ12,'Drilling Input'!$B$3:$F$10034,5,1)=VLOOKUP(SQ11,'Drilling Input'!$B$3:$F$10034,5,1)," ",VLOOKUP(SQ12,'Drilling Input'!$B$3:$F$10034,5,1))</f>
        <v xml:space="preserve"> </v>
      </c>
      <c r="SS12" s="504"/>
      <c r="ST12" s="503">
        <f t="shared" ref="ST12" si="1008">ST11+1/24+1/100000</f>
        <v>44757.208383333338</v>
      </c>
      <c r="SU12" s="501" t="str">
        <f>IF(VLOOKUP(ST12,'Drilling Input'!$B$3:$F$10034,5,1)=VLOOKUP(ST11,'Drilling Input'!$B$3:$F$10034,5,1)," ",VLOOKUP(ST12,'Drilling Input'!$B$3:$F$10034,5,1))</f>
        <v xml:space="preserve"> </v>
      </c>
      <c r="SV12" s="504"/>
      <c r="SW12" s="503">
        <f t="shared" ref="SW12" si="1009">SW11+1/24+1/100000</f>
        <v>44758.208383333338</v>
      </c>
      <c r="SX12" s="501" t="str">
        <f>IF(VLOOKUP(SW12,'Drilling Input'!$B$3:$F$10034,5,1)=VLOOKUP(SW11,'Drilling Input'!$B$3:$F$10034,5,1)," ",VLOOKUP(SW12,'Drilling Input'!$B$3:$F$10034,5,1))</f>
        <v xml:space="preserve"> </v>
      </c>
      <c r="SY12" s="504"/>
      <c r="SZ12" s="503">
        <f t="shared" si="480"/>
        <v>44759.208383333338</v>
      </c>
      <c r="TA12" s="501" t="str">
        <f>IF(VLOOKUP(SZ12,'Drilling Input'!$B$3:$F$10034,5,1)=VLOOKUP(SZ11,'Drilling Input'!$B$3:$F$10034,5,1)," ",VLOOKUP(SZ12,'Drilling Input'!$B$3:$F$10034,5,1))</f>
        <v xml:space="preserve"> </v>
      </c>
      <c r="TB12" s="504"/>
      <c r="TC12" s="503">
        <f t="shared" ref="TC12" si="1010">TC11+1/24+1/100000</f>
        <v>44760.208383333338</v>
      </c>
      <c r="TD12" s="501" t="str">
        <f>IF(VLOOKUP(TC12,'Drilling Input'!$B$3:$F$10034,5,1)=VLOOKUP(TC11,'Drilling Input'!$B$3:$F$10034,5,1)," ",VLOOKUP(TC12,'Drilling Input'!$B$3:$F$10034,5,1))</f>
        <v xml:space="preserve"> </v>
      </c>
      <c r="TE12" s="504"/>
      <c r="TF12" s="503">
        <f t="shared" ref="TF12" si="1011">TF11+1/24+1/100000</f>
        <v>44761.208383333338</v>
      </c>
      <c r="TG12" s="501" t="str">
        <f>IF(VLOOKUP(TF12,'Drilling Input'!$B$3:$F$10034,5,1)=VLOOKUP(TF11,'Drilling Input'!$B$3:$F$10034,5,1)," ",VLOOKUP(TF12,'Drilling Input'!$B$3:$F$10034,5,1))</f>
        <v xml:space="preserve"> </v>
      </c>
      <c r="TH12" s="504"/>
      <c r="TI12" s="503">
        <f t="shared" si="495"/>
        <v>44762.208383333338</v>
      </c>
      <c r="TJ12" s="501" t="str">
        <f>IF(VLOOKUP(TI12,'Drilling Input'!$B$3:$F$10034,5,1)=VLOOKUP(TI11,'Drilling Input'!$B$3:$F$10034,5,1)," ",VLOOKUP(TI12,'Drilling Input'!$B$3:$F$10034,5,1))</f>
        <v xml:space="preserve"> </v>
      </c>
      <c r="TK12" s="504"/>
      <c r="TL12" s="503">
        <f t="shared" ref="TL12" si="1012">TL11+1/24+1/100000</f>
        <v>44763.208383333338</v>
      </c>
      <c r="TM12" s="501" t="str">
        <f>IF(VLOOKUP(TL12,'Drilling Input'!$B$3:$F$10034,5,1)=VLOOKUP(TL11,'Drilling Input'!$B$3:$F$10034,5,1)," ",VLOOKUP(TL12,'Drilling Input'!$B$3:$F$10034,5,1))</f>
        <v xml:space="preserve"> </v>
      </c>
      <c r="TN12" s="504"/>
    </row>
    <row r="13" spans="1:534" s="502" customFormat="1" ht="15" customHeight="1">
      <c r="A13" s="503">
        <f t="shared" si="350"/>
        <v>44586.250060000006</v>
      </c>
      <c r="B13" s="501" t="str">
        <f>IF(VLOOKUP(A13,'Drilling Input'!$B$3:$F$10034,5,1)=VLOOKUP(A12,'Drilling Input'!$B$3:$F$10034,5,1)," ",VLOOKUP(A13,'Drilling Input'!$B$3:$F$10034,5,1))</f>
        <v xml:space="preserve"> </v>
      </c>
      <c r="C13" s="504"/>
      <c r="D13" s="503">
        <f t="shared" si="351"/>
        <v>44587.250060000006</v>
      </c>
      <c r="E13" s="501" t="str">
        <f>IF(VLOOKUP(D13,'Drilling Input'!$B$3:$F$10034,5,1)=VLOOKUP(D12,'Drilling Input'!$B$3:$F$10034,5,1)," ",VLOOKUP(D13,'Drilling Input'!$B$3:$F$10034,5,1))</f>
        <v xml:space="preserve"> </v>
      </c>
      <c r="F13" s="504"/>
      <c r="G13" s="503">
        <f t="shared" si="351"/>
        <v>44588.250060000006</v>
      </c>
      <c r="H13" s="793" t="str">
        <f>IF(VLOOKUP(G13,'Drilling Input'!$B$3:$F$10034,5,1)=VLOOKUP(G12,'Drilling Input'!$B$3:$F$10034,5,1)," ",VLOOKUP(G13,'Drilling Input'!$B$3:$F$10034,5,1))</f>
        <v xml:space="preserve"> </v>
      </c>
      <c r="I13" s="504"/>
      <c r="J13" s="503">
        <f t="shared" si="351"/>
        <v>44589.250060000006</v>
      </c>
      <c r="K13" s="501" t="str">
        <f>IF(VLOOKUP(J13,'Drilling Input'!$B$3:$F$10034,5,1)=VLOOKUP(J12,'Drilling Input'!$B$3:$F$10034,5,1)," ",VLOOKUP(J13,'Drilling Input'!$B$3:$F$10034,5,1))</f>
        <v xml:space="preserve"> </v>
      </c>
      <c r="L13" s="504"/>
      <c r="M13" s="503">
        <f t="shared" si="351"/>
        <v>44590.250060000006</v>
      </c>
      <c r="N13" s="501" t="str">
        <f>IF(VLOOKUP(M13,'Drilling Input'!$B$3:$F$10034,5,1)=VLOOKUP(M12,'Drilling Input'!$B$3:$F$10034,5,1)," ",VLOOKUP(M13,'Drilling Input'!$B$3:$F$10034,5,1))</f>
        <v>Sail to Labuan  (DP trials en route)</v>
      </c>
      <c r="O13" s="504"/>
      <c r="P13" s="503">
        <f t="shared" si="352"/>
        <v>44591.250060000006</v>
      </c>
      <c r="Q13" s="501" t="str">
        <f>IF(VLOOKUP(P13,'Drilling Input'!$B$3:$F$10034,5,1)=VLOOKUP(P12,'Drilling Input'!$B$3:$F$10034,5,1)," ",VLOOKUP(P13,'Drilling Input'!$B$3:$F$10034,5,1))</f>
        <v xml:space="preserve"> </v>
      </c>
      <c r="R13" s="504"/>
      <c r="S13" s="503">
        <f t="shared" ref="S13" si="1013">S12+1/24+1/100000</f>
        <v>44592.250060000006</v>
      </c>
      <c r="T13" s="501" t="str">
        <f>IF(VLOOKUP(S13,'Drilling Input'!$B$3:$F$10034,5,1)=VLOOKUP(S12,'Drilling Input'!$B$3:$F$10034,5,1)," ",VLOOKUP(S13,'Drilling Input'!$B$3:$F$10034,5,1))</f>
        <v xml:space="preserve"> </v>
      </c>
      <c r="U13" s="504"/>
      <c r="V13" s="503">
        <f t="shared" ref="V13" si="1014">V12+1/24+1/100000</f>
        <v>44593.250060000006</v>
      </c>
      <c r="W13" s="501" t="str">
        <f>IF(VLOOKUP(V13,'Drilling Input'!$B$3:$F$10034,5,1)=VLOOKUP(V12,'Drilling Input'!$B$3:$F$10034,5,1)," ",VLOOKUP(V13,'Drilling Input'!$B$3:$F$10034,5,1))</f>
        <v xml:space="preserve"> </v>
      </c>
      <c r="X13" s="504"/>
      <c r="Y13" s="503">
        <f t="shared" si="355"/>
        <v>44594.250060000006</v>
      </c>
      <c r="Z13" s="501" t="str">
        <f>IF(VLOOKUP(Y13,'Drilling Input'!$B$3:$F$10034,5,1)=VLOOKUP(Y12,'Drilling Input'!$B$3:$F$10034,5,1)," ",VLOOKUP(Y13,'Drilling Input'!$B$3:$F$10034,5,1))</f>
        <v xml:space="preserve"> </v>
      </c>
      <c r="AA13" s="504"/>
      <c r="AB13" s="503">
        <f t="shared" ref="AB13" si="1015">AB12+1/24+1/100000</f>
        <v>44595.250060000006</v>
      </c>
      <c r="AC13" s="501" t="str">
        <f>IF(VLOOKUP(AB13,'Drilling Input'!$B$3:$F$10034,5,1)=VLOOKUP(AB12,'Drilling Input'!$B$3:$F$10034,5,1)," ",VLOOKUP(AB13,'Drilling Input'!$B$3:$F$10034,5,1))</f>
        <v xml:space="preserve"> </v>
      </c>
      <c r="AD13" s="504"/>
      <c r="AE13" s="503">
        <f t="shared" ref="AE13" si="1016">AE12+1/24+1/100000</f>
        <v>44596.250060000006</v>
      </c>
      <c r="AF13" s="501" t="str">
        <f>IF(VLOOKUP(AE13,'Drilling Input'!$B$3:$F$10034,5,1)=VLOOKUP(AE12,'Drilling Input'!$B$3:$F$10034,5,1)," ",VLOOKUP(AE13,'Drilling Input'!$B$3:$F$10034,5,1))</f>
        <v>Arrived Labuan. Port Health Clearance + Mandatory Quarantine</v>
      </c>
      <c r="AG13" s="504"/>
      <c r="AH13" s="503">
        <f t="shared" ref="AH13" si="1017">AH12+1/24+1/100000</f>
        <v>44597.250060000006</v>
      </c>
      <c r="AI13" s="501" t="str">
        <f>IF(VLOOKUP(AH13,'Drilling Input'!$B$3:$F$10034,5,1)=VLOOKUP(AH12,'Drilling Input'!$B$3:$F$10034,5,1)," ",VLOOKUP(AH13,'Drilling Input'!$B$3:$F$10034,5,1))</f>
        <v xml:space="preserve"> </v>
      </c>
      <c r="AJ13" s="504"/>
      <c r="AK13" s="503">
        <f t="shared" ref="AK13" si="1018">AK12+1/24+1/100000</f>
        <v>44598.250060000006</v>
      </c>
      <c r="AL13" s="501" t="str">
        <f>IF(VLOOKUP(AK13,'Drilling Input'!$B$3:$F$10034,5,1)=VLOOKUP(AK12,'Drilling Input'!$B$3:$F$10034,5,1)," ",VLOOKUP(AK13,'Drilling Input'!$B$3:$F$10034,5,1))</f>
        <v xml:space="preserve"> </v>
      </c>
      <c r="AM13" s="504"/>
      <c r="AN13" s="503">
        <f t="shared" si="360"/>
        <v>44599.250060000006</v>
      </c>
      <c r="AO13" s="501" t="str">
        <f>IF(VLOOKUP(AN13,'Drilling Input'!$B$3:$F$10034,5,1)=VLOOKUP(AN12,'Drilling Input'!$B$3:$F$10034,5,1)," ",VLOOKUP(AN13,'Drilling Input'!$B$3:$F$10034,5,1))</f>
        <v xml:space="preserve"> </v>
      </c>
      <c r="AP13" s="504"/>
      <c r="AQ13" s="503">
        <f t="shared" ref="AQ13" si="1019">AQ12+1/24+1/100000</f>
        <v>44600.250060000006</v>
      </c>
      <c r="AR13" s="501" t="str">
        <f>IF(VLOOKUP(AQ13,'Drilling Input'!$B$3:$F$10034,5,1)=VLOOKUP(AQ12,'Drilling Input'!$B$3:$F$10034,5,1)," ",VLOOKUP(AQ13,'Drilling Input'!$B$3:$F$10034,5,1))</f>
        <v xml:space="preserve"> </v>
      </c>
      <c r="AS13" s="504"/>
      <c r="AT13" s="503">
        <f t="shared" ref="AT13" si="1020">AT12+1/24+1/100000</f>
        <v>44601.250060000006</v>
      </c>
      <c r="AU13" s="501" t="str">
        <f>IF(VLOOKUP(AT13,'Drilling Input'!$B$3:$F$10034,5,1)=VLOOKUP(AT12,'Drilling Input'!$B$3:$F$10034,5,1)," ",VLOOKUP(AT13,'Drilling Input'!$B$3:$F$10034,5,1))</f>
        <v xml:space="preserve"> </v>
      </c>
      <c r="AV13" s="504"/>
      <c r="AW13" s="503">
        <f t="shared" si="355"/>
        <v>44602.250060000006</v>
      </c>
      <c r="AX13" s="501" t="str">
        <f>IF(VLOOKUP(AW13,'Drilling Input'!$B$3:$F$10034,5,1)=VLOOKUP(AW12,'Drilling Input'!$B$3:$F$10034,5,1)," ",VLOOKUP(AW13,'Drilling Input'!$B$3:$F$10034,5,1))</f>
        <v xml:space="preserve"> </v>
      </c>
      <c r="AY13" s="504"/>
      <c r="AZ13" s="503">
        <f t="shared" ref="AZ13" si="1021">AZ12+1/24+1/100000</f>
        <v>44603.250060000006</v>
      </c>
      <c r="BA13" s="501" t="str">
        <f>IF(VLOOKUP(AZ13,'Drilling Input'!$B$3:$F$10034,5,1)=VLOOKUP(AZ12,'Drilling Input'!$B$3:$F$10034,5,1)," ",VLOOKUP(AZ13,'Drilling Input'!$B$3:$F$10034,5,1))</f>
        <v xml:space="preserve"> </v>
      </c>
      <c r="BB13" s="504"/>
      <c r="BC13" s="503">
        <f t="shared" ref="BC13" si="1022">BC12+1/24+1/100000</f>
        <v>44604.250060000006</v>
      </c>
      <c r="BD13" s="501" t="str">
        <f>IF(VLOOKUP(BC13,'Drilling Input'!$B$3:$F$10034,5,1)=VLOOKUP(BC12,'Drilling Input'!$B$3:$F$10034,5,1)," ",VLOOKUP(BC13,'Drilling Input'!$B$3:$F$10034,5,1))</f>
        <v xml:space="preserve"> </v>
      </c>
      <c r="BE13" s="504"/>
      <c r="BF13" s="503">
        <f t="shared" ref="BF13" si="1023">BF12+1/24+1/100000</f>
        <v>44605.250060000006</v>
      </c>
      <c r="BG13" s="501" t="str">
        <f>IF(VLOOKUP(BF13,'Drilling Input'!$B$3:$F$10034,5,1)=VLOOKUP(BF12,'Drilling Input'!$B$3:$F$10034,5,1)," ",VLOOKUP(BF13,'Drilling Input'!$B$3:$F$10034,5,1))</f>
        <v xml:space="preserve"> </v>
      </c>
      <c r="BH13" s="504"/>
      <c r="BI13" s="503">
        <f t="shared" ref="BI13" si="1024">BI12+1/24+1/100000</f>
        <v>44606.250060000006</v>
      </c>
      <c r="BJ13" s="501" t="str">
        <f>IF(VLOOKUP(BI13,'Drilling Input'!$B$3:$F$10034,5,1)=VLOOKUP(BI12,'Drilling Input'!$B$3:$F$10034,5,1)," ",VLOOKUP(BI13,'Drilling Input'!$B$3:$F$10034,5,1))</f>
        <v xml:space="preserve"> </v>
      </c>
      <c r="BK13" s="504"/>
      <c r="BL13" s="503">
        <f t="shared" si="360"/>
        <v>44607.250060000006</v>
      </c>
      <c r="BM13" s="501" t="str">
        <f>IF(VLOOKUP(BL13,'Drilling Input'!$B$3:$F$10034,5,1)=VLOOKUP(BL12,'Drilling Input'!$B$3:$F$10034,5,1)," ",VLOOKUP(BL13,'Drilling Input'!$B$3:$F$10034,5,1))</f>
        <v xml:space="preserve"> </v>
      </c>
      <c r="BN13" s="504"/>
      <c r="BO13" s="503">
        <f t="shared" ref="BO13" si="1025">BO12+1/24+1/100000</f>
        <v>44608.250060000006</v>
      </c>
      <c r="BP13" s="501" t="str">
        <f>IF(VLOOKUP(BO13,'Drilling Input'!$B$3:$F$10034,5,1)=VLOOKUP(BO12,'Drilling Input'!$B$3:$F$10034,5,1)," ",VLOOKUP(BO13,'Drilling Input'!$B$3:$F$10034,5,1))</f>
        <v xml:space="preserve"> </v>
      </c>
      <c r="BQ13" s="504"/>
      <c r="BR13" s="503">
        <f t="shared" ref="BR13" si="1026">BR12+1/24+1/100000</f>
        <v>44609.250060000006</v>
      </c>
      <c r="BS13" s="501" t="str">
        <f>IF(VLOOKUP(BR13,'Drilling Input'!$B$3:$F$10034,5,1)=VLOOKUP(BR12,'Drilling Input'!$B$3:$F$10034,5,1)," ",VLOOKUP(BR13,'Drilling Input'!$B$3:$F$10034,5,1))</f>
        <v xml:space="preserve"> </v>
      </c>
      <c r="BT13" s="504"/>
      <c r="BU13" s="503">
        <f t="shared" si="355"/>
        <v>44610.250060000006</v>
      </c>
      <c r="BV13" s="501" t="str">
        <f>IF(VLOOKUP(BU13,'Drilling Input'!$B$3:$F$10034,5,1)=VLOOKUP(BU12,'Drilling Input'!$B$3:$F$10034,5,1)," ",VLOOKUP(BU13,'Drilling Input'!$B$3:$F$10034,5,1))</f>
        <v xml:space="preserve"> </v>
      </c>
      <c r="BW13" s="504"/>
      <c r="BX13" s="503">
        <f t="shared" ref="BX13" si="1027">BX12+1/24+1/100000</f>
        <v>44611.250060000006</v>
      </c>
      <c r="BY13" s="501" t="str">
        <f>IF(VLOOKUP(BX13,'Drilling Input'!$B$3:$F$10034,5,1)=VLOOKUP(BX12,'Drilling Input'!$B$3:$F$10034,5,1)," ",VLOOKUP(BX13,'Drilling Input'!$B$3:$F$10034,5,1))</f>
        <v xml:space="preserve"> </v>
      </c>
      <c r="BZ13" s="504"/>
      <c r="CA13" s="503">
        <f t="shared" ref="CA13" si="1028">CA12+1/24+1/100000</f>
        <v>44612.250060000006</v>
      </c>
      <c r="CB13" s="501" t="str">
        <f>IF(VLOOKUP(CA13,'Drilling Input'!$B$3:$F$10034,5,1)=VLOOKUP(CA12,'Drilling Input'!$B$3:$F$10034,5,1)," ",VLOOKUP(CA13,'Drilling Input'!$B$3:$F$10034,5,1))</f>
        <v xml:space="preserve"> </v>
      </c>
      <c r="CC13" s="504"/>
      <c r="CD13" s="503">
        <f t="shared" ref="CD13" si="1029">CD12+1/24+1/100000</f>
        <v>44613.250060000006</v>
      </c>
      <c r="CE13" s="501" t="str">
        <f>IF(VLOOKUP(CD13,'Drilling Input'!$B$3:$F$10034,5,1)=VLOOKUP(CD12,'Drilling Input'!$B$3:$F$10034,5,1)," ",VLOOKUP(CD13,'Drilling Input'!$B$3:$F$10034,5,1))</f>
        <v xml:space="preserve"> </v>
      </c>
      <c r="CF13" s="504"/>
      <c r="CG13" s="503">
        <f t="shared" ref="CG13" si="1030">CG12+1/24+1/100000</f>
        <v>44614.250060000006</v>
      </c>
      <c r="CH13" s="501" t="str">
        <f>IF(VLOOKUP(CG13,'Drilling Input'!$B$3:$F$10034,5,1)=VLOOKUP(CG12,'Drilling Input'!$B$3:$F$10034,5,1)," ",VLOOKUP(CG13,'Drilling Input'!$B$3:$F$10034,5,1))</f>
        <v xml:space="preserve"> </v>
      </c>
      <c r="CI13" s="504"/>
      <c r="CJ13" s="503">
        <f t="shared" si="360"/>
        <v>44615.250060000006</v>
      </c>
      <c r="CK13" s="501" t="str">
        <f>IF(VLOOKUP(CJ13,'Drilling Input'!$B$3:$F$10034,5,1)=VLOOKUP(CJ12,'Drilling Input'!$B$3:$F$10034,5,1)," ",VLOOKUP(CJ13,'Drilling Input'!$B$3:$F$10034,5,1))</f>
        <v xml:space="preserve"> </v>
      </c>
      <c r="CL13" s="504"/>
      <c r="CM13" s="503">
        <f t="shared" ref="CM13" si="1031">CM12+1/24+1/100000</f>
        <v>44616.250060000006</v>
      </c>
      <c r="CN13" s="501" t="str">
        <f>IF(VLOOKUP(CM13,'Drilling Input'!$B$3:$F$10034,5,1)=VLOOKUP(CM12,'Drilling Input'!$B$3:$F$10034,5,1)," ",VLOOKUP(CM13,'Drilling Input'!$B$3:$F$10034,5,1))</f>
        <v xml:space="preserve"> </v>
      </c>
      <c r="CO13" s="504"/>
      <c r="CP13" s="503">
        <f t="shared" ref="CP13" si="1032">CP12+1/24+1/100000</f>
        <v>44617.250060000006</v>
      </c>
      <c r="CQ13" s="501" t="str">
        <f>IF(VLOOKUP(CP13,'Drilling Input'!$B$3:$F$10034,5,1)=VLOOKUP(CP12,'Drilling Input'!$B$3:$F$10034,5,1)," ",VLOOKUP(CP13,'Drilling Input'!$B$3:$F$10034,5,1))</f>
        <v xml:space="preserve"> </v>
      </c>
      <c r="CR13" s="504"/>
      <c r="CS13" s="503">
        <f t="shared" si="375"/>
        <v>44618.250060000006</v>
      </c>
      <c r="CT13" s="501" t="str">
        <f>IF(VLOOKUP(CS13,'Drilling Input'!$B$3:$F$10034,5,1)=VLOOKUP(CS12,'Drilling Input'!$B$3:$F$10034,5,1)," ",VLOOKUP(CS13,'Drilling Input'!$B$3:$F$10034,5,1))</f>
        <v xml:space="preserve"> </v>
      </c>
      <c r="CU13" s="504"/>
      <c r="CV13" s="503">
        <f t="shared" ref="CV13" si="1033">CV12+1/24+1/100000</f>
        <v>44619.250060000006</v>
      </c>
      <c r="CW13" s="501" t="str">
        <f>IF(VLOOKUP(CV13,'Drilling Input'!$B$3:$F$10034,5,1)=VLOOKUP(CV12,'Drilling Input'!$B$3:$F$10034,5,1)," ",VLOOKUP(CV13,'Drilling Input'!$B$3:$F$10034,5,1))</f>
        <v xml:space="preserve"> </v>
      </c>
      <c r="CX13" s="504"/>
      <c r="CY13" s="503">
        <f t="shared" ref="CY13" si="1034">CY12+1/24+1/100000</f>
        <v>44620.250060000006</v>
      </c>
      <c r="CZ13" s="501" t="str">
        <f>IF(VLOOKUP(CY13,'Drilling Input'!$B$3:$F$10034,5,1)=VLOOKUP(CY12,'Drilling Input'!$B$3:$F$10034,5,1)," ",VLOOKUP(CY13,'Drilling Input'!$B$3:$F$10034,5,1))</f>
        <v xml:space="preserve"> </v>
      </c>
      <c r="DA13" s="504"/>
      <c r="DB13" s="503">
        <f t="shared" ref="DB13" si="1035">DB12+1/24+1/100000</f>
        <v>44621.250060000006</v>
      </c>
      <c r="DC13" s="501" t="str">
        <f>IF(VLOOKUP(DB13,'Drilling Input'!$B$3:$F$10034,5,1)=VLOOKUP(DB12,'Drilling Input'!$B$3:$F$10034,5,1)," ",VLOOKUP(DB13,'Drilling Input'!$B$3:$F$10034,5,1))</f>
        <v xml:space="preserve"> </v>
      </c>
      <c r="DD13" s="504"/>
      <c r="DE13" s="503">
        <f t="shared" ref="DE13" si="1036">DE12+1/24+1/100000</f>
        <v>44622.250060000006</v>
      </c>
      <c r="DF13" s="501" t="str">
        <f>IF(VLOOKUP(DE13,'Drilling Input'!$B$3:$F$10034,5,1)=VLOOKUP(DE12,'Drilling Input'!$B$3:$F$10034,5,1)," ",VLOOKUP(DE13,'Drilling Input'!$B$3:$F$10034,5,1))</f>
        <v xml:space="preserve"> </v>
      </c>
      <c r="DG13" s="504"/>
      <c r="DH13" s="503">
        <f t="shared" si="380"/>
        <v>44623.250060000006</v>
      </c>
      <c r="DI13" s="501" t="str">
        <f>IF(VLOOKUP(DH13,'Drilling Input'!$B$3:$F$10034,5,1)=VLOOKUP(DH12,'Drilling Input'!$B$3:$F$10034,5,1)," ",VLOOKUP(DH13,'Drilling Input'!$B$3:$F$10034,5,1))</f>
        <v xml:space="preserve"> </v>
      </c>
      <c r="DJ13" s="504"/>
      <c r="DK13" s="503">
        <f t="shared" ref="DK13" si="1037">DK12+1/24+1/100000</f>
        <v>44624.250060000006</v>
      </c>
      <c r="DL13" s="501" t="str">
        <f>IF(VLOOKUP(DK13,'Drilling Input'!$B$3:$F$10034,5,1)=VLOOKUP(DK12,'Drilling Input'!$B$3:$F$10034,5,1)," ",VLOOKUP(DK13,'Drilling Input'!$B$3:$F$10034,5,1))</f>
        <v>Jet 36" conductor below seabed to planned setting depth. Sweep hole with Hi-vis as required.</v>
      </c>
      <c r="DM13" s="504"/>
      <c r="DN13" s="503">
        <f t="shared" ref="DN13" si="1038">DN12+1/24+1/100000</f>
        <v>44625.250060000006</v>
      </c>
      <c r="DO13" s="501" t="str">
        <f>IF(VLOOKUP(DN13,'Drilling Input'!$B$3:$F$10034,5,1)=VLOOKUP(DN12,'Drilling Input'!$B$3:$F$10034,5,1)," ",VLOOKUP(DN13,'Drilling Input'!$B$3:$F$10034,5,1))</f>
        <v xml:space="preserve"> </v>
      </c>
      <c r="DP13" s="504"/>
      <c r="DQ13" s="503">
        <f t="shared" si="375"/>
        <v>44626.250060000006</v>
      </c>
      <c r="DR13" s="501" t="str">
        <f>IF(VLOOKUP(DQ13,'Drilling Input'!$B$3:$F$10034,5,1)=VLOOKUP(DQ12,'Drilling Input'!$B$3:$F$10034,5,1)," ",VLOOKUP(DQ13,'Drilling Input'!$B$3:$F$10034,5,1))</f>
        <v xml:space="preserve"> </v>
      </c>
      <c r="DS13" s="504"/>
      <c r="DT13" s="503">
        <f t="shared" ref="DT13" si="1039">DT12+1/24+1/100000</f>
        <v>44627.250060000006</v>
      </c>
      <c r="DU13" s="501" t="str">
        <f>IF(VLOOKUP(DT13,'Drilling Input'!$B$3:$F$10034,5,1)=VLOOKUP(DT12,'Drilling Input'!$B$3:$F$10034,5,1)," ",VLOOKUP(DT13,'Drilling Input'!$B$3:$F$10034,5,1))</f>
        <v xml:space="preserve"> </v>
      </c>
      <c r="DV13" s="504"/>
      <c r="DW13" s="503">
        <f t="shared" ref="DW13" si="1040">DW12+1/24+1/100000</f>
        <v>44628.250060000006</v>
      </c>
      <c r="DX13" s="501" t="str">
        <f>IF(VLOOKUP(DW13,'Drilling Input'!$B$3:$F$10034,5,1)=VLOOKUP(DW12,'Drilling Input'!$B$3:$F$10034,5,1)," ",VLOOKUP(DW13,'Drilling Input'!$B$3:$F$10034,5,1))</f>
        <v>P/U and M/U DAT stand to conductor with 6" bit stick out. Lower string. Re-instate master bushing.</v>
      </c>
      <c r="DY13" s="504"/>
      <c r="DZ13" s="503">
        <f t="shared" ref="DZ13" si="1041">DZ12+1/24+1/100000</f>
        <v>44629.250060000006</v>
      </c>
      <c r="EA13" s="501" t="str">
        <f>IF(VLOOKUP(DZ13,'Drilling Input'!$B$3:$F$10034,5,1)=VLOOKUP(DZ12,'Drilling Input'!$B$3:$F$10034,5,1)," ",VLOOKUP(DZ13,'Drilling Input'!$B$3:$F$10034,5,1))</f>
        <v xml:space="preserve"> </v>
      </c>
      <c r="EB13" s="504"/>
      <c r="EC13" s="503">
        <f t="shared" ref="EC13" si="1042">EC12+1/24+1/100000</f>
        <v>44630.250060000006</v>
      </c>
      <c r="ED13" s="501" t="str">
        <f>IF(VLOOKUP(EC13,'Drilling Input'!$B$3:$F$10034,5,1)=VLOOKUP(EC12,'Drilling Input'!$B$3:$F$10034,5,1)," ",VLOOKUP(EC13,'Drilling Input'!$B$3:$F$10034,5,1))</f>
        <v xml:space="preserve"> </v>
      </c>
      <c r="EE13" s="504"/>
      <c r="EF13" s="503">
        <f t="shared" si="380"/>
        <v>44631.250060000006</v>
      </c>
      <c r="EG13" s="501" t="str">
        <f>IF(VLOOKUP(EF13,'Drilling Input'!$B$3:$F$10034,5,1)=VLOOKUP(EF12,'Drilling Input'!$B$3:$F$10034,5,1)," ",VLOOKUP(EF13,'Drilling Input'!$B$3:$F$10034,5,1))</f>
        <v xml:space="preserve"> </v>
      </c>
      <c r="EH13" s="504"/>
      <c r="EI13" s="503">
        <f t="shared" ref="EI13" si="1043">EI12+1/24+1/100000</f>
        <v>44632.250060000006</v>
      </c>
      <c r="EJ13" s="501" t="str">
        <f>IF(VLOOKUP(EI13,'Drilling Input'!$B$3:$F$10034,5,1)=VLOOKUP(EI12,'Drilling Input'!$B$3:$F$10034,5,1)," ",VLOOKUP(EI13,'Drilling Input'!$B$3:$F$10034,5,1))</f>
        <v xml:space="preserve"> </v>
      </c>
      <c r="EK13" s="504"/>
      <c r="EL13" s="503">
        <f t="shared" ref="EL13" si="1044">EL12+1/24+1/100000</f>
        <v>44633.250060000006</v>
      </c>
      <c r="EM13" s="501" t="str">
        <f>IF(VLOOKUP(EL13,'Drilling Input'!$B$3:$F$10034,5,1)=VLOOKUP(EL12,'Drilling Input'!$B$3:$F$10034,5,1)," ",VLOOKUP(EL13,'Drilling Input'!$B$3:$F$10034,5,1))</f>
        <v xml:space="preserve"> </v>
      </c>
      <c r="EN13" s="504"/>
      <c r="EO13" s="503">
        <f t="shared" si="375"/>
        <v>44634.250060000006</v>
      </c>
      <c r="EP13" s="501" t="str">
        <f>IF(VLOOKUP(EO13,'Drilling Input'!$B$3:$F$10034,5,1)=VLOOKUP(EO12,'Drilling Input'!$B$3:$F$10034,5,1)," ",VLOOKUP(EO13,'Drilling Input'!$B$3:$F$10034,5,1))</f>
        <v xml:space="preserve"> </v>
      </c>
      <c r="EQ13" s="504"/>
      <c r="ER13" s="503">
        <f t="shared" ref="ER13" si="1045">ER12+1/24+1/100000</f>
        <v>44635.250060000006</v>
      </c>
      <c r="ES13" s="501" t="str">
        <f>IF(VLOOKUP(ER13,'Drilling Input'!$B$3:$F$10034,5,1)=VLOOKUP(ER12,'Drilling Input'!$B$3:$F$10034,5,1)," ",VLOOKUP(ER13,'Drilling Input'!$B$3:$F$10034,5,1))</f>
        <v xml:space="preserve"> </v>
      </c>
      <c r="ET13" s="504"/>
      <c r="EU13" s="503">
        <f t="shared" ref="EU13" si="1046">EU12+1/24+1/100000</f>
        <v>44636.250060000006</v>
      </c>
      <c r="EV13" s="501" t="str">
        <f>IF(VLOOKUP(EU13,'Drilling Input'!$B$3:$F$10034,5,1)=VLOOKUP(EU12,'Drilling Input'!$B$3:$F$10034,5,1)," ",VLOOKUP(EU13,'Drilling Input'!$B$3:$F$10034,5,1))</f>
        <v xml:space="preserve"> </v>
      </c>
      <c r="EW13" s="504"/>
      <c r="EX13" s="503">
        <f t="shared" ref="EX13" si="1047">EX12+1/24+1/100000</f>
        <v>44637.250060000006</v>
      </c>
      <c r="EY13" s="501" t="str">
        <f>IF(VLOOKUP(EX13,'Drilling Input'!$B$3:$F$10034,5,1)=VLOOKUP(EX12,'Drilling Input'!$B$3:$F$10034,5,1)," ",VLOOKUP(EX13,'Drilling Input'!$B$3:$F$10034,5,1))</f>
        <v xml:space="preserve"> </v>
      </c>
      <c r="EZ13" s="504"/>
      <c r="FA13" s="503">
        <f t="shared" ref="FA13" si="1048">FA12+1/24+1/100000</f>
        <v>44638.250060000006</v>
      </c>
      <c r="FB13" s="501" t="str">
        <f>IF(VLOOKUP(FA13,'Drilling Input'!$B$3:$F$10034,5,1)=VLOOKUP(FA12,'Drilling Input'!$B$3:$F$10034,5,1)," ",VLOOKUP(FA13,'Drilling Input'!$B$3:$F$10034,5,1))</f>
        <v xml:space="preserve"> </v>
      </c>
      <c r="FC13" s="504"/>
      <c r="FD13" s="503">
        <f t="shared" si="380"/>
        <v>44639.250060000006</v>
      </c>
      <c r="FE13" s="501" t="str">
        <f>IF(VLOOKUP(FD13,'Drilling Input'!$B$3:$F$10034,5,1)=VLOOKUP(FD12,'Drilling Input'!$B$3:$F$10034,5,1)," ",VLOOKUP(FD13,'Drilling Input'!$B$3:$F$10034,5,1))</f>
        <v xml:space="preserve"> </v>
      </c>
      <c r="FF13" s="504"/>
      <c r="FG13" s="503">
        <f t="shared" ref="FG13" si="1049">FG12+1/24+1/100000</f>
        <v>44640.250060000006</v>
      </c>
      <c r="FH13" s="501" t="str">
        <f>IF(VLOOKUP(FG13,'Drilling Input'!$B$3:$F$10034,5,1)=VLOOKUP(FG12,'Drilling Input'!$B$3:$F$10034,5,1)," ",VLOOKUP(FG13,'Drilling Input'!$B$3:$F$10034,5,1))</f>
        <v xml:space="preserve"> </v>
      </c>
      <c r="FI13" s="504"/>
      <c r="FJ13" s="503">
        <f t="shared" ref="FJ13" si="1050">FJ12+1/24+1/100000</f>
        <v>44641.250060000006</v>
      </c>
      <c r="FK13" s="501" t="str">
        <f>IF(VLOOKUP(FJ13,'Drilling Input'!$B$3:$F$10034,5,1)=VLOOKUP(FJ12,'Drilling Input'!$B$3:$F$10034,5,1)," ",VLOOKUP(FJ13,'Drilling Input'!$B$3:$F$10034,5,1))</f>
        <v xml:space="preserve"> </v>
      </c>
      <c r="FL13" s="504"/>
      <c r="FM13" s="503">
        <f t="shared" si="395"/>
        <v>44642.250060000006</v>
      </c>
      <c r="FN13" s="501" t="str">
        <f>IF(VLOOKUP(FM13,'Drilling Input'!$B$3:$F$10034,5,1)=VLOOKUP(FM12,'Drilling Input'!$B$3:$F$10034,5,1)," ",VLOOKUP(FM13,'Drilling Input'!$B$3:$F$10034,5,1))</f>
        <v>POOH WHRT to surface.</v>
      </c>
      <c r="FO13" s="504"/>
      <c r="FP13" s="503">
        <f t="shared" ref="FP13" si="1051">FP12+1/24+1/100000</f>
        <v>44643.250060000006</v>
      </c>
      <c r="FQ13" s="501" t="str">
        <f>IF(VLOOKUP(FP13,'Drilling Input'!$B$3:$F$10034,5,1)=VLOOKUP(FP12,'Drilling Input'!$B$3:$F$10034,5,1)," ",VLOOKUP(FP13,'Drilling Input'!$B$3:$F$10034,5,1))</f>
        <v xml:space="preserve"> </v>
      </c>
      <c r="FR13" s="504"/>
      <c r="FS13" s="503">
        <f t="shared" ref="FS13" si="1052">FS12+1/24+1/100000</f>
        <v>44644.250060000006</v>
      </c>
      <c r="FT13" s="501" t="str">
        <f>IF(VLOOKUP(FS13,'Drilling Input'!$B$3:$F$10034,5,1)=VLOOKUP(FS12,'Drilling Input'!$B$3:$F$10034,5,1)," ",VLOOKUP(FS13,'Drilling Input'!$B$3:$F$10034,5,1))</f>
        <v>P/U 6" Gooseneck#2 pre-make up with 6" Co-Flex hose and installed Flow Spool.</v>
      </c>
      <c r="FU13" s="504"/>
      <c r="FV13" s="503">
        <f t="shared" ref="FV13" si="1053">FV12+1/24+1/100000</f>
        <v>44645.250060000006</v>
      </c>
      <c r="FW13" s="501" t="str">
        <f>IF(VLOOKUP(FV13,'Drilling Input'!$B$3:$F$10034,5,1)=VLOOKUP(FV12,'Drilling Input'!$B$3:$F$10034,5,1)," ",VLOOKUP(FV13,'Drilling Input'!$B$3:$F$10034,5,1))</f>
        <v xml:space="preserve"> </v>
      </c>
      <c r="FX13" s="504"/>
      <c r="FY13" s="503">
        <f t="shared" ref="FY13" si="1054">FY12+1/24+1/100000</f>
        <v>44646.250060000006</v>
      </c>
      <c r="FZ13" s="501" t="str">
        <f>IF(VLOOKUP(FY13,'Drilling Input'!$B$3:$F$10034,5,1)=VLOOKUP(FY12,'Drilling Input'!$B$3:$F$10034,5,1)," ",VLOOKUP(FY13,'Drilling Input'!$B$3:$F$10034,5,1))</f>
        <v>RIH 17.5" AutoTrak BHA to wellhead. Install NBP Insert.</v>
      </c>
      <c r="GA13" s="504"/>
      <c r="GB13" s="503">
        <f t="shared" si="400"/>
        <v>44647.250060000006</v>
      </c>
      <c r="GC13" s="501" t="str">
        <f>IF(VLOOKUP(GB13,'Drilling Input'!$B$3:$F$10034,5,1)=VLOOKUP(GB12,'Drilling Input'!$B$3:$F$10034,5,1)," ",VLOOKUP(GB13,'Drilling Input'!$B$3:$F$10034,5,1))</f>
        <v xml:space="preserve">Flow check well on trip tank.  </v>
      </c>
      <c r="GD13" s="504"/>
      <c r="GE13" s="503">
        <f t="shared" ref="GE13" si="1055">GE12+1/24+1/100000</f>
        <v>44648.250060000006</v>
      </c>
      <c r="GF13" s="501" t="str">
        <f>IF(VLOOKUP(GE13,'Drilling Input'!$B$3:$F$10034,5,1)=VLOOKUP(GE12,'Drilling Input'!$B$3:$F$10034,5,1)," ",VLOOKUP(GE13,'Drilling Input'!$B$3:$F$10034,5,1))</f>
        <v xml:space="preserve"> </v>
      </c>
      <c r="GG13" s="504"/>
      <c r="GH13" s="503">
        <f t="shared" ref="GH13" si="1056">GH12+1/24+1/100000</f>
        <v>44649.250060000006</v>
      </c>
      <c r="GI13" s="501" t="str">
        <f>IF(VLOOKUP(GH13,'Drilling Input'!$B$3:$F$10034,5,1)=VLOOKUP(GH12,'Drilling Input'!$B$3:$F$10034,5,1)," ",VLOOKUP(GH13,'Drilling Input'!$B$3:$F$10034,5,1))</f>
        <v xml:space="preserve"> </v>
      </c>
      <c r="GJ13" s="504"/>
      <c r="GK13" s="503">
        <f t="shared" si="395"/>
        <v>44650.250060000006</v>
      </c>
      <c r="GL13" s="501" t="str">
        <f>IF(VLOOKUP(GK13,'Drilling Input'!$B$3:$F$10034,5,1)=VLOOKUP(GK12,'Drilling Input'!$B$3:$F$10034,5,1)," ",VLOOKUP(GK13,'Drilling Input'!$B$3:$F$10034,5,1))</f>
        <v xml:space="preserve"> </v>
      </c>
      <c r="GM13" s="504"/>
      <c r="GN13" s="503">
        <f t="shared" ref="GN13" si="1057">GN12+1/24+1/100000</f>
        <v>44651.250060000006</v>
      </c>
      <c r="GO13" s="501" t="str">
        <f>IF(VLOOKUP(GN13,'Drilling Input'!$B$3:$F$10034,5,1)=VLOOKUP(GN12,'Drilling Input'!$B$3:$F$10034,5,1)," ",VLOOKUP(GN13,'Drilling Input'!$B$3:$F$10034,5,1))</f>
        <v xml:space="preserve"> </v>
      </c>
      <c r="GP13" s="504"/>
      <c r="GQ13" s="503">
        <f t="shared" ref="GQ13" si="1058">GQ12+1/24+1/100000</f>
        <v>44652.250060000006</v>
      </c>
      <c r="GR13" s="501" t="str">
        <f>IF(VLOOKUP(GQ13,'Drilling Input'!$B$3:$F$10034,5,1)=VLOOKUP(GQ12,'Drilling Input'!$B$3:$F$10034,5,1)," ",VLOOKUP(GQ13,'Drilling Input'!$B$3:$F$10034,5,1))</f>
        <v>Inflow test on choke line</v>
      </c>
      <c r="GS13" s="504"/>
      <c r="GT13" s="503">
        <f t="shared" ref="GT13" si="1059">GT12+1/24+1/100000</f>
        <v>44653.250060000006</v>
      </c>
      <c r="GU13" s="501" t="str">
        <f>IF(VLOOKUP(GT13,'Drilling Input'!$B$3:$F$10034,5,1)=VLOOKUP(GT12,'Drilling Input'!$B$3:$F$10034,5,1)," ",VLOOKUP(GT13,'Drilling Input'!$B$3:$F$10034,5,1))</f>
        <v>P/U and run the BOP Assistant BLAT tool</v>
      </c>
      <c r="GV13" s="504"/>
      <c r="GW13" s="503">
        <f t="shared" ref="GW13" si="1060">GW12+1/24+1/100000</f>
        <v>44654.250060000006</v>
      </c>
      <c r="GX13" s="501" t="str">
        <f>IF(VLOOKUP(GW13,'Drilling Input'!$B$3:$F$10034,5,1)=VLOOKUP(GW12,'Drilling Input'!$B$3:$F$10034,5,1)," ",VLOOKUP(GW13,'Drilling Input'!$B$3:$F$10034,5,1))</f>
        <v xml:space="preserve"> </v>
      </c>
      <c r="GY13" s="504"/>
      <c r="GZ13" s="503">
        <f t="shared" si="400"/>
        <v>44655.250060000006</v>
      </c>
      <c r="HA13" s="501" t="str">
        <f>IF(VLOOKUP(GZ13,'Drilling Input'!$B$3:$F$10034,5,1)=VLOOKUP(GZ12,'Drilling Input'!$B$3:$F$10034,5,1)," ",VLOOKUP(GZ13,'Drilling Input'!$B$3:$F$10034,5,1))</f>
        <v>Perform OH FIT. Flow check well.</v>
      </c>
      <c r="HB13" s="504"/>
      <c r="HC13" s="503">
        <f t="shared" ref="HC13" si="1061">HC12+1/24+1/100000</f>
        <v>44656.250060000006</v>
      </c>
      <c r="HD13" s="501" t="str">
        <f>IF(VLOOKUP(HC13,'Drilling Input'!$B$3:$F$10034,5,1)=VLOOKUP(HC12,'Drilling Input'!$B$3:$F$10034,5,1)," ",VLOOKUP(HC13,'Drilling Input'!$B$3:$F$10034,5,1))</f>
        <v>MU SAS screens in stands,  swell packers,  5 pups  (2 x 2 swellables).</v>
      </c>
      <c r="HE13" s="504"/>
      <c r="HF13" s="503">
        <f t="shared" ref="HF13" si="1062">HF12+1/24+1/100000</f>
        <v>44657.250060000006</v>
      </c>
      <c r="HG13" s="501" t="str">
        <f>IF(VLOOKUP(HF13,'Drilling Input'!$B$3:$F$10034,5,1)=VLOOKUP(HF12,'Drilling Input'!$B$3:$F$10034,5,1)," ",VLOOKUP(HF13,'Drilling Input'!$B$3:$F$10034,5,1))</f>
        <v xml:space="preserve"> </v>
      </c>
      <c r="HH13" s="504"/>
      <c r="HI13" s="503">
        <f t="shared" si="395"/>
        <v>44658.250060000006</v>
      </c>
      <c r="HJ13" s="501" t="str">
        <f>IF(VLOOKUP(HI13,'Drilling Input'!$B$3:$F$10034,5,1)=VLOOKUP(HI12,'Drilling Input'!$B$3:$F$10034,5,1)," ",VLOOKUP(HI13,'Drilling Input'!$B$3:$F$10034,5,1))</f>
        <v>PT FS2</v>
      </c>
      <c r="HK13" s="504"/>
      <c r="HL13" s="503">
        <f t="shared" ref="HL13" si="1063">HL12+1/24+1/100000</f>
        <v>44659.250060000006</v>
      </c>
      <c r="HM13" s="501" t="str">
        <f>IF(VLOOKUP(HL13,'Drilling Input'!$B$3:$F$10034,5,1)=VLOOKUP(HL12,'Drilling Input'!$B$3:$F$10034,5,1)," ",VLOOKUP(HL13,'Drilling Input'!$B$3:$F$10034,5,1))</f>
        <v>R/U Weatherford tubing running Eqpt. and Welldynamics PDHG Eqpt.</v>
      </c>
      <c r="HN13" s="504"/>
      <c r="HO13" s="503">
        <f t="shared" ref="HO13" si="1064">HO12+1/24+1/100000</f>
        <v>44660.250060000006</v>
      </c>
      <c r="HP13" s="501" t="str">
        <f>IF(VLOOKUP(HO13,'Drilling Input'!$B$3:$F$10034,5,1)=VLOOKUP(HO12,'Drilling Input'!$B$3:$F$10034,5,1)," ",VLOOKUP(HO13,'Drilling Input'!$B$3:$F$10034,5,1))</f>
        <v>Terminate control lines Test same. Land TH on C-plate. Continue test. B/O handling assy.</v>
      </c>
      <c r="HQ13" s="504"/>
      <c r="HR13" s="503">
        <f t="shared" ref="HR13" si="1065">HR12+1/24+1/100000</f>
        <v>44661.250060000006</v>
      </c>
      <c r="HS13" s="501" t="str">
        <f>IF(VLOOKUP(HR13,'Drilling Input'!$B$3:$F$10034,5,1)=VLOOKUP(HR12,'Drilling Input'!$B$3:$F$10034,5,1)," ",VLOOKUP(HR13,'Drilling Input'!$B$3:$F$10034,5,1))</f>
        <v xml:space="preserve"> </v>
      </c>
      <c r="HT13" s="504"/>
      <c r="HU13" s="503">
        <f t="shared" ref="HU13" si="1066">HU12+1/24+1/100000</f>
        <v>44662.250060000006</v>
      </c>
      <c r="HV13" s="501" t="str">
        <f>IF(VLOOKUP(HU13,'Drilling Input'!$B$3:$F$10034,5,1)=VLOOKUP(HU12,'Drilling Input'!$B$3:$F$10034,5,1)," ",VLOOKUP(HU13,'Drilling Input'!$B$3:$F$10034,5,1))</f>
        <v>POOH landing string to surface</v>
      </c>
      <c r="HW13" s="504"/>
      <c r="HX13" s="503">
        <f t="shared" si="400"/>
        <v>44663.250060000006</v>
      </c>
      <c r="HY13" s="501" t="str">
        <f>IF(VLOOKUP(HX13,'Drilling Input'!$B$3:$F$10034,5,1)=VLOOKUP(HX12,'Drilling Input'!$B$3:$F$10034,5,1)," ",VLOOKUP(HX13,'Drilling Input'!$B$3:$F$10034,5,1))</f>
        <v xml:space="preserve"> </v>
      </c>
      <c r="HZ13" s="504"/>
      <c r="IA13" s="503">
        <f t="shared" ref="IA13" si="1067">IA12+1/24+1/100000</f>
        <v>44664.250060000006</v>
      </c>
      <c r="IB13" s="501" t="str">
        <f>IF(VLOOKUP(IA13,'Drilling Input'!$B$3:$F$10034,5,1)=VLOOKUP(IA12,'Drilling Input'!$B$3:$F$10034,5,1)," ",VLOOKUP(IA13,'Drilling Input'!$B$3:$F$10034,5,1))</f>
        <v xml:space="preserve"> </v>
      </c>
      <c r="IC13" s="504"/>
      <c r="ID13" s="503">
        <f t="shared" ref="ID13" si="1068">ID12+1/24+1/100000</f>
        <v>44665.250060000006</v>
      </c>
      <c r="IE13" s="501" t="str">
        <f>IF(VLOOKUP(ID13,'Drilling Input'!$B$3:$F$10034,5,1)=VLOOKUP(ID12,'Drilling Input'!$B$3:$F$10034,5,1)," ",VLOOKUP(ID13,'Drilling Input'!$B$3:$F$10034,5,1))</f>
        <v>Install Hydraulic Umbilical Stab plate to DSIT, Function test Flow spool valves</v>
      </c>
      <c r="IF13" s="504"/>
      <c r="IG13" s="503">
        <f t="shared" si="415"/>
        <v>44666.250060000006</v>
      </c>
      <c r="IH13" s="501" t="str">
        <f>IF(VLOOKUP(IG13,'Drilling Input'!$B$3:$F$10034,5,1)=VLOOKUP(IG12,'Drilling Input'!$B$3:$F$10034,5,1)," ",VLOOKUP(IG13,'Drilling Input'!$B$3:$F$10034,5,1))</f>
        <v>Adjust MRT for correct Overpull tension. Unlock slip joint. Stroke out inner barrel, L/D landing joint.</v>
      </c>
      <c r="II13" s="504"/>
      <c r="IJ13" s="503">
        <f t="shared" ref="IJ13" si="1069">IJ12+1/24+1/100000</f>
        <v>44667.250060000006</v>
      </c>
      <c r="IK13" s="501" t="str">
        <f>IF(VLOOKUP(IJ13,'Drilling Input'!$B$3:$F$10034,5,1)=VLOOKUP(IJ12,'Drilling Input'!$B$3:$F$10034,5,1)," ",VLOOKUP(IJ13,'Drilling Input'!$B$3:$F$10034,5,1))</f>
        <v xml:space="preserve"> </v>
      </c>
      <c r="IL13" s="504"/>
      <c r="IM13" s="503">
        <f t="shared" ref="IM13" si="1070">IM12+1/24+1/100000</f>
        <v>44668.250060000006</v>
      </c>
      <c r="IN13" s="501" t="str">
        <f>IF(VLOOKUP(IM13,'Drilling Input'!$B$3:$F$10034,5,1)=VLOOKUP(IM12,'Drilling Input'!$B$3:$F$10034,5,1)," ",VLOOKUP(IM13,'Drilling Input'!$B$3:$F$10034,5,1))</f>
        <v>RIH 13-5/8" casing in stands</v>
      </c>
      <c r="IO13" s="504"/>
      <c r="IP13" s="503">
        <f t="shared" ref="IP13" si="1071">IP12+1/24+1/100000</f>
        <v>44669.250060000006</v>
      </c>
      <c r="IQ13" s="501" t="str">
        <f>IF(VLOOKUP(IP13,'Drilling Input'!$B$3:$F$10034,5,1)=VLOOKUP(IP12,'Drilling Input'!$B$3:$F$10034,5,1)," ",VLOOKUP(IP13,'Drilling Input'!$B$3:$F$10034,5,1))</f>
        <v>Install RCD protective sleeve.</v>
      </c>
      <c r="IR13" s="504"/>
      <c r="IS13" s="503">
        <f t="shared" ref="IS13" si="1072">IS12+1/24+1/100000</f>
        <v>44670.250060000006</v>
      </c>
      <c r="IT13" s="501" t="str">
        <f>IF(VLOOKUP(IS13,'Drilling Input'!$B$3:$F$10034,5,1)=VLOOKUP(IS12,'Drilling Input'!$B$3:$F$10034,5,1)," ",VLOOKUP(IS13,'Drilling Input'!$B$3:$F$10034,5,1))</f>
        <v xml:space="preserve"> </v>
      </c>
      <c r="IU13" s="504"/>
      <c r="IV13" s="503">
        <f t="shared" si="420"/>
        <v>44671.250060000006</v>
      </c>
      <c r="IW13" s="501" t="str">
        <f>IF(VLOOKUP(IV13,'Drilling Input'!$B$3:$F$10034,5,1)=VLOOKUP(IV12,'Drilling Input'!$B$3:$F$10034,5,1)," ",VLOOKUP(IV13,'Drilling Input'!$B$3:$F$10034,5,1))</f>
        <v xml:space="preserve"> </v>
      </c>
      <c r="IX13" s="504"/>
      <c r="IY13" s="503">
        <f t="shared" ref="IY13" si="1073">IY12+1/24+1/100000</f>
        <v>44672.250060000006</v>
      </c>
      <c r="IZ13" s="501" t="str">
        <f>IF(VLOOKUP(IY13,'Drilling Input'!$B$3:$F$10034,5,1)=VLOOKUP(IY12,'Drilling Input'!$B$3:$F$10034,5,1)," ",VLOOKUP(IY13,'Drilling Input'!$B$3:$F$10034,5,1))</f>
        <v>POOH BHA racking DP to 1000 ft. PS30's out, bushings in.</v>
      </c>
      <c r="JA13" s="504"/>
      <c r="JB13" s="503">
        <f t="shared" ref="JB13" si="1074">JB12+1/24+1/100000</f>
        <v>44673.250060000006</v>
      </c>
      <c r="JC13" s="501" t="str">
        <f>IF(VLOOKUP(JB13,'Drilling Input'!$B$3:$F$10034,5,1)=VLOOKUP(JB12,'Drilling Input'!$B$3:$F$10034,5,1)," ",VLOOKUP(JB13,'Drilling Input'!$B$3:$F$10034,5,1))</f>
        <v xml:space="preserve"> </v>
      </c>
      <c r="JD13" s="504"/>
      <c r="JE13" s="503">
        <f t="shared" si="415"/>
        <v>44674.250060000006</v>
      </c>
      <c r="JF13" s="501" t="str">
        <f>IF(VLOOKUP(JE13,'Drilling Input'!$B$3:$F$10034,5,1)=VLOOKUP(JE12,'Drilling Input'!$B$3:$F$10034,5,1)," ",VLOOKUP(JE13,'Drilling Input'!$B$3:$F$10034,5,1))</f>
        <v>Pump cocktail train and displace to SW</v>
      </c>
      <c r="JG13" s="504"/>
      <c r="JH13" s="503">
        <f t="shared" ref="JH13" si="1075">JH12+1/24+1/100000</f>
        <v>44675.250060000006</v>
      </c>
      <c r="JI13" s="501" t="str">
        <f>IF(VLOOKUP(JH13,'Drilling Input'!$B$3:$F$10034,5,1)=VLOOKUP(JH12,'Drilling Input'!$B$3:$F$10034,5,1)," ",VLOOKUP(JH13,'Drilling Input'!$B$3:$F$10034,5,1))</f>
        <v>POOH and L/D suspension packer RT.</v>
      </c>
      <c r="JJ13" s="504"/>
      <c r="JK13" s="503">
        <f t="shared" ref="JK13" si="1076">JK12+1/24+1/100000</f>
        <v>44676.250060000006</v>
      </c>
      <c r="JL13" s="501" t="str">
        <f>IF(VLOOKUP(JK13,'Drilling Input'!$B$3:$F$10034,5,1)=VLOOKUP(JK12,'Drilling Input'!$B$3:$F$10034,5,1)," ",VLOOKUP(JK13,'Drilling Input'!$B$3:$F$10034,5,1))</f>
        <v xml:space="preserve"> </v>
      </c>
      <c r="JM13" s="504"/>
      <c r="JN13" s="503">
        <f t="shared" ref="JN13" si="1077">JN12+1/24+1/100000</f>
        <v>44677.250060000006</v>
      </c>
      <c r="JO13" s="501" t="str">
        <f>IF(VLOOKUP(JN13,'Drilling Input'!$B$3:$F$10034,5,1)=VLOOKUP(JN12,'Drilling Input'!$B$3:$F$10034,5,1)," ",VLOOKUP(JN13,'Drilling Input'!$B$3:$F$10034,5,1))</f>
        <v xml:space="preserve"> </v>
      </c>
      <c r="JP13" s="504"/>
      <c r="JQ13" s="503">
        <f t="shared" ref="JQ13" si="1078">JQ12+1/24+1/100000</f>
        <v>44678.250060000006</v>
      </c>
      <c r="JR13" s="501" t="str">
        <f>IF(VLOOKUP(JQ13,'Drilling Input'!$B$3:$F$10034,5,1)=VLOOKUP(JQ12,'Drilling Input'!$B$3:$F$10034,5,1)," ",VLOOKUP(JQ13,'Drilling Input'!$B$3:$F$10034,5,1))</f>
        <v xml:space="preserve"> </v>
      </c>
      <c r="JS13" s="504"/>
      <c r="JT13" s="503">
        <f t="shared" si="420"/>
        <v>44679.250060000006</v>
      </c>
      <c r="JU13" s="501" t="str">
        <f>IF(VLOOKUP(JT13,'Drilling Input'!$B$3:$F$10034,5,1)=VLOOKUP(JT12,'Drilling Input'!$B$3:$F$10034,5,1)," ",VLOOKUP(JT13,'Drilling Input'!$B$3:$F$10034,5,1))</f>
        <v xml:space="preserve"> </v>
      </c>
      <c r="JV13" s="504"/>
      <c r="JW13" s="503">
        <f t="shared" ref="JW13" si="1079">JW12+1/24+1/100000</f>
        <v>44680.250060000006</v>
      </c>
      <c r="JX13" s="501" t="str">
        <f>IF(VLOOKUP(JW13,'Drilling Input'!$B$3:$F$10034,5,1)=VLOOKUP(JW12,'Drilling Input'!$B$3:$F$10034,5,1)," ",VLOOKUP(JW13,'Drilling Input'!$B$3:$F$10034,5,1))</f>
        <v xml:space="preserve"> </v>
      </c>
      <c r="JY13" s="504"/>
      <c r="JZ13" s="503">
        <f t="shared" ref="JZ13" si="1080">JZ12+1/24+1/100000</f>
        <v>44681.250060000006</v>
      </c>
      <c r="KA13" s="501" t="str">
        <f>IF(VLOOKUP(JZ13,'Drilling Input'!$B$3:$F$10034,5,1)=VLOOKUP(JZ12,'Drilling Input'!$B$3:$F$10034,5,1)," ",VLOOKUP(JZ13,'Drilling Input'!$B$3:$F$10034,5,1))</f>
        <v xml:space="preserve"> </v>
      </c>
      <c r="KB13" s="504"/>
      <c r="KC13" s="503">
        <f t="shared" si="415"/>
        <v>44682.250060000006</v>
      </c>
      <c r="KD13" s="501" t="str">
        <f>IF(VLOOKUP(KC13,'Drilling Input'!$B$3:$F$10034,5,1)=VLOOKUP(KC12,'Drilling Input'!$B$3:$F$10034,5,1)," ",VLOOKUP(KC13,'Drilling Input'!$B$3:$F$10034,5,1))</f>
        <v xml:space="preserve"> </v>
      </c>
      <c r="KE13" s="504"/>
      <c r="KF13" s="503">
        <f t="shared" ref="KF13" si="1081">KF12+1/24+1/100000</f>
        <v>44683.250060000006</v>
      </c>
      <c r="KG13" s="501" t="str">
        <f>IF(VLOOKUP(KF13,'Drilling Input'!$B$3:$F$10034,5,1)=VLOOKUP(KF12,'Drilling Input'!$B$3:$F$10034,5,1)," ",VLOOKUP(KF13,'Drilling Input'!$B$3:$F$10034,5,1))</f>
        <v xml:space="preserve"> </v>
      </c>
      <c r="KH13" s="504"/>
      <c r="KI13" s="503">
        <f t="shared" ref="KI13" si="1082">KI12+1/24+1/100000</f>
        <v>44684.250060000006</v>
      </c>
      <c r="KJ13" s="501" t="str">
        <f>IF(VLOOKUP(KI13,'Drilling Input'!$B$3:$F$10034,5,1)=VLOOKUP(KI12,'Drilling Input'!$B$3:$F$10034,5,1)," ",VLOOKUP(KI13,'Drilling Input'!$B$3:$F$10034,5,1))</f>
        <v xml:space="preserve"> </v>
      </c>
      <c r="KK13" s="504"/>
      <c r="KL13" s="503">
        <f t="shared" ref="KL13" si="1083">KL12+1/24+1/100000</f>
        <v>44685.250060000006</v>
      </c>
      <c r="KM13" s="501" t="str">
        <f>IF(VLOOKUP(KL13,'Drilling Input'!$B$3:$F$10034,5,1)=VLOOKUP(KL12,'Drilling Input'!$B$3:$F$10034,5,1)," ",VLOOKUP(KL13,'Drilling Input'!$B$3:$F$10034,5,1))</f>
        <v xml:space="preserve"> </v>
      </c>
      <c r="KN13" s="504"/>
      <c r="KO13" s="503">
        <f t="shared" ref="KO13" si="1084">KO12+1/24+1/100000</f>
        <v>44686.250060000006</v>
      </c>
      <c r="KP13" s="501" t="str">
        <f>IF(VLOOKUP(KO13,'Drilling Input'!$B$3:$F$10034,5,1)=VLOOKUP(KO12,'Drilling Input'!$B$3:$F$10034,5,1)," ",VLOOKUP(KO13,'Drilling Input'!$B$3:$F$10034,5,1))</f>
        <v xml:space="preserve"> </v>
      </c>
      <c r="KQ13" s="504"/>
      <c r="KR13" s="503">
        <f t="shared" si="420"/>
        <v>44687.250060000006</v>
      </c>
      <c r="KS13" s="501" t="str">
        <f>IF(VLOOKUP(KR13,'Drilling Input'!$B$3:$F$10034,5,1)=VLOOKUP(KR12,'Drilling Input'!$B$3:$F$10034,5,1)," ",VLOOKUP(KR13,'Drilling Input'!$B$3:$F$10034,5,1))</f>
        <v xml:space="preserve"> </v>
      </c>
      <c r="KT13" s="504"/>
      <c r="KU13" s="503">
        <f t="shared" ref="KU13" si="1085">KU12+1/24+1/100000</f>
        <v>44688.250060000006</v>
      </c>
      <c r="KV13" s="501" t="str">
        <f>IF(VLOOKUP(KU13,'Drilling Input'!$B$3:$F$10034,5,1)=VLOOKUP(KU12,'Drilling Input'!$B$3:$F$10034,5,1)," ",VLOOKUP(KU13,'Drilling Input'!$B$3:$F$10034,5,1))</f>
        <v xml:space="preserve">RU 1000t bails and BX 5 elevators.  RU riser spider. Install work platforms. Fn test riser dogs. Brake test drawworks </v>
      </c>
      <c r="KW13" s="504"/>
      <c r="KX13" s="503">
        <f t="shared" ref="KX13" si="1086">KX12+1/24+1/100000</f>
        <v>44689.250060000006</v>
      </c>
      <c r="KY13" s="501" t="str">
        <f>IF(VLOOKUP(KX13,'Drilling Input'!$B$3:$F$10034,5,1)=VLOOKUP(KX12,'Drilling Input'!$B$3:$F$10034,5,1)," ",VLOOKUP(KX13,'Drilling Input'!$B$3:$F$10034,5,1))</f>
        <v xml:space="preserve">POOH 6 riser joints and pup joint,  hang off for move </v>
      </c>
      <c r="KZ13" s="504"/>
      <c r="LA13" s="503">
        <f t="shared" si="435"/>
        <v>44690.250060000006</v>
      </c>
      <c r="LB13" s="501" t="str">
        <f>IF(VLOOKUP(LA13,'Drilling Input'!$B$3:$F$10034,5,1)=VLOOKUP(LA12,'Drilling Input'!$B$3:$F$10034,5,1)," ",VLOOKUP(LA13,'Drilling Input'!$B$3:$F$10034,5,1))</f>
        <v xml:space="preserve">Install riser joints. </v>
      </c>
      <c r="LC13" s="504"/>
      <c r="LD13" s="503">
        <f t="shared" ref="LD13" si="1087">LD12+1/24+1/100000</f>
        <v>44691.250060000006</v>
      </c>
      <c r="LE13" s="501" t="str">
        <f>IF(VLOOKUP(LD13,'Drilling Input'!$B$3:$F$10034,5,1)=VLOOKUP(LD12,'Drilling Input'!$B$3:$F$10034,5,1)," ",VLOOKUP(LD13,'Drilling Input'!$B$3:$F$10034,5,1))</f>
        <v xml:space="preserve"> </v>
      </c>
      <c r="LF13" s="504"/>
      <c r="LG13" s="503">
        <f t="shared" ref="LG13" si="1088">LG12+1/24+1/100000</f>
        <v>44692.250060000006</v>
      </c>
      <c r="LH13" s="501" t="str">
        <f>IF(VLOOKUP(LG13,'Drilling Input'!$B$3:$F$10034,5,1)=VLOOKUP(LG12,'Drilling Input'!$B$3:$F$10034,5,1)," ",VLOOKUP(LG13,'Drilling Input'!$B$3:$F$10034,5,1))</f>
        <v xml:space="preserve"> </v>
      </c>
      <c r="LI13" s="504"/>
      <c r="LJ13" s="503">
        <f t="shared" ref="LJ13" si="1089">LJ12+1/24+1/100000</f>
        <v>44693.250060000006</v>
      </c>
      <c r="LK13" s="501" t="str">
        <f>IF(VLOOKUP(LJ13,'Drilling Input'!$B$3:$F$10034,5,1)=VLOOKUP(LJ12,'Drilling Input'!$B$3:$F$10034,5,1)," ",VLOOKUP(LJ13,'Drilling Input'!$B$3:$F$10034,5,1))</f>
        <v xml:space="preserve"> </v>
      </c>
      <c r="LL13" s="504"/>
      <c r="LM13" s="503">
        <f t="shared" ref="LM13" si="1090">LM12+1/24+1/100000</f>
        <v>44694.250060000006</v>
      </c>
      <c r="LN13" s="501" t="str">
        <f>IF(VLOOKUP(LM13,'Drilling Input'!$B$3:$F$10034,5,1)=VLOOKUP(LM12,'Drilling Input'!$B$3:$F$10034,5,1)," ",VLOOKUP(LM13,'Drilling Input'!$B$3:$F$10034,5,1))</f>
        <v xml:space="preserve"> </v>
      </c>
      <c r="LO13" s="504"/>
      <c r="LP13" s="503">
        <f t="shared" si="440"/>
        <v>44695.250060000006</v>
      </c>
      <c r="LQ13" s="501" t="str">
        <f>IF(VLOOKUP(LP13,'Drilling Input'!$B$3:$F$10034,5,1)=VLOOKUP(LP12,'Drilling Input'!$B$3:$F$10034,5,1)," ",VLOOKUP(LP13,'Drilling Input'!$B$3:$F$10034,5,1))</f>
        <v xml:space="preserve">Slug. POOH and rack back STT.  </v>
      </c>
      <c r="LR13" s="504"/>
      <c r="LS13" s="503">
        <f t="shared" ref="LS13" si="1091">LS12+1/24+1/100000</f>
        <v>44696.250060000006</v>
      </c>
      <c r="LT13" s="501" t="str">
        <f>IF(VLOOKUP(LS13,'Drilling Input'!$B$3:$F$10034,5,1)=VLOOKUP(LS12,'Drilling Input'!$B$3:$F$10034,5,1)," ",VLOOKUP(LS13,'Drilling Input'!$B$3:$F$10034,5,1))</f>
        <v xml:space="preserve"> </v>
      </c>
      <c r="LU13" s="504"/>
      <c r="LV13" s="503">
        <f t="shared" ref="LV13" si="1092">LV12+1/24+1/100000</f>
        <v>44697.250060000006</v>
      </c>
      <c r="LW13" s="501" t="str">
        <f>IF(VLOOKUP(LV13,'Drilling Input'!$B$3:$F$10034,5,1)=VLOOKUP(LV12,'Drilling Input'!$B$3:$F$10034,5,1)," ",VLOOKUP(LV13,'Drilling Input'!$B$3:$F$10034,5,1))</f>
        <v xml:space="preserve"> </v>
      </c>
      <c r="LX13" s="504"/>
      <c r="LY13" s="503">
        <f t="shared" si="435"/>
        <v>44698.250060000006</v>
      </c>
      <c r="LZ13" s="501" t="str">
        <f>IF(VLOOKUP(LY13,'Drilling Input'!$B$3:$F$10034,5,1)=VLOOKUP(LY12,'Drilling Input'!$B$3:$F$10034,5,1)," ",VLOOKUP(LY13,'Drilling Input'!$B$3:$F$10034,5,1))</f>
        <v xml:space="preserve">Cont. RIH 9-5/8" liner on DP to TD </v>
      </c>
      <c r="MA13" s="504"/>
      <c r="MB13" s="503">
        <f t="shared" ref="MB13" si="1093">MB12+1/24+1/100000</f>
        <v>44699.250060000006</v>
      </c>
      <c r="MC13" s="501" t="str">
        <f>IF(VLOOKUP(MB13,'Drilling Input'!$B$3:$F$10034,5,1)=VLOOKUP(MB12,'Drilling Input'!$B$3:$F$10034,5,1)," ",VLOOKUP(MB13,'Drilling Input'!$B$3:$F$10034,5,1))</f>
        <v>M/U and RIH WBCO BHA</v>
      </c>
      <c r="MD13" s="504"/>
      <c r="ME13" s="503">
        <f t="shared" ref="ME13" si="1094">ME12+1/24+1/100000</f>
        <v>44700.250060000006</v>
      </c>
      <c r="MF13" s="501" t="str">
        <f>IF(VLOOKUP(ME13,'Drilling Input'!$B$3:$F$10034,5,1)=VLOOKUP(ME12,'Drilling Input'!$B$3:$F$10034,5,1)," ",VLOOKUP(ME13,'Drilling Input'!$B$3:$F$10034,5,1))</f>
        <v xml:space="preserve"> </v>
      </c>
      <c r="MG13" s="504"/>
      <c r="MH13" s="503">
        <f t="shared" ref="MH13" si="1095">MH12+1/24+1/100000</f>
        <v>44701.250060000006</v>
      </c>
      <c r="MI13" s="501" t="str">
        <f>IF(VLOOKUP(MH13,'Drilling Input'!$B$3:$F$10034,5,1)=VLOOKUP(MH12,'Drilling Input'!$B$3:$F$10034,5,1)," ",VLOOKUP(MH13,'Drilling Input'!$B$3:$F$10034,5,1))</f>
        <v xml:space="preserve"> </v>
      </c>
      <c r="MJ13" s="504"/>
      <c r="MK13" s="503">
        <f t="shared" ref="MK13" si="1096">MK12+1/24+1/100000</f>
        <v>44702.250060000006</v>
      </c>
      <c r="ML13" s="501" t="str">
        <f>IF(VLOOKUP(MK13,'Drilling Input'!$B$3:$F$10034,5,1)=VLOOKUP(MK12,'Drilling Input'!$B$3:$F$10034,5,1)," ",VLOOKUP(MK13,'Drilling Input'!$B$3:$F$10034,5,1))</f>
        <v>ROV performs as left configuration/survey of THD and install TA cap</v>
      </c>
      <c r="MM13" s="504"/>
      <c r="MN13" s="503">
        <f t="shared" si="440"/>
        <v>44703.250060000006</v>
      </c>
      <c r="MO13" s="501" t="str">
        <f>IF(VLOOKUP(MN13,'Drilling Input'!$B$3:$F$10034,5,1)=VLOOKUP(MN12,'Drilling Input'!$B$3:$F$10034,5,1)," ",VLOOKUP(MN13,'Drilling Input'!$B$3:$F$10034,5,1))</f>
        <v xml:space="preserve"> </v>
      </c>
      <c r="MP13" s="504"/>
      <c r="MQ13" s="503">
        <f t="shared" ref="MQ13" si="1097">MQ12+1/24+1/100000</f>
        <v>44704.250060000006</v>
      </c>
      <c r="MR13" s="501" t="str">
        <f>IF(VLOOKUP(MQ13,'Drilling Input'!$B$3:$F$10034,5,1)=VLOOKUP(MQ12,'Drilling Input'!$B$3:$F$10034,5,1)," ",VLOOKUP(MQ13,'Drilling Input'!$B$3:$F$10034,5,1))</f>
        <v>RIH 13-5/8" casing in stands</v>
      </c>
      <c r="MS13" s="504"/>
      <c r="MT13" s="503">
        <f t="shared" ref="MT13" si="1098">MT12+1/24+1/100000</f>
        <v>44705.250060000006</v>
      </c>
      <c r="MU13" s="501" t="str">
        <f>IF(VLOOKUP(MT13,'Drilling Input'!$B$3:$F$10034,5,1)=VLOOKUP(MT12,'Drilling Input'!$B$3:$F$10034,5,1)," ",VLOOKUP(MT13,'Drilling Input'!$B$3:$F$10034,5,1))</f>
        <v>Install RCD protective sleeve.</v>
      </c>
      <c r="MV13" s="504"/>
      <c r="MW13" s="503">
        <f t="shared" si="435"/>
        <v>44706.250060000006</v>
      </c>
      <c r="MX13" s="501" t="str">
        <f>IF(VLOOKUP(MW13,'Drilling Input'!$B$3:$F$10034,5,1)=VLOOKUP(MW12,'Drilling Input'!$B$3:$F$10034,5,1)," ",VLOOKUP(MW13,'Drilling Input'!$B$3:$F$10034,5,1))</f>
        <v xml:space="preserve"> </v>
      </c>
      <c r="MY13" s="504"/>
      <c r="MZ13" s="503">
        <f t="shared" ref="MZ13" si="1099">MZ12+1/24+1/100000</f>
        <v>44707.250060000006</v>
      </c>
      <c r="NA13" s="501" t="str">
        <f>IF(VLOOKUP(MZ13,'Drilling Input'!$B$3:$F$10034,5,1)=VLOOKUP(MZ12,'Drilling Input'!$B$3:$F$10034,5,1)," ",VLOOKUP(MZ13,'Drilling Input'!$B$3:$F$10034,5,1))</f>
        <v xml:space="preserve"> </v>
      </c>
      <c r="NB13" s="504"/>
      <c r="NC13" s="503">
        <f t="shared" ref="NC13" si="1100">NC12+1/24+1/100000</f>
        <v>44708.250060000006</v>
      </c>
      <c r="ND13" s="501" t="str">
        <f>IF(VLOOKUP(NC13,'Drilling Input'!$B$3:$F$10034,5,1)=VLOOKUP(NC12,'Drilling Input'!$B$3:$F$10034,5,1)," ",VLOOKUP(NC13,'Drilling Input'!$B$3:$F$10034,5,1))</f>
        <v>RU to run 9-5/8" liner</v>
      </c>
      <c r="NE13" s="504"/>
      <c r="NF13" s="503">
        <f t="shared" ref="NF13" si="1101">NF12+1/24+1/100000</f>
        <v>44709.250060000006</v>
      </c>
      <c r="NG13" s="501" t="str">
        <f>IF(VLOOKUP(NF13,'Drilling Input'!$B$3:$F$10034,5,1)=VLOOKUP(NF12,'Drilling Input'!$B$3:$F$10034,5,1)," ",VLOOKUP(NF13,'Drilling Input'!$B$3:$F$10034,5,1))</f>
        <v xml:space="preserve"> </v>
      </c>
      <c r="NH13" s="504"/>
      <c r="NI13" s="503">
        <f t="shared" ref="NI13" si="1102">NI12+1/24+1/100000</f>
        <v>44710.250060000006</v>
      </c>
      <c r="NJ13" s="501" t="str">
        <f>IF(VLOOKUP(NI13,'Drilling Input'!$B$3:$F$10034,5,1)=VLOOKUP(NI12,'Drilling Input'!$B$3:$F$10034,5,1)," ",VLOOKUP(NI13,'Drilling Input'!$B$3:$F$10034,5,1))</f>
        <v>Flush choke line to brine from kill line.  Open BOP's</v>
      </c>
      <c r="NK13" s="504"/>
      <c r="NL13" s="503">
        <f t="shared" si="440"/>
        <v>44711.250060000006</v>
      </c>
      <c r="NM13" s="501" t="str">
        <f>IF(VLOOKUP(NL13,'Drilling Input'!$B$3:$F$10034,5,1)=VLOOKUP(NL12,'Drilling Input'!$B$3:$F$10034,5,1)," ",VLOOKUP(NL13,'Drilling Input'!$B$3:$F$10034,5,1))</f>
        <v xml:space="preserve"> </v>
      </c>
      <c r="NN13" s="504"/>
      <c r="NO13" s="503">
        <f t="shared" ref="NO13" si="1103">NO12+1/24+1/100000</f>
        <v>44712.250060000006</v>
      </c>
      <c r="NP13" s="501" t="str">
        <f>IF(VLOOKUP(NO13,'Drilling Input'!$B$3:$F$10034,5,1)=VLOOKUP(NO12,'Drilling Input'!$B$3:$F$10034,5,1)," ",VLOOKUP(NO13,'Drilling Input'!$B$3:$F$10034,5,1))</f>
        <v>THD Captures HPWHH and ROV orientate THD on HPWHH</v>
      </c>
      <c r="NQ13" s="504"/>
      <c r="NR13" s="503">
        <f t="shared" ref="NR13" si="1104">NR12+1/24+1/100000</f>
        <v>44713.250060000006</v>
      </c>
      <c r="NS13" s="501" t="str">
        <f>IF(VLOOKUP(NR13,'Drilling Input'!$B$3:$F$10034,5,1)=VLOOKUP(NR12,'Drilling Input'!$B$3:$F$10034,5,1)," ",VLOOKUP(NR13,'Drilling Input'!$B$3:$F$10034,5,1))</f>
        <v>M/U and RIH 8 1/2" AutoTrak BHA on HWDP.</v>
      </c>
      <c r="NT13" s="504"/>
      <c r="NU13" s="503">
        <f t="shared" si="455"/>
        <v>44714.250060000006</v>
      </c>
      <c r="NV13" s="501" t="str">
        <f>IF(VLOOKUP(NU13,'Drilling Input'!$B$3:$F$10034,5,1)=VLOOKUP(NU12,'Drilling Input'!$B$3:$F$10034,5,1)," ",VLOOKUP(NU13,'Drilling Input'!$B$3:$F$10034,5,1))</f>
        <v xml:space="preserve"> </v>
      </c>
      <c r="NW13" s="504"/>
      <c r="NX13" s="503">
        <f t="shared" ref="NX13" si="1105">NX12+1/24+1/100000</f>
        <v>44715.250060000006</v>
      </c>
      <c r="NY13" s="501" t="str">
        <f>IF(VLOOKUP(NX13,'Drilling Input'!$B$3:$F$10034,5,1)=VLOOKUP(NX12,'Drilling Input'!$B$3:$F$10034,5,1)," ",VLOOKUP(NX13,'Drilling Input'!$B$3:$F$10034,5,1))</f>
        <v xml:space="preserve"> </v>
      </c>
      <c r="NZ13" s="504"/>
      <c r="OA13" s="503">
        <f t="shared" ref="OA13" si="1106">OA12+1/24+1/100000</f>
        <v>44716.250060000006</v>
      </c>
      <c r="OB13" s="501" t="str">
        <f>IF(VLOOKUP(OA13,'Drilling Input'!$B$3:$F$10034,5,1)=VLOOKUP(OA12,'Drilling Input'!$B$3:$F$10034,5,1)," ",VLOOKUP(OA13,'Drilling Input'!$B$3:$F$10034,5,1))</f>
        <v xml:space="preserve"> </v>
      </c>
      <c r="OC13" s="504"/>
      <c r="OD13" s="503">
        <f t="shared" ref="OD13" si="1107">OD12+1/24+1/100000</f>
        <v>44717.250060000006</v>
      </c>
      <c r="OE13" s="501" t="str">
        <f>IF(VLOOKUP(OD13,'Drilling Input'!$B$3:$F$10034,5,1)=VLOOKUP(OD12,'Drilling Input'!$B$3:$F$10034,5,1)," ",VLOOKUP(OD13,'Drilling Input'!$B$3:$F$10034,5,1))</f>
        <v xml:space="preserve"> </v>
      </c>
      <c r="OF13" s="504"/>
      <c r="OG13" s="503">
        <f t="shared" ref="OG13" si="1108">OG12+1/24+1/100000</f>
        <v>44718.250060000006</v>
      </c>
      <c r="OH13" s="501" t="str">
        <f>IF(VLOOKUP(OG13,'Drilling Input'!$B$3:$F$10034,5,1)=VLOOKUP(OG12,'Drilling Input'!$B$3:$F$10034,5,1)," ",VLOOKUP(OG13,'Drilling Input'!$B$3:$F$10034,5,1))</f>
        <v>Drop ball.  Pump down with cement unit</v>
      </c>
      <c r="OI13" s="504"/>
      <c r="OJ13" s="503">
        <f t="shared" si="460"/>
        <v>44719.250060000006</v>
      </c>
      <c r="OK13" s="501" t="str">
        <f>IF(VLOOKUP(OJ13,'Drilling Input'!$B$3:$F$10034,5,1)=VLOOKUP(OJ12,'Drilling Input'!$B$3:$F$10034,5,1)," ",VLOOKUP(OJ13,'Drilling Input'!$B$3:$F$10034,5,1))</f>
        <v xml:space="preserve"> </v>
      </c>
      <c r="OL13" s="504"/>
      <c r="OM13" s="503">
        <f t="shared" ref="OM13" si="1109">OM12+1/24+1/100000</f>
        <v>44720.250060000006</v>
      </c>
      <c r="ON13" s="501" t="str">
        <f>IF(VLOOKUP(OM13,'Drilling Input'!$B$3:$F$10034,5,1)=VLOOKUP(OM12,'Drilling Input'!$B$3:$F$10034,5,1)," ",VLOOKUP(OM13,'Drilling Input'!$B$3:$F$10034,5,1))</f>
        <v>Change RCS-500 slips</v>
      </c>
      <c r="OO13" s="504"/>
      <c r="OP13" s="503">
        <f t="shared" ref="OP13" si="1110">OP12+1/24+1/100000</f>
        <v>44721.250060000006</v>
      </c>
      <c r="OQ13" s="501" t="str">
        <f>IF(VLOOKUP(OP13,'Drilling Input'!$B$3:$F$10034,5,1)=VLOOKUP(OP12,'Drilling Input'!$B$3:$F$10034,5,1)," ",VLOOKUP(OP13,'Drilling Input'!$B$3:$F$10034,5,1))</f>
        <v xml:space="preserve"> </v>
      </c>
      <c r="OR13" s="504"/>
      <c r="OS13" s="503">
        <f t="shared" si="455"/>
        <v>44722.250060000006</v>
      </c>
      <c r="OT13" s="501" t="str">
        <f>IF(VLOOKUP(OS13,'Drilling Input'!$B$3:$F$10034,5,1)=VLOOKUP(OS12,'Drilling Input'!$B$3:$F$10034,5,1)," ",VLOOKUP(OS13,'Drilling Input'!$B$3:$F$10034,5,1))</f>
        <v xml:space="preserve"> </v>
      </c>
      <c r="OU13" s="504"/>
      <c r="OV13" s="503">
        <f t="shared" ref="OV13" si="1111">OV12+1/24+1/100000</f>
        <v>44723.250060000006</v>
      </c>
      <c r="OW13" s="501" t="str">
        <f>IF(VLOOKUP(OV13,'Drilling Input'!$B$3:$F$10034,5,1)=VLOOKUP(OV12,'Drilling Input'!$B$3:$F$10034,5,1)," ",VLOOKUP(OV13,'Drilling Input'!$B$3:$F$10034,5,1))</f>
        <v xml:space="preserve">PU and removes SES </v>
      </c>
      <c r="OX13" s="504"/>
      <c r="OY13" s="503">
        <f t="shared" ref="OY13" si="1112">OY12+1/24+1/100000</f>
        <v>44724.250060000006</v>
      </c>
      <c r="OZ13" s="501" t="str">
        <f>IF(VLOOKUP(OY13,'Drilling Input'!$B$3:$F$10034,5,1)=VLOOKUP(OY12,'Drilling Input'!$B$3:$F$10034,5,1)," ",VLOOKUP(OY13,'Drilling Input'!$B$3:$F$10034,5,1))</f>
        <v xml:space="preserve"> </v>
      </c>
      <c r="PA13" s="504"/>
      <c r="PB13" s="503">
        <f t="shared" ref="PB13" si="1113">PB12+1/24+1/100000</f>
        <v>44725.250060000006</v>
      </c>
      <c r="PC13" s="501" t="str">
        <f>IF(VLOOKUP(PB13,'Drilling Input'!$B$3:$F$10034,5,1)=VLOOKUP(PB12,'Drilling Input'!$B$3:$F$10034,5,1)," ",VLOOKUP(PB13,'Drilling Input'!$B$3:$F$10034,5,1))</f>
        <v xml:space="preserve"> </v>
      </c>
      <c r="PD13" s="504"/>
      <c r="PE13" s="503">
        <f t="shared" ref="PE13" si="1114">PE12+1/24+1/100000</f>
        <v>44726.250060000006</v>
      </c>
      <c r="PF13" s="501" t="str">
        <f>IF(VLOOKUP(PE13,'Drilling Input'!$B$3:$F$10034,5,1)=VLOOKUP(PE12,'Drilling Input'!$B$3:$F$10034,5,1)," ",VLOOKUP(PE13,'Drilling Input'!$B$3:$F$10034,5,1))</f>
        <v xml:space="preserve"> </v>
      </c>
      <c r="PG13" s="504"/>
      <c r="PH13" s="503">
        <f t="shared" si="460"/>
        <v>44727.250060000006</v>
      </c>
      <c r="PI13" s="501" t="str">
        <f>IF(VLOOKUP(PH13,'Drilling Input'!$B$3:$F$10034,5,1)=VLOOKUP(PH12,'Drilling Input'!$B$3:$F$10034,5,1)," ",VLOOKUP(PH13,'Drilling Input'!$B$3:$F$10034,5,1))</f>
        <v xml:space="preserve"> </v>
      </c>
      <c r="PJ13" s="504"/>
      <c r="PK13" s="503">
        <f t="shared" ref="PK13" si="1115">PK12+1/24+1/100000</f>
        <v>44728.250060000006</v>
      </c>
      <c r="PL13" s="501" t="str">
        <f>IF(VLOOKUP(PK13,'Drilling Input'!$B$3:$F$10034,5,1)=VLOOKUP(PK12,'Drilling Input'!$B$3:$F$10034,5,1)," ",VLOOKUP(PK13,'Drilling Input'!$B$3:$F$10034,5,1))</f>
        <v>Circulate casing and riser to brine.</v>
      </c>
      <c r="PM13" s="504"/>
      <c r="PN13" s="503">
        <f t="shared" ref="PN13" si="1116">PN12+1/24+1/100000</f>
        <v>44729.250060000006</v>
      </c>
      <c r="PO13" s="501" t="str">
        <f>IF(VLOOKUP(PN13,'Drilling Input'!$B$3:$F$10034,5,1)=VLOOKUP(PN12,'Drilling Input'!$B$3:$F$10034,5,1)," ",VLOOKUP(PN13,'Drilling Input'!$B$3:$F$10034,5,1))</f>
        <v>RIH on 5-7/8" DP.</v>
      </c>
      <c r="PP13" s="504"/>
      <c r="PQ13" s="503">
        <f t="shared" si="455"/>
        <v>44730.250060000006</v>
      </c>
      <c r="PR13" s="501" t="str">
        <f>IF(VLOOKUP(PQ13,'Drilling Input'!$B$3:$F$10034,5,1)=VLOOKUP(PQ12,'Drilling Input'!$B$3:$F$10034,5,1)," ",VLOOKUP(PQ13,'Drilling Input'!$B$3:$F$10034,5,1))</f>
        <v xml:space="preserve"> </v>
      </c>
      <c r="PS13" s="504"/>
      <c r="PT13" s="503">
        <f t="shared" ref="PT13" si="1117">PT12+1/24+1/100000</f>
        <v>44731.250060000006</v>
      </c>
      <c r="PU13" s="501" t="str">
        <f>IF(VLOOKUP(PT13,'Drilling Input'!$B$3:$F$10034,5,1)=VLOOKUP(PT12,'Drilling Input'!$B$3:$F$10034,5,1)," ",VLOOKUP(PT13,'Drilling Input'!$B$3:$F$10034,5,1))</f>
        <v xml:space="preserve"> </v>
      </c>
      <c r="PV13" s="504"/>
      <c r="PW13" s="503">
        <f t="shared" ref="PW13" si="1118">PW12+1/24+1/100000</f>
        <v>44732.250060000006</v>
      </c>
      <c r="PX13" s="501" t="str">
        <f>IF(VLOOKUP(PW13,'Drilling Input'!$B$3:$F$10034,5,1)=VLOOKUP(PW12,'Drilling Input'!$B$3:$F$10034,5,1)," ",VLOOKUP(PW13,'Drilling Input'!$B$3:$F$10034,5,1))</f>
        <v xml:space="preserve"> </v>
      </c>
      <c r="PY13" s="504"/>
      <c r="PZ13" s="503">
        <f t="shared" ref="PZ13" si="1119">PZ12+1/24+1/100000</f>
        <v>44733.250060000006</v>
      </c>
      <c r="QA13" s="501" t="str">
        <f>IF(VLOOKUP(PZ13,'Drilling Input'!$B$3:$F$10034,5,1)=VLOOKUP(PZ12,'Drilling Input'!$B$3:$F$10034,5,1)," ",VLOOKUP(PZ13,'Drilling Input'!$B$3:$F$10034,5,1))</f>
        <v xml:space="preserve"> </v>
      </c>
      <c r="QB13" s="504"/>
      <c r="QC13" s="503">
        <f t="shared" ref="QC13" si="1120">QC12+1/24+1/100000</f>
        <v>44734.250060000006</v>
      </c>
      <c r="QD13" s="501" t="str">
        <f>IF(VLOOKUP(QC13,'Drilling Input'!$B$3:$F$10034,5,1)=VLOOKUP(QC12,'Drilling Input'!$B$3:$F$10034,5,1)," ",VLOOKUP(QC13,'Drilling Input'!$B$3:$F$10034,5,1))</f>
        <v xml:space="preserve"> </v>
      </c>
      <c r="QE13" s="504"/>
      <c r="QF13" s="503">
        <f t="shared" si="460"/>
        <v>44735.250060000006</v>
      </c>
      <c r="QG13" s="501" t="str">
        <f>IF(VLOOKUP(QF13,'Drilling Input'!$B$3:$F$10034,5,1)=VLOOKUP(QF12,'Drilling Input'!$B$3:$F$10034,5,1)," ",VLOOKUP(QF13,'Drilling Input'!$B$3:$F$10034,5,1))</f>
        <v xml:space="preserve"> </v>
      </c>
      <c r="QH13" s="504"/>
      <c r="QI13" s="503">
        <f t="shared" ref="QI13" si="1121">QI12+1/24+1/100000</f>
        <v>44736.250060000006</v>
      </c>
      <c r="QJ13" s="501" t="str">
        <f>IF(VLOOKUP(QI13,'Drilling Input'!$B$3:$F$10034,5,1)=VLOOKUP(QI12,'Drilling Input'!$B$3:$F$10034,5,1)," ",VLOOKUP(QI13,'Drilling Input'!$B$3:$F$10034,5,1))</f>
        <v xml:space="preserve"> </v>
      </c>
      <c r="QK13" s="504"/>
      <c r="QL13" s="503">
        <f t="shared" ref="QL13" si="1122">QL12+1/24+1/100000</f>
        <v>44737.250060000006</v>
      </c>
      <c r="QM13" s="501" t="str">
        <f>IF(VLOOKUP(QL13,'Drilling Input'!$B$3:$F$10034,5,1)=VLOOKUP(QL12,'Drilling Input'!$B$3:$F$10034,5,1)," ",VLOOKUP(QL13,'Drilling Input'!$B$3:$F$10034,5,1))</f>
        <v>RD MUX / hotline / goosenecks/choke kill and booster stabs. L/D termination/keel joint</v>
      </c>
      <c r="QN13" s="504"/>
      <c r="QO13" s="503">
        <f t="shared" si="475"/>
        <v>44738.250060000006</v>
      </c>
      <c r="QP13" s="501" t="str">
        <f>IF(VLOOKUP(QO13,'Drilling Input'!$B$3:$F$10034,5,1)=VLOOKUP(QO12,'Drilling Input'!$B$3:$F$10034,5,1)," ",VLOOKUP(QO13,'Drilling Input'!$B$3:$F$10034,5,1))</f>
        <v xml:space="preserve">ROV installs 5.5 MC gasket on inboard hub </v>
      </c>
      <c r="QQ13" s="504"/>
      <c r="QR13" s="503">
        <f t="shared" ref="QR13" si="1123">QR12+1/24+1/100000</f>
        <v>44739.250060000006</v>
      </c>
      <c r="QS13" s="501" t="str">
        <f>IF(VLOOKUP(QR13,'Drilling Input'!$B$3:$F$10034,5,1)=VLOOKUP(QR12,'Drilling Input'!$B$3:$F$10034,5,1)," ",VLOOKUP(QR13,'Drilling Input'!$B$3:$F$10034,5,1))</f>
        <v xml:space="preserve"> </v>
      </c>
      <c r="QT13" s="504"/>
      <c r="QU13" s="503">
        <f t="shared" ref="QU13" si="1124">QU12+1/24+1/100000</f>
        <v>44740.250060000006</v>
      </c>
      <c r="QV13" s="501" t="str">
        <f>IF(VLOOKUP(QU13,'Drilling Input'!$B$3:$F$10034,5,1)=VLOOKUP(QU12,'Drilling Input'!$B$3:$F$10034,5,1)," ",VLOOKUP(QU13,'Drilling Input'!$B$3:$F$10034,5,1))</f>
        <v xml:space="preserve"> </v>
      </c>
      <c r="QW13" s="504"/>
      <c r="QX13" s="503">
        <f t="shared" ref="QX13" si="1125">QX12+1/24+1/100000</f>
        <v>44741.250060000006</v>
      </c>
      <c r="QY13" s="501" t="str">
        <f>IF(VLOOKUP(QX13,'Drilling Input'!$B$3:$F$10034,5,1)=VLOOKUP(QX12,'Drilling Input'!$B$3:$F$10034,5,1)," ",VLOOKUP(QX13,'Drilling Input'!$B$3:$F$10034,5,1))</f>
        <v xml:space="preserve"> </v>
      </c>
      <c r="QZ13" s="504"/>
      <c r="RA13" s="503">
        <f t="shared" ref="RA13" si="1126">RA12+1/24+1/100000</f>
        <v>44742.250060000006</v>
      </c>
      <c r="RB13" s="501" t="str">
        <f>IF(VLOOKUP(RA13,'Drilling Input'!$B$3:$F$10034,5,1)=VLOOKUP(RA12,'Drilling Input'!$B$3:$F$10034,5,1)," ",VLOOKUP(RA13,'Drilling Input'!$B$3:$F$10034,5,1))</f>
        <v xml:space="preserve"> </v>
      </c>
      <c r="RC13" s="504"/>
      <c r="RD13" s="503">
        <f t="shared" si="480"/>
        <v>44743.250060000006</v>
      </c>
      <c r="RE13" s="501" t="str">
        <f>IF(VLOOKUP(RD13,'Drilling Input'!$B$3:$F$10034,5,1)=VLOOKUP(RD12,'Drilling Input'!$B$3:$F$10034,5,1)," ",VLOOKUP(RD13,'Drilling Input'!$B$3:$F$10034,5,1))</f>
        <v xml:space="preserve"> </v>
      </c>
      <c r="RF13" s="504"/>
      <c r="RG13" s="503">
        <f t="shared" ref="RG13" si="1127">RG12+1/24+1/100000</f>
        <v>44744.250060000006</v>
      </c>
      <c r="RH13" s="501" t="str">
        <f>IF(VLOOKUP(RG13,'Drilling Input'!$B$3:$F$10034,5,1)=VLOOKUP(RG12,'Drilling Input'!$B$3:$F$10034,5,1)," ",VLOOKUP(RG13,'Drilling Input'!$B$3:$F$10034,5,1))</f>
        <v>Rig down Sperry</v>
      </c>
      <c r="RI13" s="504"/>
      <c r="RJ13" s="503">
        <f t="shared" ref="RJ13" si="1128">RJ12+1/24+1/100000</f>
        <v>44745.250060000006</v>
      </c>
      <c r="RK13" s="501" t="str">
        <f>IF(VLOOKUP(RJ13,'Drilling Input'!$B$3:$F$10034,5,1)=VLOOKUP(RJ12,'Drilling Input'!$B$3:$F$10034,5,1)," ",VLOOKUP(RJ13,'Drilling Input'!$B$3:$F$10034,5,1))</f>
        <v xml:space="preserve"> </v>
      </c>
      <c r="RL13" s="504"/>
      <c r="RM13" s="503">
        <f t="shared" si="475"/>
        <v>44746.250060000006</v>
      </c>
      <c r="RN13" s="501" t="str">
        <f>IF(VLOOKUP(RM13,'Drilling Input'!$B$3:$F$10034,5,1)=VLOOKUP(RM12,'Drilling Input'!$B$3:$F$10034,5,1)," ",VLOOKUP(RM13,'Drilling Input'!$B$3:$F$10034,5,1))</f>
        <v xml:space="preserve"> </v>
      </c>
      <c r="RO13" s="504"/>
      <c r="RP13" s="503">
        <f t="shared" ref="RP13" si="1129">RP12+1/24+1/100000</f>
        <v>44747.250060000006</v>
      </c>
      <c r="RQ13" s="501" t="str">
        <f>IF(VLOOKUP(RP13,'Drilling Input'!$B$3:$F$10034,5,1)=VLOOKUP(RP12,'Drilling Input'!$B$3:$F$10034,5,1)," ",VLOOKUP(RP13,'Drilling Input'!$B$3:$F$10034,5,1))</f>
        <v xml:space="preserve"> </v>
      </c>
      <c r="RR13" s="504"/>
      <c r="RS13" s="503">
        <f t="shared" ref="RS13" si="1130">RS12+1/24+1/100000</f>
        <v>44748.250060000006</v>
      </c>
      <c r="RT13" s="501" t="str">
        <f>IF(VLOOKUP(RS13,'Drilling Input'!$B$3:$F$10034,5,1)=VLOOKUP(RS12,'Drilling Input'!$B$3:$F$10034,5,1)," ",VLOOKUP(RS13,'Drilling Input'!$B$3:$F$10034,5,1))</f>
        <v xml:space="preserve"> </v>
      </c>
      <c r="RU13" s="504"/>
      <c r="RV13" s="503">
        <f t="shared" ref="RV13" si="1131">RV12+1/24+1/100000</f>
        <v>44749.250060000006</v>
      </c>
      <c r="RW13" s="501" t="str">
        <f>IF(VLOOKUP(RV13,'Drilling Input'!$B$3:$F$10034,5,1)=VLOOKUP(RV12,'Drilling Input'!$B$3:$F$10034,5,1)," ",VLOOKUP(RV13,'Drilling Input'!$B$3:$F$10034,5,1))</f>
        <v xml:space="preserve"> </v>
      </c>
      <c r="RX13" s="504"/>
      <c r="RY13" s="503">
        <f t="shared" ref="RY13" si="1132">RY12+1/24+1/100000</f>
        <v>44750.250060000006</v>
      </c>
      <c r="RZ13" s="501" t="str">
        <f>IF(VLOOKUP(RY13,'Drilling Input'!$B$3:$F$10034,5,1)=VLOOKUP(RY12,'Drilling Input'!$B$3:$F$10034,5,1)," ",VLOOKUP(RY13,'Drilling Input'!$B$3:$F$10034,5,1))</f>
        <v xml:space="preserve"> </v>
      </c>
      <c r="SA13" s="504"/>
      <c r="SB13" s="503">
        <f t="shared" si="480"/>
        <v>44751.250060000006</v>
      </c>
      <c r="SC13" s="501" t="str">
        <f>IF(VLOOKUP(SB13,'Drilling Input'!$B$3:$F$10034,5,1)=VLOOKUP(SB12,'Drilling Input'!$B$3:$F$10034,5,1)," ",VLOOKUP(SB13,'Drilling Input'!$B$3:$F$10034,5,1))</f>
        <v xml:space="preserve"> </v>
      </c>
      <c r="SD13" s="504"/>
      <c r="SE13" s="503">
        <f t="shared" ref="SE13" si="1133">SE12+1/24+1/100000</f>
        <v>44752.250060000006</v>
      </c>
      <c r="SF13" s="501" t="str">
        <f>IF(VLOOKUP(SE13,'Drilling Input'!$B$3:$F$10034,5,1)=VLOOKUP(SE12,'Drilling Input'!$B$3:$F$10034,5,1)," ",VLOOKUP(SE13,'Drilling Input'!$B$3:$F$10034,5,1))</f>
        <v xml:space="preserve"> </v>
      </c>
      <c r="SG13" s="504"/>
      <c r="SH13" s="503">
        <f t="shared" ref="SH13" si="1134">SH12+1/24+1/100000</f>
        <v>44753.250060000006</v>
      </c>
      <c r="SI13" s="501" t="str">
        <f>IF(VLOOKUP(SH13,'Drilling Input'!$B$3:$F$10034,5,1)=VLOOKUP(SH12,'Drilling Input'!$B$3:$F$10034,5,1)," ",VLOOKUP(SH13,'Drilling Input'!$B$3:$F$10034,5,1))</f>
        <v xml:space="preserve"> </v>
      </c>
      <c r="SJ13" s="504"/>
      <c r="SK13" s="503">
        <f t="shared" si="475"/>
        <v>44754.250060000006</v>
      </c>
      <c r="SL13" s="501" t="str">
        <f>IF(VLOOKUP(SK13,'Drilling Input'!$B$3:$F$10034,5,1)=VLOOKUP(SK12,'Drilling Input'!$B$3:$F$10034,5,1)," ",VLOOKUP(SK13,'Drilling Input'!$B$3:$F$10034,5,1))</f>
        <v xml:space="preserve"> </v>
      </c>
      <c r="SM13" s="504"/>
      <c r="SN13" s="503">
        <f t="shared" ref="SN13" si="1135">SN12+1/24+1/100000</f>
        <v>44755.250060000006</v>
      </c>
      <c r="SO13" s="501" t="str">
        <f>IF(VLOOKUP(SN13,'Drilling Input'!$B$3:$F$10034,5,1)=VLOOKUP(SN12,'Drilling Input'!$B$3:$F$10034,5,1)," ",VLOOKUP(SN13,'Drilling Input'!$B$3:$F$10034,5,1))</f>
        <v xml:space="preserve"> </v>
      </c>
      <c r="SP13" s="504"/>
      <c r="SQ13" s="503">
        <f t="shared" ref="SQ13" si="1136">SQ12+1/24+1/100000</f>
        <v>44756.250060000006</v>
      </c>
      <c r="SR13" s="501" t="str">
        <f>IF(VLOOKUP(SQ13,'Drilling Input'!$B$3:$F$10034,5,1)=VLOOKUP(SQ12,'Drilling Input'!$B$3:$F$10034,5,1)," ",VLOOKUP(SQ13,'Drilling Input'!$B$3:$F$10034,5,1))</f>
        <v xml:space="preserve"> </v>
      </c>
      <c r="SS13" s="504"/>
      <c r="ST13" s="503">
        <f t="shared" ref="ST13" si="1137">ST12+1/24+1/100000</f>
        <v>44757.250060000006</v>
      </c>
      <c r="SU13" s="501" t="str">
        <f>IF(VLOOKUP(ST13,'Drilling Input'!$B$3:$F$10034,5,1)=VLOOKUP(ST12,'Drilling Input'!$B$3:$F$10034,5,1)," ",VLOOKUP(ST13,'Drilling Input'!$B$3:$F$10034,5,1))</f>
        <v xml:space="preserve"> </v>
      </c>
      <c r="SV13" s="504"/>
      <c r="SW13" s="503">
        <f t="shared" ref="SW13" si="1138">SW12+1/24+1/100000</f>
        <v>44758.250060000006</v>
      </c>
      <c r="SX13" s="501" t="str">
        <f>IF(VLOOKUP(SW13,'Drilling Input'!$B$3:$F$10034,5,1)=VLOOKUP(SW12,'Drilling Input'!$B$3:$F$10034,5,1)," ",VLOOKUP(SW13,'Drilling Input'!$B$3:$F$10034,5,1))</f>
        <v xml:space="preserve"> </v>
      </c>
      <c r="SY13" s="504"/>
      <c r="SZ13" s="503">
        <f t="shared" si="480"/>
        <v>44759.250060000006</v>
      </c>
      <c r="TA13" s="501" t="str">
        <f>IF(VLOOKUP(SZ13,'Drilling Input'!$B$3:$F$10034,5,1)=VLOOKUP(SZ12,'Drilling Input'!$B$3:$F$10034,5,1)," ",VLOOKUP(SZ13,'Drilling Input'!$B$3:$F$10034,5,1))</f>
        <v xml:space="preserve"> </v>
      </c>
      <c r="TB13" s="504"/>
      <c r="TC13" s="503">
        <f t="shared" ref="TC13" si="1139">TC12+1/24+1/100000</f>
        <v>44760.250060000006</v>
      </c>
      <c r="TD13" s="501" t="str">
        <f>IF(VLOOKUP(TC13,'Drilling Input'!$B$3:$F$10034,5,1)=VLOOKUP(TC12,'Drilling Input'!$B$3:$F$10034,5,1)," ",VLOOKUP(TC13,'Drilling Input'!$B$3:$F$10034,5,1))</f>
        <v xml:space="preserve"> </v>
      </c>
      <c r="TE13" s="504"/>
      <c r="TF13" s="503">
        <f t="shared" ref="TF13" si="1140">TF12+1/24+1/100000</f>
        <v>44761.250060000006</v>
      </c>
      <c r="TG13" s="501" t="str">
        <f>IF(VLOOKUP(TF13,'Drilling Input'!$B$3:$F$10034,5,1)=VLOOKUP(TF12,'Drilling Input'!$B$3:$F$10034,5,1)," ",VLOOKUP(TF13,'Drilling Input'!$B$3:$F$10034,5,1))</f>
        <v xml:space="preserve"> </v>
      </c>
      <c r="TH13" s="504"/>
      <c r="TI13" s="503">
        <f t="shared" si="495"/>
        <v>44762.250060000006</v>
      </c>
      <c r="TJ13" s="501" t="str">
        <f>IF(VLOOKUP(TI13,'Drilling Input'!$B$3:$F$10034,5,1)=VLOOKUP(TI12,'Drilling Input'!$B$3:$F$10034,5,1)," ",VLOOKUP(TI13,'Drilling Input'!$B$3:$F$10034,5,1))</f>
        <v xml:space="preserve"> </v>
      </c>
      <c r="TK13" s="504"/>
      <c r="TL13" s="503">
        <f t="shared" ref="TL13" si="1141">TL12+1/24+1/100000</f>
        <v>44763.250060000006</v>
      </c>
      <c r="TM13" s="501" t="str">
        <f>IF(VLOOKUP(TL13,'Drilling Input'!$B$3:$F$10034,5,1)=VLOOKUP(TL12,'Drilling Input'!$B$3:$F$10034,5,1)," ",VLOOKUP(TL13,'Drilling Input'!$B$3:$F$10034,5,1))</f>
        <v xml:space="preserve"> </v>
      </c>
      <c r="TN13" s="504"/>
    </row>
    <row r="14" spans="1:534" s="502" customFormat="1" ht="15" customHeight="1">
      <c r="A14" s="503">
        <f t="shared" si="350"/>
        <v>44586.291736666673</v>
      </c>
      <c r="B14" s="501" t="str">
        <f>IF(VLOOKUP(A14,'Drilling Input'!$B$3:$F$10034,5,1)=VLOOKUP(A13,'Drilling Input'!$B$3:$F$10034,5,1)," ",VLOOKUP(A14,'Drilling Input'!$B$3:$F$10034,5,1))</f>
        <v xml:space="preserve"> </v>
      </c>
      <c r="C14" s="504"/>
      <c r="D14" s="503">
        <f t="shared" si="351"/>
        <v>44587.291736666673</v>
      </c>
      <c r="E14" s="501" t="str">
        <f>IF(VLOOKUP(D14,'Drilling Input'!$B$3:$F$10034,5,1)=VLOOKUP(D13,'Drilling Input'!$B$3:$F$10034,5,1)," ",VLOOKUP(D14,'Drilling Input'!$B$3:$F$10034,5,1))</f>
        <v xml:space="preserve"> </v>
      </c>
      <c r="F14" s="504"/>
      <c r="G14" s="503">
        <f t="shared" si="351"/>
        <v>44588.291736666673</v>
      </c>
      <c r="H14" s="793" t="str">
        <f>IF(VLOOKUP(G14,'Drilling Input'!$B$3:$F$10034,5,1)=VLOOKUP(G13,'Drilling Input'!$B$3:$F$10034,5,1)," ",VLOOKUP(G14,'Drilling Input'!$B$3:$F$10034,5,1))</f>
        <v xml:space="preserve"> </v>
      </c>
      <c r="I14" s="504"/>
      <c r="J14" s="503">
        <f t="shared" si="351"/>
        <v>44589.291736666673</v>
      </c>
      <c r="K14" s="501" t="str">
        <f>IF(VLOOKUP(J14,'Drilling Input'!$B$3:$F$10034,5,1)=VLOOKUP(J13,'Drilling Input'!$B$3:$F$10034,5,1)," ",VLOOKUP(J14,'Drilling Input'!$B$3:$F$10034,5,1))</f>
        <v xml:space="preserve"> </v>
      </c>
      <c r="L14" s="504"/>
      <c r="M14" s="503">
        <f t="shared" si="351"/>
        <v>44590.291736666673</v>
      </c>
      <c r="N14" s="501" t="str">
        <f>IF(VLOOKUP(M14,'Drilling Input'!$B$3:$F$10034,5,1)=VLOOKUP(M13,'Drilling Input'!$B$3:$F$10034,5,1)," ",VLOOKUP(M14,'Drilling Input'!$B$3:$F$10034,5,1))</f>
        <v xml:space="preserve"> </v>
      </c>
      <c r="O14" s="504"/>
      <c r="P14" s="503">
        <f t="shared" si="352"/>
        <v>44591.291736666673</v>
      </c>
      <c r="Q14" s="501" t="str">
        <f>IF(VLOOKUP(P14,'Drilling Input'!$B$3:$F$10034,5,1)=VLOOKUP(P13,'Drilling Input'!$B$3:$F$10034,5,1)," ",VLOOKUP(P14,'Drilling Input'!$B$3:$F$10034,5,1))</f>
        <v xml:space="preserve"> </v>
      </c>
      <c r="R14" s="504"/>
      <c r="S14" s="503">
        <f t="shared" ref="S14" si="1142">S13+1/24+1/100000</f>
        <v>44592.291736666673</v>
      </c>
      <c r="T14" s="501" t="str">
        <f>IF(VLOOKUP(S14,'Drilling Input'!$B$3:$F$10034,5,1)=VLOOKUP(S13,'Drilling Input'!$B$3:$F$10034,5,1)," ",VLOOKUP(S14,'Drilling Input'!$B$3:$F$10034,5,1))</f>
        <v xml:space="preserve"> </v>
      </c>
      <c r="U14" s="504"/>
      <c r="V14" s="503">
        <f t="shared" ref="V14" si="1143">V13+1/24+1/100000</f>
        <v>44593.291736666673</v>
      </c>
      <c r="W14" s="501" t="str">
        <f>IF(VLOOKUP(V14,'Drilling Input'!$B$3:$F$10034,5,1)=VLOOKUP(V13,'Drilling Input'!$B$3:$F$10034,5,1)," ",VLOOKUP(V14,'Drilling Input'!$B$3:$F$10034,5,1))</f>
        <v xml:space="preserve"> </v>
      </c>
      <c r="X14" s="504"/>
      <c r="Y14" s="503">
        <f t="shared" si="355"/>
        <v>44594.291736666673</v>
      </c>
      <c r="Z14" s="501" t="str">
        <f>IF(VLOOKUP(Y14,'Drilling Input'!$B$3:$F$10034,5,1)=VLOOKUP(Y13,'Drilling Input'!$B$3:$F$10034,5,1)," ",VLOOKUP(Y14,'Drilling Input'!$B$3:$F$10034,5,1))</f>
        <v xml:space="preserve"> </v>
      </c>
      <c r="AA14" s="504"/>
      <c r="AB14" s="503">
        <f t="shared" ref="AB14" si="1144">AB13+1/24+1/100000</f>
        <v>44595.291736666673</v>
      </c>
      <c r="AC14" s="501" t="str">
        <f>IF(VLOOKUP(AB14,'Drilling Input'!$B$3:$F$10034,5,1)=VLOOKUP(AB13,'Drilling Input'!$B$3:$F$10034,5,1)," ",VLOOKUP(AB14,'Drilling Input'!$B$3:$F$10034,5,1))</f>
        <v xml:space="preserve"> </v>
      </c>
      <c r="AD14" s="504"/>
      <c r="AE14" s="503">
        <f t="shared" ref="AE14" si="1145">AE13+1/24+1/100000</f>
        <v>44596.291736666673</v>
      </c>
      <c r="AF14" s="501" t="str">
        <f>IF(VLOOKUP(AE14,'Drilling Input'!$B$3:$F$10034,5,1)=VLOOKUP(AE13,'Drilling Input'!$B$3:$F$10034,5,1)," ",VLOOKUP(AE14,'Drilling Input'!$B$3:$F$10034,5,1))</f>
        <v xml:space="preserve"> </v>
      </c>
      <c r="AG14" s="504"/>
      <c r="AH14" s="503">
        <f t="shared" ref="AH14" si="1146">AH13+1/24+1/100000</f>
        <v>44597.291736666673</v>
      </c>
      <c r="AI14" s="501" t="str">
        <f>IF(VLOOKUP(AH14,'Drilling Input'!$B$3:$F$10034,5,1)=VLOOKUP(AH13,'Drilling Input'!$B$3:$F$10034,5,1)," ",VLOOKUP(AH14,'Drilling Input'!$B$3:$F$10034,5,1))</f>
        <v xml:space="preserve"> </v>
      </c>
      <c r="AJ14" s="504"/>
      <c r="AK14" s="503">
        <f t="shared" ref="AK14" si="1147">AK13+1/24+1/100000</f>
        <v>44598.291736666673</v>
      </c>
      <c r="AL14" s="501" t="str">
        <f>IF(VLOOKUP(AK14,'Drilling Input'!$B$3:$F$10034,5,1)=VLOOKUP(AK13,'Drilling Input'!$B$3:$F$10034,5,1)," ",VLOOKUP(AK14,'Drilling Input'!$B$3:$F$10034,5,1))</f>
        <v xml:space="preserve"> </v>
      </c>
      <c r="AM14" s="504"/>
      <c r="AN14" s="503">
        <f t="shared" si="360"/>
        <v>44599.291736666673</v>
      </c>
      <c r="AO14" s="501" t="str">
        <f>IF(VLOOKUP(AN14,'Drilling Input'!$B$3:$F$10034,5,1)=VLOOKUP(AN13,'Drilling Input'!$B$3:$F$10034,5,1)," ",VLOOKUP(AN14,'Drilling Input'!$B$3:$F$10034,5,1))</f>
        <v xml:space="preserve"> </v>
      </c>
      <c r="AP14" s="504"/>
      <c r="AQ14" s="503">
        <f t="shared" ref="AQ14" si="1148">AQ13+1/24+1/100000</f>
        <v>44600.291736666673</v>
      </c>
      <c r="AR14" s="501" t="str">
        <f>IF(VLOOKUP(AQ14,'Drilling Input'!$B$3:$F$10034,5,1)=VLOOKUP(AQ13,'Drilling Input'!$B$3:$F$10034,5,1)," ",VLOOKUP(AQ14,'Drilling Input'!$B$3:$F$10034,5,1))</f>
        <v xml:space="preserve"> </v>
      </c>
      <c r="AS14" s="504"/>
      <c r="AT14" s="503">
        <f t="shared" ref="AT14" si="1149">AT13+1/24+1/100000</f>
        <v>44601.291736666673</v>
      </c>
      <c r="AU14" s="501" t="str">
        <f>IF(VLOOKUP(AT14,'Drilling Input'!$B$3:$F$10034,5,1)=VLOOKUP(AT13,'Drilling Input'!$B$3:$F$10034,5,1)," ",VLOOKUP(AT14,'Drilling Input'!$B$3:$F$10034,5,1))</f>
        <v xml:space="preserve"> </v>
      </c>
      <c r="AV14" s="504"/>
      <c r="AW14" s="503">
        <f t="shared" si="355"/>
        <v>44602.291736666673</v>
      </c>
      <c r="AX14" s="501" t="str">
        <f>IF(VLOOKUP(AW14,'Drilling Input'!$B$3:$F$10034,5,1)=VLOOKUP(AW13,'Drilling Input'!$B$3:$F$10034,5,1)," ",VLOOKUP(AW14,'Drilling Input'!$B$3:$F$10034,5,1))</f>
        <v xml:space="preserve"> </v>
      </c>
      <c r="AY14" s="504"/>
      <c r="AZ14" s="503">
        <f t="shared" ref="AZ14" si="1150">AZ13+1/24+1/100000</f>
        <v>44603.291736666673</v>
      </c>
      <c r="BA14" s="501" t="str">
        <f>IF(VLOOKUP(AZ14,'Drilling Input'!$B$3:$F$10034,5,1)=VLOOKUP(AZ13,'Drilling Input'!$B$3:$F$10034,5,1)," ",VLOOKUP(AZ14,'Drilling Input'!$B$3:$F$10034,5,1))</f>
        <v xml:space="preserve"> </v>
      </c>
      <c r="BB14" s="504"/>
      <c r="BC14" s="503">
        <f t="shared" ref="BC14" si="1151">BC13+1/24+1/100000</f>
        <v>44604.291736666673</v>
      </c>
      <c r="BD14" s="501" t="str">
        <f>IF(VLOOKUP(BC14,'Drilling Input'!$B$3:$F$10034,5,1)=VLOOKUP(BC13,'Drilling Input'!$B$3:$F$10034,5,1)," ",VLOOKUP(BC14,'Drilling Input'!$B$3:$F$10034,5,1))</f>
        <v xml:space="preserve"> </v>
      </c>
      <c r="BE14" s="504"/>
      <c r="BF14" s="503">
        <f t="shared" ref="BF14" si="1152">BF13+1/24+1/100000</f>
        <v>44605.291736666673</v>
      </c>
      <c r="BG14" s="501" t="str">
        <f>IF(VLOOKUP(BF14,'Drilling Input'!$B$3:$F$10034,5,1)=VLOOKUP(BF13,'Drilling Input'!$B$3:$F$10034,5,1)," ",VLOOKUP(BF14,'Drilling Input'!$B$3:$F$10034,5,1))</f>
        <v xml:space="preserve"> </v>
      </c>
      <c r="BH14" s="504"/>
      <c r="BI14" s="503">
        <f t="shared" ref="BI14" si="1153">BI13+1/24+1/100000</f>
        <v>44606.291736666673</v>
      </c>
      <c r="BJ14" s="501" t="str">
        <f>IF(VLOOKUP(BI14,'Drilling Input'!$B$3:$F$10034,5,1)=VLOOKUP(BI13,'Drilling Input'!$B$3:$F$10034,5,1)," ",VLOOKUP(BI14,'Drilling Input'!$B$3:$F$10034,5,1))</f>
        <v xml:space="preserve"> </v>
      </c>
      <c r="BK14" s="504"/>
      <c r="BL14" s="503">
        <f t="shared" si="360"/>
        <v>44607.291736666673</v>
      </c>
      <c r="BM14" s="501" t="str">
        <f>IF(VLOOKUP(BL14,'Drilling Input'!$B$3:$F$10034,5,1)=VLOOKUP(BL13,'Drilling Input'!$B$3:$F$10034,5,1)," ",VLOOKUP(BL14,'Drilling Input'!$B$3:$F$10034,5,1))</f>
        <v xml:space="preserve"> </v>
      </c>
      <c r="BN14" s="504"/>
      <c r="BO14" s="503">
        <f t="shared" ref="BO14" si="1154">BO13+1/24+1/100000</f>
        <v>44608.291736666673</v>
      </c>
      <c r="BP14" s="501" t="str">
        <f>IF(VLOOKUP(BO14,'Drilling Input'!$B$3:$F$10034,5,1)=VLOOKUP(BO13,'Drilling Input'!$B$3:$F$10034,5,1)," ",VLOOKUP(BO14,'Drilling Input'!$B$3:$F$10034,5,1))</f>
        <v xml:space="preserve"> </v>
      </c>
      <c r="BQ14" s="504"/>
      <c r="BR14" s="503">
        <f t="shared" ref="BR14" si="1155">BR13+1/24+1/100000</f>
        <v>44609.291736666673</v>
      </c>
      <c r="BS14" s="501" t="str">
        <f>IF(VLOOKUP(BR14,'Drilling Input'!$B$3:$F$10034,5,1)=VLOOKUP(BR13,'Drilling Input'!$B$3:$F$10034,5,1)," ",VLOOKUP(BR14,'Drilling Input'!$B$3:$F$10034,5,1))</f>
        <v xml:space="preserve"> </v>
      </c>
      <c r="BT14" s="504"/>
      <c r="BU14" s="503">
        <f t="shared" si="355"/>
        <v>44610.291736666673</v>
      </c>
      <c r="BV14" s="501" t="str">
        <f>IF(VLOOKUP(BU14,'Drilling Input'!$B$3:$F$10034,5,1)=VLOOKUP(BU13,'Drilling Input'!$B$3:$F$10034,5,1)," ",VLOOKUP(BU14,'Drilling Input'!$B$3:$F$10034,5,1))</f>
        <v xml:space="preserve"> </v>
      </c>
      <c r="BW14" s="504"/>
      <c r="BX14" s="503">
        <f t="shared" ref="BX14" si="1156">BX13+1/24+1/100000</f>
        <v>44611.291736666673</v>
      </c>
      <c r="BY14" s="501" t="str">
        <f>IF(VLOOKUP(BX14,'Drilling Input'!$B$3:$F$10034,5,1)=VLOOKUP(BX13,'Drilling Input'!$B$3:$F$10034,5,1)," ",VLOOKUP(BX14,'Drilling Input'!$B$3:$F$10034,5,1))</f>
        <v xml:space="preserve"> </v>
      </c>
      <c r="BZ14" s="504"/>
      <c r="CA14" s="503">
        <f t="shared" ref="CA14" si="1157">CA13+1/24+1/100000</f>
        <v>44612.291736666673</v>
      </c>
      <c r="CB14" s="501" t="str">
        <f>IF(VLOOKUP(CA14,'Drilling Input'!$B$3:$F$10034,5,1)=VLOOKUP(CA13,'Drilling Input'!$B$3:$F$10034,5,1)," ",VLOOKUP(CA14,'Drilling Input'!$B$3:$F$10034,5,1))</f>
        <v xml:space="preserve"> </v>
      </c>
      <c r="CC14" s="504"/>
      <c r="CD14" s="503">
        <f t="shared" ref="CD14" si="1158">CD13+1/24+1/100000</f>
        <v>44613.291736666673</v>
      </c>
      <c r="CE14" s="501" t="str">
        <f>IF(VLOOKUP(CD14,'Drilling Input'!$B$3:$F$10034,5,1)=VLOOKUP(CD13,'Drilling Input'!$B$3:$F$10034,5,1)," ",VLOOKUP(CD14,'Drilling Input'!$B$3:$F$10034,5,1))</f>
        <v xml:space="preserve"> </v>
      </c>
      <c r="CF14" s="504"/>
      <c r="CG14" s="503">
        <f t="shared" ref="CG14" si="1159">CG13+1/24+1/100000</f>
        <v>44614.291736666673</v>
      </c>
      <c r="CH14" s="501" t="str">
        <f>IF(VLOOKUP(CG14,'Drilling Input'!$B$3:$F$10034,5,1)=VLOOKUP(CG13,'Drilling Input'!$B$3:$F$10034,5,1)," ",VLOOKUP(CG14,'Drilling Input'!$B$3:$F$10034,5,1))</f>
        <v xml:space="preserve"> </v>
      </c>
      <c r="CI14" s="504"/>
      <c r="CJ14" s="503">
        <f t="shared" si="360"/>
        <v>44615.291736666673</v>
      </c>
      <c r="CK14" s="501" t="str">
        <f>IF(VLOOKUP(CJ14,'Drilling Input'!$B$3:$F$10034,5,1)=VLOOKUP(CJ13,'Drilling Input'!$B$3:$F$10034,5,1)," ",VLOOKUP(CJ14,'Drilling Input'!$B$3:$F$10034,5,1))</f>
        <v xml:space="preserve"> </v>
      </c>
      <c r="CL14" s="504"/>
      <c r="CM14" s="503">
        <f t="shared" ref="CM14" si="1160">CM13+1/24+1/100000</f>
        <v>44616.291736666673</v>
      </c>
      <c r="CN14" s="501" t="str">
        <f>IF(VLOOKUP(CM14,'Drilling Input'!$B$3:$F$10034,5,1)=VLOOKUP(CM13,'Drilling Input'!$B$3:$F$10034,5,1)," ",VLOOKUP(CM14,'Drilling Input'!$B$3:$F$10034,5,1))</f>
        <v xml:space="preserve"> </v>
      </c>
      <c r="CO14" s="504"/>
      <c r="CP14" s="503">
        <f t="shared" ref="CP14" si="1161">CP13+1/24+1/100000</f>
        <v>44617.291736666673</v>
      </c>
      <c r="CQ14" s="501" t="str">
        <f>IF(VLOOKUP(CP14,'Drilling Input'!$B$3:$F$10034,5,1)=VLOOKUP(CP13,'Drilling Input'!$B$3:$F$10034,5,1)," ",VLOOKUP(CP14,'Drilling Input'!$B$3:$F$10034,5,1))</f>
        <v xml:space="preserve"> </v>
      </c>
      <c r="CR14" s="504"/>
      <c r="CS14" s="503">
        <f t="shared" si="375"/>
        <v>44618.291736666673</v>
      </c>
      <c r="CT14" s="501" t="str">
        <f>IF(VLOOKUP(CS14,'Drilling Input'!$B$3:$F$10034,5,1)=VLOOKUP(CS13,'Drilling Input'!$B$3:$F$10034,5,1)," ",VLOOKUP(CS14,'Drilling Input'!$B$3:$F$10034,5,1))</f>
        <v xml:space="preserve"> </v>
      </c>
      <c r="CU14" s="504"/>
      <c r="CV14" s="503">
        <f t="shared" ref="CV14" si="1162">CV13+1/24+1/100000</f>
        <v>44619.291736666673</v>
      </c>
      <c r="CW14" s="501" t="str">
        <f>IF(VLOOKUP(CV14,'Drilling Input'!$B$3:$F$10034,5,1)=VLOOKUP(CV13,'Drilling Input'!$B$3:$F$10034,5,1)," ",VLOOKUP(CV14,'Drilling Input'!$B$3:$F$10034,5,1))</f>
        <v xml:space="preserve"> </v>
      </c>
      <c r="CX14" s="504"/>
      <c r="CY14" s="503">
        <f t="shared" ref="CY14" si="1163">CY13+1/24+1/100000</f>
        <v>44620.291736666673</v>
      </c>
      <c r="CZ14" s="501" t="str">
        <f>IF(VLOOKUP(CY14,'Drilling Input'!$B$3:$F$10034,5,1)=VLOOKUP(CY13,'Drilling Input'!$B$3:$F$10034,5,1)," ",VLOOKUP(CY14,'Drilling Input'!$B$3:$F$10034,5,1))</f>
        <v xml:space="preserve"> </v>
      </c>
      <c r="DA14" s="504"/>
      <c r="DB14" s="503">
        <f t="shared" ref="DB14" si="1164">DB13+1/24+1/100000</f>
        <v>44621.291736666673</v>
      </c>
      <c r="DC14" s="501" t="str">
        <f>IF(VLOOKUP(DB14,'Drilling Input'!$B$3:$F$10034,5,1)=VLOOKUP(DB13,'Drilling Input'!$B$3:$F$10034,5,1)," ",VLOOKUP(DB14,'Drilling Input'!$B$3:$F$10034,5,1))</f>
        <v xml:space="preserve"> </v>
      </c>
      <c r="DD14" s="504"/>
      <c r="DE14" s="503">
        <f t="shared" ref="DE14" si="1165">DE13+1/24+1/100000</f>
        <v>44622.291736666673</v>
      </c>
      <c r="DF14" s="501" t="str">
        <f>IF(VLOOKUP(DE14,'Drilling Input'!$B$3:$F$10034,5,1)=VLOOKUP(DE13,'Drilling Input'!$B$3:$F$10034,5,1)," ",VLOOKUP(DE14,'Drilling Input'!$B$3:$F$10034,5,1))</f>
        <v xml:space="preserve"> </v>
      </c>
      <c r="DG14" s="504"/>
      <c r="DH14" s="503">
        <f t="shared" si="380"/>
        <v>44623.291736666673</v>
      </c>
      <c r="DI14" s="501" t="str">
        <f>IF(VLOOKUP(DH14,'Drilling Input'!$B$3:$F$10034,5,1)=VLOOKUP(DH13,'Drilling Input'!$B$3:$F$10034,5,1)," ",VLOOKUP(DH14,'Drilling Input'!$B$3:$F$10034,5,1))</f>
        <v xml:space="preserve"> </v>
      </c>
      <c r="DJ14" s="504"/>
      <c r="DK14" s="503">
        <f t="shared" ref="DK14" si="1166">DK13+1/24+1/100000</f>
        <v>44624.291736666673</v>
      </c>
      <c r="DL14" s="501" t="str">
        <f>IF(VLOOKUP(DK14,'Drilling Input'!$B$3:$F$10034,5,1)=VLOOKUP(DK13,'Drilling Input'!$B$3:$F$10034,5,1)," ",VLOOKUP(DK14,'Drilling Input'!$B$3:$F$10034,5,1))</f>
        <v xml:space="preserve"> </v>
      </c>
      <c r="DM14" s="504"/>
      <c r="DN14" s="503">
        <f t="shared" ref="DN14" si="1167">DN13+1/24+1/100000</f>
        <v>44625.291736666673</v>
      </c>
      <c r="DO14" s="501" t="str">
        <f>IF(VLOOKUP(DN14,'Drilling Input'!$B$3:$F$10034,5,1)=VLOOKUP(DN13,'Drilling Input'!$B$3:$F$10034,5,1)," ",VLOOKUP(DN14,'Drilling Input'!$B$3:$F$10034,5,1))</f>
        <v xml:space="preserve"> </v>
      </c>
      <c r="DP14" s="504"/>
      <c r="DQ14" s="503">
        <f t="shared" si="375"/>
        <v>44626.291736666673</v>
      </c>
      <c r="DR14" s="501" t="str">
        <f>IF(VLOOKUP(DQ14,'Drilling Input'!$B$3:$F$10034,5,1)=VLOOKUP(DQ13,'Drilling Input'!$B$3:$F$10034,5,1)," ",VLOOKUP(DQ14,'Drilling Input'!$B$3:$F$10034,5,1))</f>
        <v xml:space="preserve"> </v>
      </c>
      <c r="DS14" s="504"/>
      <c r="DT14" s="503">
        <f t="shared" ref="DT14" si="1168">DT13+1/24+1/100000</f>
        <v>44627.291736666673</v>
      </c>
      <c r="DU14" s="501" t="str">
        <f>IF(VLOOKUP(DT14,'Drilling Input'!$B$3:$F$10034,5,1)=VLOOKUP(DT13,'Drilling Input'!$B$3:$F$10034,5,1)," ",VLOOKUP(DT14,'Drilling Input'!$B$3:$F$10034,5,1))</f>
        <v xml:space="preserve"> </v>
      </c>
      <c r="DV14" s="504"/>
      <c r="DW14" s="503">
        <f t="shared" ref="DW14" si="1169">DW13+1/24+1/100000</f>
        <v>44628.291736666673</v>
      </c>
      <c r="DX14" s="501" t="str">
        <f>IF(VLOOKUP(DW14,'Drilling Input'!$B$3:$F$10034,5,1)=VLOOKUP(DW13,'Drilling Input'!$B$3:$F$10034,5,1)," ",VLOOKUP(DW14,'Drilling Input'!$B$3:$F$10034,5,1))</f>
        <v>Install bullseye and SOVs at moonpool</v>
      </c>
      <c r="DY14" s="504"/>
      <c r="DZ14" s="503">
        <f t="shared" ref="DZ14" si="1170">DZ13+1/24+1/100000</f>
        <v>44629.291736666673</v>
      </c>
      <c r="EA14" s="501" t="str">
        <f>IF(VLOOKUP(DZ14,'Drilling Input'!$B$3:$F$10034,5,1)=VLOOKUP(DZ13,'Drilling Input'!$B$3:$F$10034,5,1)," ",VLOOKUP(DZ14,'Drilling Input'!$B$3:$F$10034,5,1))</f>
        <v xml:space="preserve"> </v>
      </c>
      <c r="EB14" s="504"/>
      <c r="EC14" s="503">
        <f t="shared" ref="EC14" si="1171">EC13+1/24+1/100000</f>
        <v>44630.291736666673</v>
      </c>
      <c r="ED14" s="501" t="str">
        <f>IF(VLOOKUP(EC14,'Drilling Input'!$B$3:$F$10034,5,1)=VLOOKUP(EC13,'Drilling Input'!$B$3:$F$10034,5,1)," ",VLOOKUP(EC14,'Drilling Input'!$B$3:$F$10034,5,1))</f>
        <v xml:space="preserve"> </v>
      </c>
      <c r="EE14" s="504"/>
      <c r="EF14" s="503">
        <f t="shared" si="380"/>
        <v>44631.291736666673</v>
      </c>
      <c r="EG14" s="501" t="str">
        <f>IF(VLOOKUP(EF14,'Drilling Input'!$B$3:$F$10034,5,1)=VLOOKUP(EF13,'Drilling Input'!$B$3:$F$10034,5,1)," ",VLOOKUP(EF14,'Drilling Input'!$B$3:$F$10034,5,1))</f>
        <v>Directional drill ahead 24" hole with DKD mud to section TD.</v>
      </c>
      <c r="EH14" s="504"/>
      <c r="EI14" s="503">
        <f t="shared" ref="EI14" si="1172">EI13+1/24+1/100000</f>
        <v>44632.291736666673</v>
      </c>
      <c r="EJ14" s="501" t="str">
        <f>IF(VLOOKUP(EI14,'Drilling Input'!$B$3:$F$10034,5,1)=VLOOKUP(EI13,'Drilling Input'!$B$3:$F$10034,5,1)," ",VLOOKUP(EI14,'Drilling Input'!$B$3:$F$10034,5,1))</f>
        <v xml:space="preserve"> </v>
      </c>
      <c r="EK14" s="504"/>
      <c r="EL14" s="503">
        <f t="shared" ref="EL14" si="1173">EL13+1/24+1/100000</f>
        <v>44633.291736666673</v>
      </c>
      <c r="EM14" s="501" t="str">
        <f>IF(VLOOKUP(EL14,'Drilling Input'!$B$3:$F$10034,5,1)=VLOOKUP(EL13,'Drilling Input'!$B$3:$F$10034,5,1)," ",VLOOKUP(EL14,'Drilling Input'!$B$3:$F$10034,5,1))</f>
        <v xml:space="preserve"> </v>
      </c>
      <c r="EN14" s="504"/>
      <c r="EO14" s="503">
        <f t="shared" si="375"/>
        <v>44634.291736666673</v>
      </c>
      <c r="EP14" s="501" t="str">
        <f>IF(VLOOKUP(EO14,'Drilling Input'!$B$3:$F$10034,5,1)=VLOOKUP(EO13,'Drilling Input'!$B$3:$F$10034,5,1)," ",VLOOKUP(EO14,'Drilling Input'!$B$3:$F$10034,5,1))</f>
        <v xml:space="preserve"> </v>
      </c>
      <c r="EQ14" s="504"/>
      <c r="ER14" s="503">
        <f t="shared" ref="ER14" si="1174">ER13+1/24+1/100000</f>
        <v>44635.291736666673</v>
      </c>
      <c r="ES14" s="501" t="str">
        <f>IF(VLOOKUP(ER14,'Drilling Input'!$B$3:$F$10034,5,1)=VLOOKUP(ER13,'Drilling Input'!$B$3:$F$10034,5,1)," ",VLOOKUP(ER14,'Drilling Input'!$B$3:$F$10034,5,1))</f>
        <v xml:space="preserve"> </v>
      </c>
      <c r="ET14" s="504"/>
      <c r="EU14" s="503">
        <f t="shared" ref="EU14" si="1175">EU13+1/24+1/100000</f>
        <v>44636.291736666673</v>
      </c>
      <c r="EV14" s="501" t="str">
        <f>IF(VLOOKUP(EU14,'Drilling Input'!$B$3:$F$10034,5,1)=VLOOKUP(EU13,'Drilling Input'!$B$3:$F$10034,5,1)," ",VLOOKUP(EU14,'Drilling Input'!$B$3:$F$10034,5,1))</f>
        <v xml:space="preserve"> </v>
      </c>
      <c r="EW14" s="504"/>
      <c r="EX14" s="503">
        <f t="shared" ref="EX14" si="1176">EX13+1/24+1/100000</f>
        <v>44637.291736666673</v>
      </c>
      <c r="EY14" s="501" t="str">
        <f>IF(VLOOKUP(EX14,'Drilling Input'!$B$3:$F$10034,5,1)=VLOOKUP(EX13,'Drilling Input'!$B$3:$F$10034,5,1)," ",VLOOKUP(EX14,'Drilling Input'!$B$3:$F$10034,5,1))</f>
        <v xml:space="preserve"> </v>
      </c>
      <c r="EZ14" s="504"/>
      <c r="FA14" s="503">
        <f t="shared" ref="FA14" si="1177">FA13+1/24+1/100000</f>
        <v>44638.291736666673</v>
      </c>
      <c r="FB14" s="501" t="str">
        <f>IF(VLOOKUP(FA14,'Drilling Input'!$B$3:$F$10034,5,1)=VLOOKUP(FA13,'Drilling Input'!$B$3:$F$10034,5,1)," ",VLOOKUP(FA14,'Drilling Input'!$B$3:$F$10034,5,1))</f>
        <v xml:space="preserve"> </v>
      </c>
      <c r="FC14" s="504"/>
      <c r="FD14" s="503">
        <f t="shared" si="380"/>
        <v>44639.291736666673</v>
      </c>
      <c r="FE14" s="501" t="str">
        <f>IF(VLOOKUP(FD14,'Drilling Input'!$B$3:$F$10034,5,1)=VLOOKUP(FD13,'Drilling Input'!$B$3:$F$10034,5,1)," ",VLOOKUP(FD14,'Drilling Input'!$B$3:$F$10034,5,1))</f>
        <v xml:space="preserve"> </v>
      </c>
      <c r="FF14" s="504"/>
      <c r="FG14" s="503">
        <f t="shared" ref="FG14" si="1178">FG13+1/24+1/100000</f>
        <v>44640.291736666673</v>
      </c>
      <c r="FH14" s="501" t="str">
        <f>IF(VLOOKUP(FG14,'Drilling Input'!$B$3:$F$10034,5,1)=VLOOKUP(FG13,'Drilling Input'!$B$3:$F$10034,5,1)," ",VLOOKUP(FG14,'Drilling Input'!$B$3:$F$10034,5,1))</f>
        <v>M/U &amp; RIH 24" BHA</v>
      </c>
      <c r="FI14" s="504"/>
      <c r="FJ14" s="503">
        <f t="shared" ref="FJ14" si="1179">FJ13+1/24+1/100000</f>
        <v>44641.291736666673</v>
      </c>
      <c r="FK14" s="501" t="str">
        <f>IF(VLOOKUP(FJ14,'Drilling Input'!$B$3:$F$10034,5,1)=VLOOKUP(FJ13,'Drilling Input'!$B$3:$F$10034,5,1)," ",VLOOKUP(FJ14,'Drilling Input'!$B$3:$F$10034,5,1))</f>
        <v xml:space="preserve"> </v>
      </c>
      <c r="FL14" s="504"/>
      <c r="FM14" s="503">
        <f t="shared" si="395"/>
        <v>44642.291736666673</v>
      </c>
      <c r="FN14" s="501" t="str">
        <f>IF(VLOOKUP(FM14,'Drilling Input'!$B$3:$F$10034,5,1)=VLOOKUP(FM13,'Drilling Input'!$B$3:$F$10034,5,1)," ",VLOOKUP(FM14,'Drilling Input'!$B$3:$F$10034,5,1))</f>
        <v xml:space="preserve"> </v>
      </c>
      <c r="FO14" s="504"/>
      <c r="FP14" s="503">
        <f t="shared" ref="FP14" si="1180">FP13+1/24+1/100000</f>
        <v>44643.291736666673</v>
      </c>
      <c r="FQ14" s="501" t="str">
        <f>IF(VLOOKUP(FP14,'Drilling Input'!$B$3:$F$10034,5,1)=VLOOKUP(FP13,'Drilling Input'!$B$3:$F$10034,5,1)," ",VLOOKUP(FP14,'Drilling Input'!$B$3:$F$10034,5,1))</f>
        <v xml:space="preserve"> </v>
      </c>
      <c r="FR14" s="504"/>
      <c r="FS14" s="503">
        <f t="shared" ref="FS14" si="1181">FS13+1/24+1/100000</f>
        <v>44644.291736666673</v>
      </c>
      <c r="FT14" s="501" t="str">
        <f>IF(VLOOKUP(FS14,'Drilling Input'!$B$3:$F$10034,5,1)=VLOOKUP(FS13,'Drilling Input'!$B$3:$F$10034,5,1)," ",VLOOKUP(FS14,'Drilling Input'!$B$3:$F$10034,5,1))</f>
        <v xml:space="preserve"> </v>
      </c>
      <c r="FU14" s="504"/>
      <c r="FV14" s="503">
        <f t="shared" ref="FV14" si="1182">FV13+1/24+1/100000</f>
        <v>44645.291736666673</v>
      </c>
      <c r="FW14" s="501" t="str">
        <f>IF(VLOOKUP(FV14,'Drilling Input'!$B$3:$F$10034,5,1)=VLOOKUP(FV13,'Drilling Input'!$B$3:$F$10034,5,1)," ",VLOOKUP(FV14,'Drilling Input'!$B$3:$F$10034,5,1))</f>
        <v>Pick up and make Landing joint</v>
      </c>
      <c r="FX14" s="504"/>
      <c r="FY14" s="503">
        <f t="shared" ref="FY14" si="1183">FY13+1/24+1/100000</f>
        <v>44646.291736666673</v>
      </c>
      <c r="FZ14" s="501" t="str">
        <f>IF(VLOOKUP(FY14,'Drilling Input'!$B$3:$F$10034,5,1)=VLOOKUP(FY13,'Drilling Input'!$B$3:$F$10034,5,1)," ",VLOOKUP(FY14,'Drilling Input'!$B$3:$F$10034,5,1))</f>
        <v xml:space="preserve"> </v>
      </c>
      <c r="GA14" s="504"/>
      <c r="GB14" s="503">
        <f t="shared" si="400"/>
        <v>44647.291736666673</v>
      </c>
      <c r="GC14" s="501" t="str">
        <f>IF(VLOOKUP(GB14,'Drilling Input'!$B$3:$F$10034,5,1)=VLOOKUP(GB13,'Drilling Input'!$B$3:$F$10034,5,1)," ",VLOOKUP(GB14,'Drilling Input'!$B$3:$F$10034,5,1))</f>
        <v>POOH 17.5" AutoTrak BHA racking DP to 1,000 ft. O/P to retrieve NBP at wellhead depth</v>
      </c>
      <c r="GD14" s="504"/>
      <c r="GE14" s="503">
        <f t="shared" ref="GE14" si="1184">GE13+1/24+1/100000</f>
        <v>44648.291736666673</v>
      </c>
      <c r="GF14" s="501" t="str">
        <f>IF(VLOOKUP(GE14,'Drilling Input'!$B$3:$F$10034,5,1)=VLOOKUP(GE13,'Drilling Input'!$B$3:$F$10034,5,1)," ",VLOOKUP(GE14,'Drilling Input'!$B$3:$F$10034,5,1))</f>
        <v xml:space="preserve"> </v>
      </c>
      <c r="GG14" s="504"/>
      <c r="GH14" s="503">
        <f t="shared" ref="GH14" si="1185">GH13+1/24+1/100000</f>
        <v>44649.291736666673</v>
      </c>
      <c r="GI14" s="501" t="str">
        <f>IF(VLOOKUP(GH14,'Drilling Input'!$B$3:$F$10034,5,1)=VLOOKUP(GH13,'Drilling Input'!$B$3:$F$10034,5,1)," ",VLOOKUP(GH14,'Drilling Input'!$B$3:$F$10034,5,1))</f>
        <v xml:space="preserve"> </v>
      </c>
      <c r="GJ14" s="504"/>
      <c r="GK14" s="503">
        <f t="shared" si="395"/>
        <v>44650.291736666673</v>
      </c>
      <c r="GL14" s="501" t="str">
        <f>IF(VLOOKUP(GK14,'Drilling Input'!$B$3:$F$10034,5,1)=VLOOKUP(GK13,'Drilling Input'!$B$3:$F$10034,5,1)," ",VLOOKUP(GK14,'Drilling Input'!$B$3:$F$10034,5,1))</f>
        <v xml:space="preserve"> </v>
      </c>
      <c r="GM14" s="504"/>
      <c r="GN14" s="503">
        <f t="shared" ref="GN14" si="1186">GN13+1/24+1/100000</f>
        <v>44651.291736666673</v>
      </c>
      <c r="GO14" s="501" t="str">
        <f>IF(VLOOKUP(GN14,'Drilling Input'!$B$3:$F$10034,5,1)=VLOOKUP(GN13,'Drilling Input'!$B$3:$F$10034,5,1)," ",VLOOKUP(GN14,'Drilling Input'!$B$3:$F$10034,5,1))</f>
        <v>Rig down back up line. Set and test liner top packer.</v>
      </c>
      <c r="GP14" s="504"/>
      <c r="GQ14" s="503">
        <f t="shared" ref="GQ14" si="1187">GQ13+1/24+1/100000</f>
        <v>44652.291736666673</v>
      </c>
      <c r="GR14" s="501" t="str">
        <f>IF(VLOOKUP(GQ14,'Drilling Input'!$B$3:$F$10034,5,1)=VLOOKUP(GQ13,'Drilling Input'!$B$3:$F$10034,5,1)," ",VLOOKUP(GQ14,'Drilling Input'!$B$3:$F$10034,5,1))</f>
        <v xml:space="preserve"> </v>
      </c>
      <c r="GS14" s="504"/>
      <c r="GT14" s="503">
        <f t="shared" ref="GT14" si="1188">GT13+1/24+1/100000</f>
        <v>44653.291736666673</v>
      </c>
      <c r="GU14" s="501" t="str">
        <f>IF(VLOOKUP(GT14,'Drilling Input'!$B$3:$F$10034,5,1)=VLOOKUP(GT13,'Drilling Input'!$B$3:$F$10034,5,1)," ",VLOOKUP(GT14,'Drilling Input'!$B$3:$F$10034,5,1))</f>
        <v>Unlatch BOP from HPWHH</v>
      </c>
      <c r="GV14" s="504"/>
      <c r="GW14" s="503">
        <f t="shared" ref="GW14" si="1189">GW13+1/24+1/100000</f>
        <v>44654.291736666673</v>
      </c>
      <c r="GX14" s="501" t="str">
        <f>IF(VLOOKUP(GW14,'Drilling Input'!$B$3:$F$10034,5,1)=VLOOKUP(GW13,'Drilling Input'!$B$3:$F$10034,5,1)," ",VLOOKUP(GW14,'Drilling Input'!$B$3:$F$10034,5,1))</f>
        <v xml:space="preserve"> </v>
      </c>
      <c r="GY14" s="504"/>
      <c r="GZ14" s="503">
        <f t="shared" si="400"/>
        <v>44655.291736666673</v>
      </c>
      <c r="HA14" s="501" t="str">
        <f>IF(VLOOKUP(GZ14,'Drilling Input'!$B$3:$F$10034,5,1)=VLOOKUP(GZ13,'Drilling Input'!$B$3:$F$10034,5,1)," ",VLOOKUP(GZ14,'Drilling Input'!$B$3:$F$10034,5,1))</f>
        <v>RIH 8-1/2" AutoTrak BHA - simulate screen run</v>
      </c>
      <c r="HB14" s="504"/>
      <c r="HC14" s="503">
        <f t="shared" ref="HC14" si="1190">HC13+1/24+1/100000</f>
        <v>44656.291736666673</v>
      </c>
      <c r="HD14" s="501" t="str">
        <f>IF(VLOOKUP(HC14,'Drilling Input'!$B$3:$F$10034,5,1)=VLOOKUP(HC13,'Drilling Input'!$B$3:$F$10034,5,1)," ",VLOOKUP(HC14,'Drilling Input'!$B$3:$F$10034,5,1))</f>
        <v xml:space="preserve"> </v>
      </c>
      <c r="HE14" s="504"/>
      <c r="HF14" s="503">
        <f t="shared" ref="HF14" si="1191">HF13+1/24+1/100000</f>
        <v>44657.291736666673</v>
      </c>
      <c r="HG14" s="501" t="str">
        <f>IF(VLOOKUP(HF14,'Drilling Input'!$B$3:$F$10034,5,1)=VLOOKUP(HF13,'Drilling Input'!$B$3:$F$10034,5,1)," ",VLOOKUP(HF14,'Drilling Input'!$B$3:$F$10034,5,1))</f>
        <v xml:space="preserve"> </v>
      </c>
      <c r="HH14" s="504"/>
      <c r="HI14" s="503">
        <f t="shared" si="395"/>
        <v>44658.291736666673</v>
      </c>
      <c r="HJ14" s="501" t="str">
        <f>IF(VLOOKUP(HI14,'Drilling Input'!$B$3:$F$10034,5,1)=VLOOKUP(HI13,'Drilling Input'!$B$3:$F$10034,5,1)," ",VLOOKUP(HI14,'Drilling Input'!$B$3:$F$10034,5,1))</f>
        <v xml:space="preserve"> </v>
      </c>
      <c r="HK14" s="504"/>
      <c r="HL14" s="503">
        <f t="shared" ref="HL14" si="1192">HL13+1/24+1/100000</f>
        <v>44659.291736666673</v>
      </c>
      <c r="HM14" s="501" t="str">
        <f>IF(VLOOKUP(HL14,'Drilling Input'!$B$3:$F$10034,5,1)=VLOOKUP(HL13,'Drilling Input'!$B$3:$F$10034,5,1)," ",VLOOKUP(HL14,'Drilling Input'!$B$3:$F$10034,5,1))</f>
        <v xml:space="preserve">P/U completion assemblies + terminate TEC line at PDG. </v>
      </c>
      <c r="HN14" s="504"/>
      <c r="HO14" s="503">
        <f t="shared" ref="HO14" si="1193">HO13+1/24+1/100000</f>
        <v>44660.291736666673</v>
      </c>
      <c r="HP14" s="501" t="str">
        <f>IF(VLOOKUP(HO14,'Drilling Input'!$B$3:$F$10034,5,1)=VLOOKUP(HO13,'Drilling Input'!$B$3:$F$10034,5,1)," ",VLOOKUP(HO14,'Drilling Input'!$B$3:$F$10034,5,1))</f>
        <v xml:space="preserve"> </v>
      </c>
      <c r="HQ14" s="504"/>
      <c r="HR14" s="503">
        <f t="shared" ref="HR14" si="1194">HR13+1/24+1/100000</f>
        <v>44661.291736666673</v>
      </c>
      <c r="HS14" s="501" t="str">
        <f>IF(VLOOKUP(HR14,'Drilling Input'!$B$3:$F$10034,5,1)=VLOOKUP(HR13,'Drilling Input'!$B$3:$F$10034,5,1)," ",VLOOKUP(HR14,'Drilling Input'!$B$3:$F$10034,5,1))</f>
        <v xml:space="preserve"> </v>
      </c>
      <c r="HT14" s="504"/>
      <c r="HU14" s="503">
        <f t="shared" ref="HU14" si="1195">HU13+1/24+1/100000</f>
        <v>44662.291736666673</v>
      </c>
      <c r="HV14" s="501" t="str">
        <f>IF(VLOOKUP(HU14,'Drilling Input'!$B$3:$F$10034,5,1)=VLOOKUP(HU13,'Drilling Input'!$B$3:$F$10034,5,1)," ",VLOOKUP(HU14,'Drilling Input'!$B$3:$F$10034,5,1))</f>
        <v>Lay down THRA.  Storm loop in umbilical</v>
      </c>
      <c r="HW14" s="504"/>
      <c r="HX14" s="503">
        <f t="shared" si="400"/>
        <v>44663.291736666673</v>
      </c>
      <c r="HY14" s="501" t="str">
        <f>IF(VLOOKUP(HX14,'Drilling Input'!$B$3:$F$10034,5,1)=VLOOKUP(HX13,'Drilling Input'!$B$3:$F$10034,5,1)," ",VLOOKUP(HX14,'Drilling Input'!$B$3:$F$10034,5,1))</f>
        <v xml:space="preserve"> </v>
      </c>
      <c r="HZ14" s="504"/>
      <c r="IA14" s="503">
        <f t="shared" ref="IA14" si="1196">IA13+1/24+1/100000</f>
        <v>44664.291736666673</v>
      </c>
      <c r="IB14" s="501" t="str">
        <f>IF(VLOOKUP(IA14,'Drilling Input'!$B$3:$F$10034,5,1)=VLOOKUP(IA13,'Drilling Input'!$B$3:$F$10034,5,1)," ",VLOOKUP(IA14,'Drilling Input'!$B$3:$F$10034,5,1))</f>
        <v>ROV performs XT cap test</v>
      </c>
      <c r="IC14" s="504"/>
      <c r="ID14" s="503">
        <f t="shared" ref="ID14" si="1197">ID13+1/24+1/100000</f>
        <v>44665.291736666673</v>
      </c>
      <c r="IE14" s="501" t="str">
        <f>IF(VLOOKUP(ID14,'Drilling Input'!$B$3:$F$10034,5,1)=VLOOKUP(ID13,'Drilling Input'!$B$3:$F$10034,5,1)," ",VLOOKUP(ID14,'Drilling Input'!$B$3:$F$10034,5,1))</f>
        <v xml:space="preserve"> </v>
      </c>
      <c r="IF14" s="504"/>
      <c r="IG14" s="503">
        <f t="shared" si="415"/>
        <v>44666.291736666673</v>
      </c>
      <c r="IH14" s="501" t="str">
        <f>IF(VLOOKUP(IG14,'Drilling Input'!$B$3:$F$10034,5,1)=VLOOKUP(IG13,'Drilling Input'!$B$3:$F$10034,5,1)," ",VLOOKUP(IG14,'Drilling Input'!$B$3:$F$10034,5,1))</f>
        <v>R/D RRT. Install diverter. L/D diverter RT.</v>
      </c>
      <c r="II14" s="504"/>
      <c r="IJ14" s="503">
        <f t="shared" ref="IJ14" si="1198">IJ13+1/24+1/100000</f>
        <v>44667.291736666673</v>
      </c>
      <c r="IK14" s="501" t="str">
        <f>IF(VLOOKUP(IJ14,'Drilling Input'!$B$3:$F$10034,5,1)=VLOOKUP(IJ13,'Drilling Input'!$B$3:$F$10034,5,1)," ",VLOOKUP(IJ14,'Drilling Input'!$B$3:$F$10034,5,1))</f>
        <v xml:space="preserve"> </v>
      </c>
      <c r="IL14" s="504"/>
      <c r="IM14" s="503">
        <f t="shared" ref="IM14" si="1199">IM13+1/24+1/100000</f>
        <v>44668.291736666673</v>
      </c>
      <c r="IN14" s="501" t="str">
        <f>IF(VLOOKUP(IM14,'Drilling Input'!$B$3:$F$10034,5,1)=VLOOKUP(IM13,'Drilling Input'!$B$3:$F$10034,5,1)," ",VLOOKUP(IM14,'Drilling Input'!$B$3:$F$10034,5,1))</f>
        <v xml:space="preserve"> </v>
      </c>
      <c r="IO14" s="504"/>
      <c r="IP14" s="503">
        <f t="shared" ref="IP14" si="1200">IP13+1/24+1/100000</f>
        <v>44669.291736666673</v>
      </c>
      <c r="IQ14" s="501" t="str">
        <f>IF(VLOOKUP(IP14,'Drilling Input'!$B$3:$F$10034,5,1)=VLOOKUP(IP13,'Drilling Input'!$B$3:$F$10034,5,1)," ",VLOOKUP(IP14,'Drilling Input'!$B$3:$F$10034,5,1))</f>
        <v>RIH 12-1/4" AutoTrak BHA to 1 stand above expected TOC.</v>
      </c>
      <c r="IR14" s="504"/>
      <c r="IS14" s="503">
        <f t="shared" ref="IS14" si="1201">IS13+1/24+1/100000</f>
        <v>44670.291736666673</v>
      </c>
      <c r="IT14" s="501" t="str">
        <f>IF(VLOOKUP(IS14,'Drilling Input'!$B$3:$F$10034,5,1)=VLOOKUP(IS13,'Drilling Input'!$B$3:$F$10034,5,1)," ",VLOOKUP(IS14,'Drilling Input'!$B$3:$F$10034,5,1))</f>
        <v xml:space="preserve"> </v>
      </c>
      <c r="IU14" s="504"/>
      <c r="IV14" s="503">
        <f t="shared" si="420"/>
        <v>44671.291736666673</v>
      </c>
      <c r="IW14" s="501" t="str">
        <f>IF(VLOOKUP(IV14,'Drilling Input'!$B$3:$F$10034,5,1)=VLOOKUP(IV13,'Drilling Input'!$B$3:$F$10034,5,1)," ",VLOOKUP(IV14,'Drilling Input'!$B$3:$F$10034,5,1))</f>
        <v xml:space="preserve"> </v>
      </c>
      <c r="IX14" s="504"/>
      <c r="IY14" s="503">
        <f t="shared" ref="IY14" si="1202">IY13+1/24+1/100000</f>
        <v>44672.291736666673</v>
      </c>
      <c r="IZ14" s="501" t="str">
        <f>IF(VLOOKUP(IY14,'Drilling Input'!$B$3:$F$10034,5,1)=VLOOKUP(IY13,'Drilling Input'!$B$3:$F$10034,5,1)," ",VLOOKUP(IY14,'Drilling Input'!$B$3:$F$10034,5,1))</f>
        <v xml:space="preserve"> </v>
      </c>
      <c r="JA14" s="504"/>
      <c r="JB14" s="503">
        <f t="shared" ref="JB14" si="1203">JB13+1/24+1/100000</f>
        <v>44673.291736666673</v>
      </c>
      <c r="JC14" s="501" t="str">
        <f>IF(VLOOKUP(JB14,'Drilling Input'!$B$3:$F$10034,5,1)=VLOOKUP(JB13,'Drilling Input'!$B$3:$F$10034,5,1)," ",VLOOKUP(JB14,'Drilling Input'!$B$3:$F$10034,5,1))</f>
        <v xml:space="preserve"> </v>
      </c>
      <c r="JD14" s="504"/>
      <c r="JE14" s="503">
        <f t="shared" si="415"/>
        <v>44674.291736666673</v>
      </c>
      <c r="JF14" s="501" t="str">
        <f>IF(VLOOKUP(JE14,'Drilling Input'!$B$3:$F$10034,5,1)=VLOOKUP(JE13,'Drilling Input'!$B$3:$F$10034,5,1)," ",VLOOKUP(JE14,'Drilling Input'!$B$3:$F$10034,5,1))</f>
        <v xml:space="preserve"> </v>
      </c>
      <c r="JG14" s="504"/>
      <c r="JH14" s="503">
        <f t="shared" ref="JH14" si="1204">JH13+1/24+1/100000</f>
        <v>44675.291736666673</v>
      </c>
      <c r="JI14" s="501" t="str">
        <f>IF(VLOOKUP(JH14,'Drilling Input'!$B$3:$F$10034,5,1)=VLOOKUP(JH13,'Drilling Input'!$B$3:$F$10034,5,1)," ",VLOOKUP(JH14,'Drilling Input'!$B$3:$F$10034,5,1))</f>
        <v xml:space="preserve"> </v>
      </c>
      <c r="JJ14" s="504"/>
      <c r="JK14" s="503">
        <f t="shared" ref="JK14" si="1205">JK13+1/24+1/100000</f>
        <v>44676.291736666673</v>
      </c>
      <c r="JL14" s="501" t="str">
        <f>IF(VLOOKUP(JK14,'Drilling Input'!$B$3:$F$10034,5,1)=VLOOKUP(JK13,'Drilling Input'!$B$3:$F$10034,5,1)," ",VLOOKUP(JK14,'Drilling Input'!$B$3:$F$10034,5,1))</f>
        <v>Function test BOP</v>
      </c>
      <c r="JM14" s="504"/>
      <c r="JN14" s="503">
        <f t="shared" ref="JN14" si="1206">JN13+1/24+1/100000</f>
        <v>44677.291736666673</v>
      </c>
      <c r="JO14" s="501" t="str">
        <f>IF(VLOOKUP(JN14,'Drilling Input'!$B$3:$F$10034,5,1)=VLOOKUP(JN13,'Drilling Input'!$B$3:$F$10034,5,1)," ",VLOOKUP(JN14,'Drilling Input'!$B$3:$F$10034,5,1))</f>
        <v xml:space="preserve"> </v>
      </c>
      <c r="JP14" s="504"/>
      <c r="JQ14" s="503">
        <f t="shared" ref="JQ14" si="1207">JQ13+1/24+1/100000</f>
        <v>44678.291736666673</v>
      </c>
      <c r="JR14" s="501" t="str">
        <f>IF(VLOOKUP(JQ14,'Drilling Input'!$B$3:$F$10034,5,1)=VLOOKUP(JQ13,'Drilling Input'!$B$3:$F$10034,5,1)," ",VLOOKUP(JQ14,'Drilling Input'!$B$3:$F$10034,5,1))</f>
        <v xml:space="preserve">Pump OOH 8-1/2" AutoTrak BHA 300ft into 9-5/8" casing shoe. </v>
      </c>
      <c r="JS14" s="504"/>
      <c r="JT14" s="503">
        <f t="shared" si="420"/>
        <v>44679.291736666673</v>
      </c>
      <c r="JU14" s="501" t="str">
        <f>IF(VLOOKUP(JT14,'Drilling Input'!$B$3:$F$10034,5,1)=VLOOKUP(JT13,'Drilling Input'!$B$3:$F$10034,5,1)," ",VLOOKUP(JT14,'Drilling Input'!$B$3:$F$10034,5,1))</f>
        <v>PJSM. RU to run Shunted screen</v>
      </c>
      <c r="JV14" s="504"/>
      <c r="JW14" s="503">
        <f t="shared" ref="JW14" si="1208">JW13+1/24+1/100000</f>
        <v>44680.291736666673</v>
      </c>
      <c r="JX14" s="501" t="str">
        <f>IF(VLOOKUP(JW14,'Drilling Input'!$B$3:$F$10034,5,1)=VLOOKUP(JW13,'Drilling Input'!$B$3:$F$10034,5,1)," ",VLOOKUP(JW14,'Drilling Input'!$B$3:$F$10034,5,1))</f>
        <v xml:space="preserve"> </v>
      </c>
      <c r="JY14" s="504"/>
      <c r="JZ14" s="503">
        <f t="shared" ref="JZ14" si="1209">JZ13+1/24+1/100000</f>
        <v>44681.291736666673</v>
      </c>
      <c r="KA14" s="501" t="str">
        <f>IF(VLOOKUP(JZ14,'Drilling Input'!$B$3:$F$10034,5,1)=VLOOKUP(JZ13,'Drilling Input'!$B$3:$F$10034,5,1)," ",VLOOKUP(JZ14,'Drilling Input'!$B$3:$F$10034,5,1))</f>
        <v xml:space="preserve"> </v>
      </c>
      <c r="KB14" s="504"/>
      <c r="KC14" s="503">
        <f t="shared" si="415"/>
        <v>44682.291736666673</v>
      </c>
      <c r="KD14" s="501" t="str">
        <f>IF(VLOOKUP(KC14,'Drilling Input'!$B$3:$F$10034,5,1)=VLOOKUP(KC13,'Drilling Input'!$B$3:$F$10034,5,1)," ",VLOOKUP(KC14,'Drilling Input'!$B$3:$F$10034,5,1))</f>
        <v xml:space="preserve"> </v>
      </c>
      <c r="KE14" s="504"/>
      <c r="KF14" s="503">
        <f t="shared" ref="KF14" si="1210">KF13+1/24+1/100000</f>
        <v>44683.291736666673</v>
      </c>
      <c r="KG14" s="501" t="str">
        <f>IF(VLOOKUP(KF14,'Drilling Input'!$B$3:$F$10034,5,1)=VLOOKUP(KF13,'Drilling Input'!$B$3:$F$10034,5,1)," ",VLOOKUP(KF14,'Drilling Input'!$B$3:$F$10034,5,1))</f>
        <v xml:space="preserve"> </v>
      </c>
      <c r="KH14" s="504"/>
      <c r="KI14" s="503">
        <f t="shared" ref="KI14" si="1211">KI13+1/24+1/100000</f>
        <v>44684.291736666673</v>
      </c>
      <c r="KJ14" s="501" t="str">
        <f>IF(VLOOKUP(KI14,'Drilling Input'!$B$3:$F$10034,5,1)=VLOOKUP(KI13,'Drilling Input'!$B$3:$F$10034,5,1)," ",VLOOKUP(KI14,'Drilling Input'!$B$3:$F$10034,5,1))</f>
        <v xml:space="preserve"> </v>
      </c>
      <c r="KK14" s="504"/>
      <c r="KL14" s="503">
        <f t="shared" ref="KL14" si="1212">KL13+1/24+1/100000</f>
        <v>44685.291736666673</v>
      </c>
      <c r="KM14" s="501" t="str">
        <f>IF(VLOOKUP(KL14,'Drilling Input'!$B$3:$F$10034,5,1)=VLOOKUP(KL13,'Drilling Input'!$B$3:$F$10034,5,1)," ",VLOOKUP(KL14,'Drilling Input'!$B$3:$F$10034,5,1))</f>
        <v xml:space="preserve"> </v>
      </c>
      <c r="KN14" s="504"/>
      <c r="KO14" s="503">
        <f t="shared" ref="KO14" si="1213">KO13+1/24+1/100000</f>
        <v>44686.291736666673</v>
      </c>
      <c r="KP14" s="501" t="str">
        <f>IF(VLOOKUP(KO14,'Drilling Input'!$B$3:$F$10034,5,1)=VLOOKUP(KO13,'Drilling Input'!$B$3:$F$10034,5,1)," ",VLOOKUP(KO14,'Drilling Input'!$B$3:$F$10034,5,1))</f>
        <v xml:space="preserve"> </v>
      </c>
      <c r="KQ14" s="504"/>
      <c r="KR14" s="503">
        <f t="shared" si="420"/>
        <v>44687.291736666673</v>
      </c>
      <c r="KS14" s="501" t="str">
        <f>IF(VLOOKUP(KR14,'Drilling Input'!$B$3:$F$10034,5,1)=VLOOKUP(KR13,'Drilling Input'!$B$3:$F$10034,5,1)," ",VLOOKUP(KR14,'Drilling Input'!$B$3:$F$10034,5,1))</f>
        <v>Pressure test surface lines</v>
      </c>
      <c r="KT14" s="504"/>
      <c r="KU14" s="503">
        <f t="shared" ref="KU14" si="1214">KU13+1/24+1/100000</f>
        <v>44688.291736666673</v>
      </c>
      <c r="KV14" s="501" t="str">
        <f>IF(VLOOKUP(KU14,'Drilling Input'!$B$3:$F$10034,5,1)=VLOOKUP(KU13,'Drilling Input'!$B$3:$F$10034,5,1)," ",VLOOKUP(KU14,'Drilling Input'!$B$3:$F$10034,5,1))</f>
        <v xml:space="preserve"> </v>
      </c>
      <c r="KW14" s="504"/>
      <c r="KX14" s="503">
        <f t="shared" ref="KX14" si="1215">KX13+1/24+1/100000</f>
        <v>44689.291736666673</v>
      </c>
      <c r="KY14" s="501" t="str">
        <f>IF(VLOOKUP(KX14,'Drilling Input'!$B$3:$F$10034,5,1)=VLOOKUP(KX13,'Drilling Input'!$B$3:$F$10034,5,1)," ",VLOOKUP(KX14,'Drilling Input'!$B$3:$F$10034,5,1))</f>
        <v xml:space="preserve"> </v>
      </c>
      <c r="KZ14" s="504"/>
      <c r="LA14" s="503">
        <f t="shared" si="435"/>
        <v>44690.291736666673</v>
      </c>
      <c r="LB14" s="501" t="str">
        <f>IF(VLOOKUP(LA14,'Drilling Input'!$B$3:$F$10034,5,1)=VLOOKUP(LA13,'Drilling Input'!$B$3:$F$10034,5,1)," ",VLOOKUP(LA14,'Drilling Input'!$B$3:$F$10034,5,1))</f>
        <v xml:space="preserve"> </v>
      </c>
      <c r="LC14" s="504"/>
      <c r="LD14" s="503">
        <f t="shared" ref="LD14" si="1216">LD13+1/24+1/100000</f>
        <v>44691.291736666673</v>
      </c>
      <c r="LE14" s="501" t="str">
        <f>IF(VLOOKUP(LD14,'Drilling Input'!$B$3:$F$10034,5,1)=VLOOKUP(LD13,'Drilling Input'!$B$3:$F$10034,5,1)," ",VLOOKUP(LD14,'Drilling Input'!$B$3:$F$10034,5,1))</f>
        <v>P/T Kill &amp; Choke lines, booster line.</v>
      </c>
      <c r="LF14" s="504"/>
      <c r="LG14" s="503">
        <f t="shared" ref="LG14" si="1217">LG13+1/24+1/100000</f>
        <v>44692.291736666673</v>
      </c>
      <c r="LH14" s="501" t="str">
        <f>IF(VLOOKUP(LG14,'Drilling Input'!$B$3:$F$10034,5,1)=VLOOKUP(LG13,'Drilling Input'!$B$3:$F$10034,5,1)," ",VLOOKUP(LG14,'Drilling Input'!$B$3:$F$10034,5,1))</f>
        <v>RIH 17.5" AutoTrak BHA with WBRT insert and HWDP.</v>
      </c>
      <c r="LI14" s="504"/>
      <c r="LJ14" s="503">
        <f t="shared" ref="LJ14" si="1218">LJ13+1/24+1/100000</f>
        <v>44693.291736666673</v>
      </c>
      <c r="LK14" s="501" t="str">
        <f>IF(VLOOKUP(LJ14,'Drilling Input'!$B$3:$F$10034,5,1)=VLOOKUP(LJ13,'Drilling Input'!$B$3:$F$10034,5,1)," ",VLOOKUP(LJ14,'Drilling Input'!$B$3:$F$10034,5,1))</f>
        <v xml:space="preserve"> </v>
      </c>
      <c r="LL14" s="504"/>
      <c r="LM14" s="503">
        <f t="shared" ref="LM14" si="1219">LM13+1/24+1/100000</f>
        <v>44694.291736666673</v>
      </c>
      <c r="LN14" s="501" t="str">
        <f>IF(VLOOKUP(LM14,'Drilling Input'!$B$3:$F$10034,5,1)=VLOOKUP(LM13,'Drilling Input'!$B$3:$F$10034,5,1)," ",VLOOKUP(LM14,'Drilling Input'!$B$3:$F$10034,5,1))</f>
        <v>R/U 13-5/8" casing handling equipment</v>
      </c>
      <c r="LO14" s="504"/>
      <c r="LP14" s="503">
        <f t="shared" si="440"/>
        <v>44695.291736666673</v>
      </c>
      <c r="LQ14" s="501" t="str">
        <f>IF(VLOOKUP(LP14,'Drilling Input'!$B$3:$F$10034,5,1)=VLOOKUP(LP13,'Drilling Input'!$B$3:$F$10034,5,1)," ",VLOOKUP(LP14,'Drilling Input'!$B$3:$F$10034,5,1))</f>
        <v xml:space="preserve"> </v>
      </c>
      <c r="LR14" s="504"/>
      <c r="LS14" s="503">
        <f t="shared" ref="LS14" si="1220">LS13+1/24+1/100000</f>
        <v>44696.291736666673</v>
      </c>
      <c r="LT14" s="501" t="str">
        <f>IF(VLOOKUP(LS14,'Drilling Input'!$B$3:$F$10034,5,1)=VLOOKUP(LS13,'Drilling Input'!$B$3:$F$10034,5,1)," ",VLOOKUP(LS14,'Drilling Input'!$B$3:$F$10034,5,1))</f>
        <v xml:space="preserve"> </v>
      </c>
      <c r="LU14" s="504"/>
      <c r="LV14" s="503">
        <f t="shared" ref="LV14" si="1221">LV13+1/24+1/100000</f>
        <v>44697.291736666673</v>
      </c>
      <c r="LW14" s="501" t="str">
        <f>IF(VLOOKUP(LV14,'Drilling Input'!$B$3:$F$10034,5,1)=VLOOKUP(LV13,'Drilling Input'!$B$3:$F$10034,5,1)," ",VLOOKUP(LV14,'Drilling Input'!$B$3:$F$10034,5,1))</f>
        <v xml:space="preserve"> </v>
      </c>
      <c r="LX14" s="504"/>
      <c r="LY14" s="503">
        <f t="shared" si="435"/>
        <v>44698.291736666673</v>
      </c>
      <c r="LZ14" s="501" t="str">
        <f>IF(VLOOKUP(LY14,'Drilling Input'!$B$3:$F$10034,5,1)=VLOOKUP(LY13,'Drilling Input'!$B$3:$F$10034,5,1)," ",VLOOKUP(LY14,'Drilling Input'!$B$3:$F$10034,5,1))</f>
        <v xml:space="preserve"> </v>
      </c>
      <c r="MA14" s="504"/>
      <c r="MB14" s="503">
        <f t="shared" ref="MB14" si="1222">MB13+1/24+1/100000</f>
        <v>44699.291736666673</v>
      </c>
      <c r="MC14" s="501" t="str">
        <f>IF(VLOOKUP(MB14,'Drilling Input'!$B$3:$F$10034,5,1)=VLOOKUP(MB13,'Drilling Input'!$B$3:$F$10034,5,1)," ",VLOOKUP(MB14,'Drilling Input'!$B$3:$F$10034,5,1))</f>
        <v xml:space="preserve"> </v>
      </c>
      <c r="MD14" s="504"/>
      <c r="ME14" s="503">
        <f t="shared" ref="ME14" si="1223">ME13+1/24+1/100000</f>
        <v>44700.291736666673</v>
      </c>
      <c r="MF14" s="501" t="str">
        <f>IF(VLOOKUP(ME14,'Drilling Input'!$B$3:$F$10034,5,1)=VLOOKUP(ME13,'Drilling Input'!$B$3:$F$10034,5,1)," ",VLOOKUP(ME14,'Drilling Input'!$B$3:$F$10034,5,1))</f>
        <v xml:space="preserve"> </v>
      </c>
      <c r="MG14" s="504"/>
      <c r="MH14" s="503">
        <f t="shared" ref="MH14" si="1224">MH13+1/24+1/100000</f>
        <v>44701.291736666673</v>
      </c>
      <c r="MI14" s="501" t="str">
        <f>IF(VLOOKUP(MH14,'Drilling Input'!$B$3:$F$10034,5,1)=VLOOKUP(MH13,'Drilling Input'!$B$3:$F$10034,5,1)," ",VLOOKUP(MH14,'Drilling Input'!$B$3:$F$10034,5,1))</f>
        <v xml:space="preserve"> </v>
      </c>
      <c r="MJ14" s="504"/>
      <c r="MK14" s="503">
        <f t="shared" ref="MK14" si="1225">MK13+1/24+1/100000</f>
        <v>44702.291736666673</v>
      </c>
      <c r="ML14" s="501" t="str">
        <f>IF(VLOOKUP(MK14,'Drilling Input'!$B$3:$F$10034,5,1)=VLOOKUP(MK13,'Drilling Input'!$B$3:$F$10034,5,1)," ",VLOOKUP(MK14,'Drilling Input'!$B$3:$F$10034,5,1))</f>
        <v xml:space="preserve">Move rig to GK-W721C   </v>
      </c>
      <c r="MM14" s="504"/>
      <c r="MN14" s="503">
        <f t="shared" si="440"/>
        <v>44703.291736666673</v>
      </c>
      <c r="MO14" s="501" t="str">
        <f>IF(VLOOKUP(MN14,'Drilling Input'!$B$3:$F$10034,5,1)=VLOOKUP(MN13,'Drilling Input'!$B$3:$F$10034,5,1)," ",VLOOKUP(MN14,'Drilling Input'!$B$3:$F$10034,5,1))</f>
        <v xml:space="preserve"> </v>
      </c>
      <c r="MP14" s="504"/>
      <c r="MQ14" s="503">
        <f t="shared" ref="MQ14" si="1226">MQ13+1/24+1/100000</f>
        <v>44704.291736666673</v>
      </c>
      <c r="MR14" s="501" t="str">
        <f>IF(VLOOKUP(MQ14,'Drilling Input'!$B$3:$F$10034,5,1)=VLOOKUP(MQ13,'Drilling Input'!$B$3:$F$10034,5,1)," ",VLOOKUP(MQ14,'Drilling Input'!$B$3:$F$10034,5,1))</f>
        <v xml:space="preserve"> </v>
      </c>
      <c r="MS14" s="504"/>
      <c r="MT14" s="503">
        <f t="shared" ref="MT14" si="1227">MT13+1/24+1/100000</f>
        <v>44705.291736666673</v>
      </c>
      <c r="MU14" s="501" t="str">
        <f>IF(VLOOKUP(MT14,'Drilling Input'!$B$3:$F$10034,5,1)=VLOOKUP(MT13,'Drilling Input'!$B$3:$F$10034,5,1)," ",VLOOKUP(MT14,'Drilling Input'!$B$3:$F$10034,5,1))</f>
        <v>RIH 12-1/4" AutoTrak BHA to 1 stand above expected TOC.</v>
      </c>
      <c r="MV14" s="504"/>
      <c r="MW14" s="503">
        <f t="shared" si="435"/>
        <v>44706.291736666673</v>
      </c>
      <c r="MX14" s="501" t="str">
        <f>IF(VLOOKUP(MW14,'Drilling Input'!$B$3:$F$10034,5,1)=VLOOKUP(MW13,'Drilling Input'!$B$3:$F$10034,5,1)," ",VLOOKUP(MW14,'Drilling Input'!$B$3:$F$10034,5,1))</f>
        <v xml:space="preserve"> </v>
      </c>
      <c r="MY14" s="504"/>
      <c r="MZ14" s="503">
        <f t="shared" ref="MZ14" si="1228">MZ13+1/24+1/100000</f>
        <v>44707.291736666673</v>
      </c>
      <c r="NA14" s="501" t="str">
        <f>IF(VLOOKUP(MZ14,'Drilling Input'!$B$3:$F$10034,5,1)=VLOOKUP(MZ13,'Drilling Input'!$B$3:$F$10034,5,1)," ",VLOOKUP(MZ14,'Drilling Input'!$B$3:$F$10034,5,1))</f>
        <v xml:space="preserve"> </v>
      </c>
      <c r="NB14" s="504"/>
      <c r="NC14" s="503">
        <f t="shared" ref="NC14" si="1229">NC13+1/24+1/100000</f>
        <v>44708.291736666673</v>
      </c>
      <c r="ND14" s="501" t="str">
        <f>IF(VLOOKUP(NC14,'Drilling Input'!$B$3:$F$10034,5,1)=VLOOKUP(NC13,'Drilling Input'!$B$3:$F$10034,5,1)," ",VLOOKUP(NC14,'Drilling Input'!$B$3:$F$10034,5,1))</f>
        <v>RIH w/ liner.</v>
      </c>
      <c r="NE14" s="504"/>
      <c r="NF14" s="503">
        <f t="shared" ref="NF14" si="1230">NF13+1/24+1/100000</f>
        <v>44709.291736666673</v>
      </c>
      <c r="NG14" s="501" t="str">
        <f>IF(VLOOKUP(NF14,'Drilling Input'!$B$3:$F$10034,5,1)=VLOOKUP(NF13,'Drilling Input'!$B$3:$F$10034,5,1)," ",VLOOKUP(NF14,'Drilling Input'!$B$3:$F$10034,5,1))</f>
        <v xml:space="preserve"> </v>
      </c>
      <c r="NH14" s="504"/>
      <c r="NI14" s="503">
        <f t="shared" ref="NI14" si="1231">NI13+1/24+1/100000</f>
        <v>44710.291736666673</v>
      </c>
      <c r="NJ14" s="501" t="str">
        <f>IF(VLOOKUP(NI14,'Drilling Input'!$B$3:$F$10034,5,1)=VLOOKUP(NI13,'Drilling Input'!$B$3:$F$10034,5,1)," ",VLOOKUP(NI14,'Drilling Input'!$B$3:$F$10034,5,1))</f>
        <v xml:space="preserve">POOH BHA racking DP to 2,000 ft. </v>
      </c>
      <c r="NK14" s="504"/>
      <c r="NL14" s="503">
        <f t="shared" si="440"/>
        <v>44711.291736666673</v>
      </c>
      <c r="NM14" s="501" t="str">
        <f>IF(VLOOKUP(NL14,'Drilling Input'!$B$3:$F$10034,5,1)=VLOOKUP(NL13,'Drilling Input'!$B$3:$F$10034,5,1)," ",VLOOKUP(NL14,'Drilling Input'!$B$3:$F$10034,5,1))</f>
        <v>R/D wireline logging sheeves</v>
      </c>
      <c r="NN14" s="504"/>
      <c r="NO14" s="503">
        <f t="shared" ref="NO14" si="1232">NO13+1/24+1/100000</f>
        <v>44712.291736666673</v>
      </c>
      <c r="NP14" s="501" t="str">
        <f>IF(VLOOKUP(NO14,'Drilling Input'!$B$3:$F$10034,5,1)=VLOOKUP(NO13,'Drilling Input'!$B$3:$F$10034,5,1)," ",VLOOKUP(NO14,'Drilling Input'!$B$3:$F$10034,5,1))</f>
        <v>Check THD Landout Indicator</v>
      </c>
      <c r="NQ14" s="504"/>
      <c r="NR14" s="503">
        <f t="shared" ref="NR14" si="1233">NR13+1/24+1/100000</f>
        <v>44713.291736666673</v>
      </c>
      <c r="NS14" s="501" t="str">
        <f>IF(VLOOKUP(NR14,'Drilling Input'!$B$3:$F$10034,5,1)=VLOOKUP(NR13,'Drilling Input'!$B$3:$F$10034,5,1)," ",VLOOKUP(NR14,'Drilling Input'!$B$3:$F$10034,5,1))</f>
        <v xml:space="preserve"> </v>
      </c>
      <c r="NT14" s="504"/>
      <c r="NU14" s="503">
        <f t="shared" si="455"/>
        <v>44714.291736666673</v>
      </c>
      <c r="NV14" s="501" t="str">
        <f>IF(VLOOKUP(NU14,'Drilling Input'!$B$3:$F$10034,5,1)=VLOOKUP(NU13,'Drilling Input'!$B$3:$F$10034,5,1)," ",VLOOKUP(NU14,'Drilling Input'!$B$3:$F$10034,5,1))</f>
        <v xml:space="preserve"> </v>
      </c>
      <c r="NW14" s="504"/>
      <c r="NX14" s="503">
        <f t="shared" ref="NX14" si="1234">NX13+1/24+1/100000</f>
        <v>44715.291736666673</v>
      </c>
      <c r="NY14" s="501" t="str">
        <f>IF(VLOOKUP(NX14,'Drilling Input'!$B$3:$F$10034,5,1)=VLOOKUP(NX13,'Drilling Input'!$B$3:$F$10034,5,1)," ",VLOOKUP(NX14,'Drilling Input'!$B$3:$F$10034,5,1))</f>
        <v xml:space="preserve"> </v>
      </c>
      <c r="NZ14" s="504"/>
      <c r="OA14" s="503">
        <f t="shared" ref="OA14" si="1235">OA13+1/24+1/100000</f>
        <v>44716.291736666673</v>
      </c>
      <c r="OB14" s="501" t="str">
        <f>IF(VLOOKUP(OA14,'Drilling Input'!$B$3:$F$10034,5,1)=VLOOKUP(OA13,'Drilling Input'!$B$3:$F$10034,5,1)," ",VLOOKUP(OA14,'Drilling Input'!$B$3:$F$10034,5,1))</f>
        <v>R/D tubing handling equipment. R/U 3-1/2" wash pipe handling equipment.</v>
      </c>
      <c r="OC14" s="504"/>
      <c r="OD14" s="503">
        <f t="shared" ref="OD14" si="1236">OD13+1/24+1/100000</f>
        <v>44717.291736666673</v>
      </c>
      <c r="OE14" s="501" t="str">
        <f>IF(VLOOKUP(OD14,'Drilling Input'!$B$3:$F$10034,5,1)=VLOOKUP(OD13,'Drilling Input'!$B$3:$F$10034,5,1)," ",VLOOKUP(OD14,'Drilling Input'!$B$3:$F$10034,5,1))</f>
        <v xml:space="preserve"> </v>
      </c>
      <c r="OF14" s="504"/>
      <c r="OG14" s="503">
        <f t="shared" ref="OG14" si="1237">OG13+1/24+1/100000</f>
        <v>44718.291736666673</v>
      </c>
      <c r="OH14" s="501" t="str">
        <f>IF(VLOOKUP(OG14,'Drilling Input'!$B$3:$F$10034,5,1)=VLOOKUP(OG13,'Drilling Input'!$B$3:$F$10034,5,1)," ",VLOOKUP(OG14,'Drilling Input'!$B$3:$F$10034,5,1))</f>
        <v>Set packer with cement unit. Test packer to 3700 psi 15 mins. Pull test packer.</v>
      </c>
      <c r="OI14" s="504"/>
      <c r="OJ14" s="503">
        <f t="shared" si="460"/>
        <v>44719.291736666673</v>
      </c>
      <c r="OK14" s="501" t="str">
        <f>IF(VLOOKUP(OJ14,'Drilling Input'!$B$3:$F$10034,5,1)=VLOOKUP(OJ13,'Drilling Input'!$B$3:$F$10034,5,1)," ",VLOOKUP(OJ14,'Drilling Input'!$B$3:$F$10034,5,1))</f>
        <v xml:space="preserve"> </v>
      </c>
      <c r="OL14" s="504"/>
      <c r="OM14" s="503">
        <f t="shared" ref="OM14" si="1238">OM13+1/24+1/100000</f>
        <v>44720.291736666673</v>
      </c>
      <c r="ON14" s="501" t="str">
        <f>IF(VLOOKUP(OM14,'Drilling Input'!$B$3:$F$10034,5,1)=VLOOKUP(OM13,'Drilling Input'!$B$3:$F$10034,5,1)," ",VLOOKUP(OM14,'Drilling Input'!$B$3:$F$10034,5,1))</f>
        <v>RIH with completion Tubing</v>
      </c>
      <c r="OO14" s="504"/>
      <c r="OP14" s="503">
        <f t="shared" ref="OP14" si="1239">OP13+1/24+1/100000</f>
        <v>44721.291736666673</v>
      </c>
      <c r="OQ14" s="501" t="str">
        <f>IF(VLOOKUP(OP14,'Drilling Input'!$B$3:$F$10034,5,1)=VLOOKUP(OP13,'Drilling Input'!$B$3:$F$10034,5,1)," ",VLOOKUP(OP14,'Drilling Input'!$B$3:$F$10034,5,1))</f>
        <v xml:space="preserve"> </v>
      </c>
      <c r="OR14" s="504"/>
      <c r="OS14" s="503">
        <f t="shared" si="455"/>
        <v>44722.291736666673</v>
      </c>
      <c r="OT14" s="501" t="str">
        <f>IF(VLOOKUP(OS14,'Drilling Input'!$B$3:$F$10034,5,1)=VLOOKUP(OS13,'Drilling Input'!$B$3:$F$10034,5,1)," ",VLOOKUP(OS14,'Drilling Input'!$B$3:$F$10034,5,1))</f>
        <v xml:space="preserve"> </v>
      </c>
      <c r="OU14" s="504"/>
      <c r="OV14" s="503">
        <f t="shared" ref="OV14" si="1240">OV13+1/24+1/100000</f>
        <v>44723.291736666673</v>
      </c>
      <c r="OW14" s="501" t="str">
        <f>IF(VLOOKUP(OV14,'Drilling Input'!$B$3:$F$10034,5,1)=VLOOKUP(OV13,'Drilling Input'!$B$3:$F$10034,5,1)," ",VLOOKUP(OV14,'Drilling Input'!$B$3:$F$10034,5,1))</f>
        <v>POOH landing string to surface</v>
      </c>
      <c r="OX14" s="504"/>
      <c r="OY14" s="503">
        <f t="shared" ref="OY14" si="1241">OY13+1/24+1/100000</f>
        <v>44724.291736666673</v>
      </c>
      <c r="OZ14" s="501" t="str">
        <f>IF(VLOOKUP(OY14,'Drilling Input'!$B$3:$F$10034,5,1)=VLOOKUP(OY13,'Drilling Input'!$B$3:$F$10034,5,1)," ",VLOOKUP(OY14,'Drilling Input'!$B$3:$F$10034,5,1))</f>
        <v>Unlock and retrieve MTRT (P/U 90ft)</v>
      </c>
      <c r="PA14" s="504"/>
      <c r="PB14" s="503">
        <f t="shared" ref="PB14" si="1242">PB13+1/24+1/100000</f>
        <v>44725.291736666673</v>
      </c>
      <c r="PC14" s="501" t="str">
        <f>IF(VLOOKUP(PB14,'Drilling Input'!$B$3:$F$10034,5,1)=VLOOKUP(PB13,'Drilling Input'!$B$3:$F$10034,5,1)," ",VLOOKUP(PB14,'Drilling Input'!$B$3:$F$10034,5,1))</f>
        <v>POOH.  L/D packer with RT on aux side</v>
      </c>
      <c r="PD14" s="504"/>
      <c r="PE14" s="503">
        <f t="shared" ref="PE14" si="1243">PE13+1/24+1/100000</f>
        <v>44726.291736666673</v>
      </c>
      <c r="PF14" s="501" t="str">
        <f>IF(VLOOKUP(PE14,'Drilling Input'!$B$3:$F$10034,5,1)=VLOOKUP(PE13,'Drilling Input'!$B$3:$F$10034,5,1)," ",VLOOKUP(PE14,'Drilling Input'!$B$3:$F$10034,5,1))</f>
        <v xml:space="preserve"> </v>
      </c>
      <c r="PG14" s="504"/>
      <c r="PH14" s="503">
        <f t="shared" si="460"/>
        <v>44727.291736666673</v>
      </c>
      <c r="PI14" s="501" t="str">
        <f>IF(VLOOKUP(PH14,'Drilling Input'!$B$3:$F$10034,5,1)=VLOOKUP(PH13,'Drilling Input'!$B$3:$F$10034,5,1)," ",VLOOKUP(PH14,'Drilling Input'!$B$3:$F$10034,5,1))</f>
        <v xml:space="preserve"> </v>
      </c>
      <c r="PJ14" s="504"/>
      <c r="PK14" s="503">
        <f t="shared" ref="PK14" si="1244">PK13+1/24+1/100000</f>
        <v>44728.291736666673</v>
      </c>
      <c r="PL14" s="501" t="str">
        <f>IF(VLOOKUP(PK14,'Drilling Input'!$B$3:$F$10034,5,1)=VLOOKUP(PK13,'Drilling Input'!$B$3:$F$10034,5,1)," ",VLOOKUP(PK14,'Drilling Input'!$B$3:$F$10034,5,1))</f>
        <v xml:space="preserve"> </v>
      </c>
      <c r="PM14" s="504"/>
      <c r="PN14" s="503">
        <f t="shared" ref="PN14" si="1245">PN13+1/24+1/100000</f>
        <v>44729.291736666673</v>
      </c>
      <c r="PO14" s="501" t="str">
        <f>IF(VLOOKUP(PN14,'Drilling Input'!$B$3:$F$10034,5,1)=VLOOKUP(PN13,'Drilling Input'!$B$3:$F$10034,5,1)," ",VLOOKUP(PN14,'Drilling Input'!$B$3:$F$10034,5,1))</f>
        <v xml:space="preserve"> </v>
      </c>
      <c r="PP14" s="504"/>
      <c r="PQ14" s="503">
        <f t="shared" si="455"/>
        <v>44730.291736666673</v>
      </c>
      <c r="PR14" s="501" t="str">
        <f>IF(VLOOKUP(PQ14,'Drilling Input'!$B$3:$F$10034,5,1)=VLOOKUP(PQ13,'Drilling Input'!$B$3:$F$10034,5,1)," ",VLOOKUP(PQ14,'Drilling Input'!$B$3:$F$10034,5,1))</f>
        <v xml:space="preserve"> </v>
      </c>
      <c r="PS14" s="504"/>
      <c r="PT14" s="503">
        <f t="shared" ref="PT14" si="1246">PT13+1/24+1/100000</f>
        <v>44731.291736666673</v>
      </c>
      <c r="PU14" s="501" t="str">
        <f>IF(VLOOKUP(PT14,'Drilling Input'!$B$3:$F$10034,5,1)=VLOOKUP(PT13,'Drilling Input'!$B$3:$F$10034,5,1)," ",VLOOKUP(PT14,'Drilling Input'!$B$3:$F$10034,5,1))</f>
        <v xml:space="preserve"> </v>
      </c>
      <c r="PV14" s="504"/>
      <c r="PW14" s="503">
        <f t="shared" ref="PW14" si="1247">PW13+1/24+1/100000</f>
        <v>44732.291736666673</v>
      </c>
      <c r="PX14" s="501" t="str">
        <f>IF(VLOOKUP(PW14,'Drilling Input'!$B$3:$F$10034,5,1)=VLOOKUP(PW13,'Drilling Input'!$B$3:$F$10034,5,1)," ",VLOOKUP(PW14,'Drilling Input'!$B$3:$F$10034,5,1))</f>
        <v xml:space="preserve"> </v>
      </c>
      <c r="PY14" s="504"/>
      <c r="PZ14" s="503">
        <f t="shared" ref="PZ14" si="1248">PZ13+1/24+1/100000</f>
        <v>44733.291736666673</v>
      </c>
      <c r="QA14" s="501" t="str">
        <f>IF(VLOOKUP(PZ14,'Drilling Input'!$B$3:$F$10034,5,1)=VLOOKUP(PZ13,'Drilling Input'!$B$3:$F$10034,5,1)," ",VLOOKUP(PZ14,'Drilling Input'!$B$3:$F$10034,5,1))</f>
        <v xml:space="preserve"> </v>
      </c>
      <c r="QB14" s="504"/>
      <c r="QC14" s="503">
        <f t="shared" ref="QC14" si="1249">QC13+1/24+1/100000</f>
        <v>44734.291736666673</v>
      </c>
      <c r="QD14" s="501" t="str">
        <f>IF(VLOOKUP(QC14,'Drilling Input'!$B$3:$F$10034,5,1)=VLOOKUP(QC13,'Drilling Input'!$B$3:$F$10034,5,1)," ",VLOOKUP(QC14,'Drilling Input'!$B$3:$F$10034,5,1))</f>
        <v xml:space="preserve"> </v>
      </c>
      <c r="QE14" s="504"/>
      <c r="QF14" s="503">
        <f t="shared" si="460"/>
        <v>44735.291736666673</v>
      </c>
      <c r="QG14" s="501" t="str">
        <f>IF(VLOOKUP(QF14,'Drilling Input'!$B$3:$F$10034,5,1)=VLOOKUP(QF13,'Drilling Input'!$B$3:$F$10034,5,1)," ",VLOOKUP(QF14,'Drilling Input'!$B$3:$F$10034,5,1))</f>
        <v xml:space="preserve"> </v>
      </c>
      <c r="QH14" s="504"/>
      <c r="QI14" s="503">
        <f t="shared" ref="QI14" si="1250">QI13+1/24+1/100000</f>
        <v>44736.291736666673</v>
      </c>
      <c r="QJ14" s="501" t="str">
        <f>IF(VLOOKUP(QI14,'Drilling Input'!$B$3:$F$10034,5,1)=VLOOKUP(QI13,'Drilling Input'!$B$3:$F$10034,5,1)," ",VLOOKUP(QI14,'Drilling Input'!$B$3:$F$10034,5,1))</f>
        <v xml:space="preserve"> </v>
      </c>
      <c r="QK14" s="504"/>
      <c r="QL14" s="503">
        <f t="shared" ref="QL14" si="1251">QL13+1/24+1/100000</f>
        <v>44737.291736666673</v>
      </c>
      <c r="QM14" s="501" t="str">
        <f>IF(VLOOKUP(QL14,'Drilling Input'!$B$3:$F$10034,5,1)=VLOOKUP(QL13,'Drilling Input'!$B$3:$F$10034,5,1)," ",VLOOKUP(QL14,'Drilling Input'!$B$3:$F$10034,5,1))</f>
        <v>POOH riser pup joint</v>
      </c>
      <c r="QN14" s="504"/>
      <c r="QO14" s="503">
        <f t="shared" si="475"/>
        <v>44738.291736666673</v>
      </c>
      <c r="QP14" s="501" t="str">
        <f>IF(VLOOKUP(QO14,'Drilling Input'!$B$3:$F$10034,5,1)=VLOOKUP(QO13,'Drilling Input'!$B$3:$F$10034,5,1)," ",VLOOKUP(QO14,'Drilling Input'!$B$3:$F$10034,5,1))</f>
        <v>ROV inspects XT prior to landing</v>
      </c>
      <c r="QQ14" s="504"/>
      <c r="QR14" s="503">
        <f t="shared" ref="QR14" si="1252">QR13+1/24+1/100000</f>
        <v>44739.291736666673</v>
      </c>
      <c r="QS14" s="501" t="str">
        <f>IF(VLOOKUP(QR14,'Drilling Input'!$B$3:$F$10034,5,1)=VLOOKUP(QR13,'Drilling Input'!$B$3:$F$10034,5,1)," ",VLOOKUP(QR14,'Drilling Input'!$B$3:$F$10034,5,1))</f>
        <v xml:space="preserve"> </v>
      </c>
      <c r="QT14" s="504"/>
      <c r="QU14" s="503">
        <f t="shared" ref="QU14" si="1253">QU13+1/24+1/100000</f>
        <v>44740.291736666673</v>
      </c>
      <c r="QV14" s="501" t="str">
        <f>IF(VLOOKUP(QU14,'Drilling Input'!$B$3:$F$10034,5,1)=VLOOKUP(QU13,'Drilling Input'!$B$3:$F$10034,5,1)," ",VLOOKUP(QU14,'Drilling Input'!$B$3:$F$10034,5,1))</f>
        <v xml:space="preserve"> </v>
      </c>
      <c r="QW14" s="504"/>
      <c r="QX14" s="503">
        <f t="shared" ref="QX14" si="1254">QX13+1/24+1/100000</f>
        <v>44741.291736666673</v>
      </c>
      <c r="QY14" s="501" t="str">
        <f>IF(VLOOKUP(QX14,'Drilling Input'!$B$3:$F$10034,5,1)=VLOOKUP(QX13,'Drilling Input'!$B$3:$F$10034,5,1)," ",VLOOKUP(QX14,'Drilling Input'!$B$3:$F$10034,5,1))</f>
        <v xml:space="preserve"> </v>
      </c>
      <c r="QZ14" s="504"/>
      <c r="RA14" s="503">
        <f t="shared" ref="RA14" si="1255">RA13+1/24+1/100000</f>
        <v>44742.291736666673</v>
      </c>
      <c r="RB14" s="501" t="str">
        <f>IF(VLOOKUP(RA14,'Drilling Input'!$B$3:$F$10034,5,1)=VLOOKUP(RA13,'Drilling Input'!$B$3:$F$10034,5,1)," ",VLOOKUP(RA14,'Drilling Input'!$B$3:$F$10034,5,1))</f>
        <v xml:space="preserve"> </v>
      </c>
      <c r="RC14" s="504"/>
      <c r="RD14" s="503">
        <f t="shared" si="480"/>
        <v>44743.291736666673</v>
      </c>
      <c r="RE14" s="501" t="str">
        <f>IF(VLOOKUP(RD14,'Drilling Input'!$B$3:$F$10034,5,1)=VLOOKUP(RD13,'Drilling Input'!$B$3:$F$10034,5,1)," ",VLOOKUP(RD14,'Drilling Input'!$B$3:$F$10034,5,1))</f>
        <v xml:space="preserve"> </v>
      </c>
      <c r="RF14" s="504"/>
      <c r="RG14" s="503">
        <f t="shared" ref="RG14" si="1256">RG13+1/24+1/100000</f>
        <v>44744.291736666673</v>
      </c>
      <c r="RH14" s="501" t="str">
        <f>IF(VLOOKUP(RG14,'Drilling Input'!$B$3:$F$10034,5,1)=VLOOKUP(RG13,'Drilling Input'!$B$3:$F$10034,5,1)," ",VLOOKUP(RG14,'Drilling Input'!$B$3:$F$10034,5,1))</f>
        <v>Rig down Baker Atlas Wireline unit, explosive bunkers.</v>
      </c>
      <c r="RI14" s="504"/>
      <c r="RJ14" s="503">
        <f t="shared" ref="RJ14" si="1257">RJ13+1/24+1/100000</f>
        <v>44745.291736666673</v>
      </c>
      <c r="RK14" s="501" t="str">
        <f>IF(VLOOKUP(RJ14,'Drilling Input'!$B$3:$F$10034,5,1)=VLOOKUP(RJ13,'Drilling Input'!$B$3:$F$10034,5,1)," ",VLOOKUP(RJ14,'Drilling Input'!$B$3:$F$10034,5,1))</f>
        <v xml:space="preserve"> </v>
      </c>
      <c r="RL14" s="504"/>
      <c r="RM14" s="503">
        <f t="shared" si="475"/>
        <v>44746.291736666673</v>
      </c>
      <c r="RN14" s="501" t="str">
        <f>IF(VLOOKUP(RM14,'Drilling Input'!$B$3:$F$10034,5,1)=VLOOKUP(RM13,'Drilling Input'!$B$3:$F$10034,5,1)," ",VLOOKUP(RM14,'Drilling Input'!$B$3:$F$10034,5,1))</f>
        <v xml:space="preserve"> </v>
      </c>
      <c r="RO14" s="504"/>
      <c r="RP14" s="503">
        <f t="shared" ref="RP14" si="1258">RP13+1/24+1/100000</f>
        <v>44747.291736666673</v>
      </c>
      <c r="RQ14" s="501" t="str">
        <f>IF(VLOOKUP(RP14,'Drilling Input'!$B$3:$F$10034,5,1)=VLOOKUP(RP13,'Drilling Input'!$B$3:$F$10034,5,1)," ",VLOOKUP(RP14,'Drilling Input'!$B$3:$F$10034,5,1))</f>
        <v xml:space="preserve"> </v>
      </c>
      <c r="RR14" s="504"/>
      <c r="RS14" s="503">
        <f t="shared" ref="RS14" si="1259">RS13+1/24+1/100000</f>
        <v>44748.291736666673</v>
      </c>
      <c r="RT14" s="501" t="str">
        <f>IF(VLOOKUP(RS14,'Drilling Input'!$B$3:$F$10034,5,1)=VLOOKUP(RS13,'Drilling Input'!$B$3:$F$10034,5,1)," ",VLOOKUP(RS14,'Drilling Input'!$B$3:$F$10034,5,1))</f>
        <v xml:space="preserve"> </v>
      </c>
      <c r="RU14" s="504"/>
      <c r="RV14" s="503">
        <f t="shared" ref="RV14" si="1260">RV13+1/24+1/100000</f>
        <v>44749.291736666673</v>
      </c>
      <c r="RW14" s="501" t="str">
        <f>IF(VLOOKUP(RV14,'Drilling Input'!$B$3:$F$10034,5,1)=VLOOKUP(RV13,'Drilling Input'!$B$3:$F$10034,5,1)," ",VLOOKUP(RV14,'Drilling Input'!$B$3:$F$10034,5,1))</f>
        <v xml:space="preserve"> </v>
      </c>
      <c r="RX14" s="504"/>
      <c r="RY14" s="503">
        <f t="shared" ref="RY14" si="1261">RY13+1/24+1/100000</f>
        <v>44750.291736666673</v>
      </c>
      <c r="RZ14" s="501" t="str">
        <f>IF(VLOOKUP(RY14,'Drilling Input'!$B$3:$F$10034,5,1)=VLOOKUP(RY13,'Drilling Input'!$B$3:$F$10034,5,1)," ",VLOOKUP(RY14,'Drilling Input'!$B$3:$F$10034,5,1))</f>
        <v xml:space="preserve"> </v>
      </c>
      <c r="SA14" s="504"/>
      <c r="SB14" s="503">
        <f t="shared" si="480"/>
        <v>44751.291736666673</v>
      </c>
      <c r="SC14" s="501" t="str">
        <f>IF(VLOOKUP(SB14,'Drilling Input'!$B$3:$F$10034,5,1)=VLOOKUP(SB13,'Drilling Input'!$B$3:$F$10034,5,1)," ",VLOOKUP(SB14,'Drilling Input'!$B$3:$F$10034,5,1))</f>
        <v xml:space="preserve"> </v>
      </c>
      <c r="SD14" s="504"/>
      <c r="SE14" s="503">
        <f t="shared" ref="SE14" si="1262">SE13+1/24+1/100000</f>
        <v>44752.291736666673</v>
      </c>
      <c r="SF14" s="501" t="str">
        <f>IF(VLOOKUP(SE14,'Drilling Input'!$B$3:$F$10034,5,1)=VLOOKUP(SE13,'Drilling Input'!$B$3:$F$10034,5,1)," ",VLOOKUP(SE14,'Drilling Input'!$B$3:$F$10034,5,1))</f>
        <v xml:space="preserve"> </v>
      </c>
      <c r="SG14" s="504"/>
      <c r="SH14" s="503">
        <f t="shared" ref="SH14" si="1263">SH13+1/24+1/100000</f>
        <v>44753.291736666673</v>
      </c>
      <c r="SI14" s="501" t="str">
        <f>IF(VLOOKUP(SH14,'Drilling Input'!$B$3:$F$10034,5,1)=VLOOKUP(SH13,'Drilling Input'!$B$3:$F$10034,5,1)," ",VLOOKUP(SH14,'Drilling Input'!$B$3:$F$10034,5,1))</f>
        <v xml:space="preserve"> </v>
      </c>
      <c r="SJ14" s="504"/>
      <c r="SK14" s="503">
        <f t="shared" si="475"/>
        <v>44754.291736666673</v>
      </c>
      <c r="SL14" s="501" t="str">
        <f>IF(VLOOKUP(SK14,'Drilling Input'!$B$3:$F$10034,5,1)=VLOOKUP(SK13,'Drilling Input'!$B$3:$F$10034,5,1)," ",VLOOKUP(SK14,'Drilling Input'!$B$3:$F$10034,5,1))</f>
        <v xml:space="preserve"> </v>
      </c>
      <c r="SM14" s="504"/>
      <c r="SN14" s="503">
        <f t="shared" ref="SN14" si="1264">SN13+1/24+1/100000</f>
        <v>44755.291736666673</v>
      </c>
      <c r="SO14" s="501" t="str">
        <f>IF(VLOOKUP(SN14,'Drilling Input'!$B$3:$F$10034,5,1)=VLOOKUP(SN13,'Drilling Input'!$B$3:$F$10034,5,1)," ",VLOOKUP(SN14,'Drilling Input'!$B$3:$F$10034,5,1))</f>
        <v xml:space="preserve"> </v>
      </c>
      <c r="SP14" s="504"/>
      <c r="SQ14" s="503">
        <f t="shared" ref="SQ14" si="1265">SQ13+1/24+1/100000</f>
        <v>44756.291736666673</v>
      </c>
      <c r="SR14" s="501" t="str">
        <f>IF(VLOOKUP(SQ14,'Drilling Input'!$B$3:$F$10034,5,1)=VLOOKUP(SQ13,'Drilling Input'!$B$3:$F$10034,5,1)," ",VLOOKUP(SQ14,'Drilling Input'!$B$3:$F$10034,5,1))</f>
        <v xml:space="preserve"> </v>
      </c>
      <c r="SS14" s="504"/>
      <c r="ST14" s="503">
        <f t="shared" ref="ST14" si="1266">ST13+1/24+1/100000</f>
        <v>44757.291736666673</v>
      </c>
      <c r="SU14" s="501" t="str">
        <f>IF(VLOOKUP(ST14,'Drilling Input'!$B$3:$F$10034,5,1)=VLOOKUP(ST13,'Drilling Input'!$B$3:$F$10034,5,1)," ",VLOOKUP(ST14,'Drilling Input'!$B$3:$F$10034,5,1))</f>
        <v xml:space="preserve"> </v>
      </c>
      <c r="SV14" s="504"/>
      <c r="SW14" s="503">
        <f t="shared" ref="SW14" si="1267">SW13+1/24+1/100000</f>
        <v>44758.291736666673</v>
      </c>
      <c r="SX14" s="501" t="str">
        <f>IF(VLOOKUP(SW14,'Drilling Input'!$B$3:$F$10034,5,1)=VLOOKUP(SW13,'Drilling Input'!$B$3:$F$10034,5,1)," ",VLOOKUP(SW14,'Drilling Input'!$B$3:$F$10034,5,1))</f>
        <v xml:space="preserve"> </v>
      </c>
      <c r="SY14" s="504"/>
      <c r="SZ14" s="503">
        <f t="shared" si="480"/>
        <v>44759.291736666673</v>
      </c>
      <c r="TA14" s="501" t="str">
        <f>IF(VLOOKUP(SZ14,'Drilling Input'!$B$3:$F$10034,5,1)=VLOOKUP(SZ13,'Drilling Input'!$B$3:$F$10034,5,1)," ",VLOOKUP(SZ14,'Drilling Input'!$B$3:$F$10034,5,1))</f>
        <v xml:space="preserve"> </v>
      </c>
      <c r="TB14" s="504"/>
      <c r="TC14" s="503">
        <f t="shared" ref="TC14" si="1268">TC13+1/24+1/100000</f>
        <v>44760.291736666673</v>
      </c>
      <c r="TD14" s="501" t="str">
        <f>IF(VLOOKUP(TC14,'Drilling Input'!$B$3:$F$10034,5,1)=VLOOKUP(TC13,'Drilling Input'!$B$3:$F$10034,5,1)," ",VLOOKUP(TC14,'Drilling Input'!$B$3:$F$10034,5,1))</f>
        <v xml:space="preserve"> </v>
      </c>
      <c r="TE14" s="504"/>
      <c r="TF14" s="503">
        <f t="shared" ref="TF14" si="1269">TF13+1/24+1/100000</f>
        <v>44761.291736666673</v>
      </c>
      <c r="TG14" s="501" t="str">
        <f>IF(VLOOKUP(TF14,'Drilling Input'!$B$3:$F$10034,5,1)=VLOOKUP(TF13,'Drilling Input'!$B$3:$F$10034,5,1)," ",VLOOKUP(TF14,'Drilling Input'!$B$3:$F$10034,5,1))</f>
        <v xml:space="preserve"> </v>
      </c>
      <c r="TH14" s="504"/>
      <c r="TI14" s="503">
        <f t="shared" si="495"/>
        <v>44762.291736666673</v>
      </c>
      <c r="TJ14" s="501" t="str">
        <f>IF(VLOOKUP(TI14,'Drilling Input'!$B$3:$F$10034,5,1)=VLOOKUP(TI13,'Drilling Input'!$B$3:$F$10034,5,1)," ",VLOOKUP(TI14,'Drilling Input'!$B$3:$F$10034,5,1))</f>
        <v xml:space="preserve"> </v>
      </c>
      <c r="TK14" s="504"/>
      <c r="TL14" s="503">
        <f t="shared" ref="TL14" si="1270">TL13+1/24+1/100000</f>
        <v>44763.291736666673</v>
      </c>
      <c r="TM14" s="501" t="str">
        <f>IF(VLOOKUP(TL14,'Drilling Input'!$B$3:$F$10034,5,1)=VLOOKUP(TL13,'Drilling Input'!$B$3:$F$10034,5,1)," ",VLOOKUP(TL14,'Drilling Input'!$B$3:$F$10034,5,1))</f>
        <v xml:space="preserve"> </v>
      </c>
      <c r="TN14" s="504"/>
    </row>
    <row r="15" spans="1:534" s="502" customFormat="1" ht="15" customHeight="1">
      <c r="A15" s="503">
        <f t="shared" si="350"/>
        <v>44586.333413333341</v>
      </c>
      <c r="B15" s="501" t="str">
        <f>IF(VLOOKUP(A15,'Drilling Input'!$B$3:$F$10034,5,1)=VLOOKUP(A14,'Drilling Input'!$B$3:$F$10034,5,1)," ",VLOOKUP(A15,'Drilling Input'!$B$3:$F$10034,5,1))</f>
        <v xml:space="preserve"> </v>
      </c>
      <c r="C15" s="504"/>
      <c r="D15" s="503">
        <f t="shared" si="351"/>
        <v>44587.333413333341</v>
      </c>
      <c r="E15" s="501" t="str">
        <f>IF(VLOOKUP(D15,'Drilling Input'!$B$3:$F$10034,5,1)=VLOOKUP(D14,'Drilling Input'!$B$3:$F$10034,5,1)," ",VLOOKUP(D15,'Drilling Input'!$B$3:$F$10034,5,1))</f>
        <v xml:space="preserve"> </v>
      </c>
      <c r="F15" s="504"/>
      <c r="G15" s="503">
        <f t="shared" si="351"/>
        <v>44588.333413333341</v>
      </c>
      <c r="H15" s="793" t="str">
        <f>IF(VLOOKUP(G15,'Drilling Input'!$B$3:$F$10034,5,1)=VLOOKUP(G14,'Drilling Input'!$B$3:$F$10034,5,1)," ",VLOOKUP(G15,'Drilling Input'!$B$3:$F$10034,5,1))</f>
        <v xml:space="preserve"> </v>
      </c>
      <c r="I15" s="504"/>
      <c r="J15" s="503">
        <f t="shared" si="351"/>
        <v>44589.333413333341</v>
      </c>
      <c r="K15" s="501" t="str">
        <f>IF(VLOOKUP(J15,'Drilling Input'!$B$3:$F$10034,5,1)=VLOOKUP(J14,'Drilling Input'!$B$3:$F$10034,5,1)," ",VLOOKUP(J15,'Drilling Input'!$B$3:$F$10034,5,1))</f>
        <v xml:space="preserve"> </v>
      </c>
      <c r="L15" s="504"/>
      <c r="M15" s="503">
        <f t="shared" si="351"/>
        <v>44590.333413333341</v>
      </c>
      <c r="N15" s="501" t="str">
        <f>IF(VLOOKUP(M15,'Drilling Input'!$B$3:$F$10034,5,1)=VLOOKUP(M14,'Drilling Input'!$B$3:$F$10034,5,1)," ",VLOOKUP(M15,'Drilling Input'!$B$3:$F$10034,5,1))</f>
        <v xml:space="preserve"> </v>
      </c>
      <c r="O15" s="504"/>
      <c r="P15" s="503">
        <f t="shared" si="352"/>
        <v>44591.333413333341</v>
      </c>
      <c r="Q15" s="501" t="str">
        <f>IF(VLOOKUP(P15,'Drilling Input'!$B$3:$F$10034,5,1)=VLOOKUP(P14,'Drilling Input'!$B$3:$F$10034,5,1)," ",VLOOKUP(P15,'Drilling Input'!$B$3:$F$10034,5,1))</f>
        <v xml:space="preserve"> </v>
      </c>
      <c r="R15" s="504"/>
      <c r="S15" s="503">
        <f t="shared" ref="S15" si="1271">S14+1/24+1/100000</f>
        <v>44592.333413333341</v>
      </c>
      <c r="T15" s="501" t="str">
        <f>IF(VLOOKUP(S15,'Drilling Input'!$B$3:$F$10034,5,1)=VLOOKUP(S14,'Drilling Input'!$B$3:$F$10034,5,1)," ",VLOOKUP(S15,'Drilling Input'!$B$3:$F$10034,5,1))</f>
        <v xml:space="preserve"> </v>
      </c>
      <c r="U15" s="504"/>
      <c r="V15" s="503">
        <f t="shared" ref="V15" si="1272">V14+1/24+1/100000</f>
        <v>44593.333413333341</v>
      </c>
      <c r="W15" s="501" t="str">
        <f>IF(VLOOKUP(V15,'Drilling Input'!$B$3:$F$10034,5,1)=VLOOKUP(V14,'Drilling Input'!$B$3:$F$10034,5,1)," ",VLOOKUP(V15,'Drilling Input'!$B$3:$F$10034,5,1))</f>
        <v xml:space="preserve"> </v>
      </c>
      <c r="X15" s="504"/>
      <c r="Y15" s="503">
        <f t="shared" si="355"/>
        <v>44594.333413333341</v>
      </c>
      <c r="Z15" s="501" t="str">
        <f>IF(VLOOKUP(Y15,'Drilling Input'!$B$3:$F$10034,5,1)=VLOOKUP(Y14,'Drilling Input'!$B$3:$F$10034,5,1)," ",VLOOKUP(Y15,'Drilling Input'!$B$3:$F$10034,5,1))</f>
        <v xml:space="preserve"> </v>
      </c>
      <c r="AA15" s="504"/>
      <c r="AB15" s="503">
        <f t="shared" ref="AB15" si="1273">AB14+1/24+1/100000</f>
        <v>44595.333413333341</v>
      </c>
      <c r="AC15" s="501" t="str">
        <f>IF(VLOOKUP(AB15,'Drilling Input'!$B$3:$F$10034,5,1)=VLOOKUP(AB14,'Drilling Input'!$B$3:$F$10034,5,1)," ",VLOOKUP(AB15,'Drilling Input'!$B$3:$F$10034,5,1))</f>
        <v xml:space="preserve"> </v>
      </c>
      <c r="AD15" s="504"/>
      <c r="AE15" s="503">
        <f t="shared" ref="AE15" si="1274">AE14+1/24+1/100000</f>
        <v>44596.333413333341</v>
      </c>
      <c r="AF15" s="501" t="str">
        <f>IF(VLOOKUP(AE15,'Drilling Input'!$B$3:$F$10034,5,1)=VLOOKUP(AE14,'Drilling Input'!$B$3:$F$10034,5,1)," ",VLOOKUP(AE15,'Drilling Input'!$B$3:$F$10034,5,1))</f>
        <v xml:space="preserve"> </v>
      </c>
      <c r="AG15" s="504"/>
      <c r="AH15" s="503">
        <f t="shared" ref="AH15" si="1275">AH14+1/24+1/100000</f>
        <v>44597.333413333341</v>
      </c>
      <c r="AI15" s="501" t="str">
        <f>IF(VLOOKUP(AH15,'Drilling Input'!$B$3:$F$10034,5,1)=VLOOKUP(AH14,'Drilling Input'!$B$3:$F$10034,5,1)," ",VLOOKUP(AH15,'Drilling Input'!$B$3:$F$10034,5,1))</f>
        <v xml:space="preserve"> </v>
      </c>
      <c r="AJ15" s="504"/>
      <c r="AK15" s="503">
        <f t="shared" ref="AK15" si="1276">AK14+1/24+1/100000</f>
        <v>44598.333413333341</v>
      </c>
      <c r="AL15" s="501" t="str">
        <f>IF(VLOOKUP(AK15,'Drilling Input'!$B$3:$F$10034,5,1)=VLOOKUP(AK14,'Drilling Input'!$B$3:$F$10034,5,1)," ",VLOOKUP(AK15,'Drilling Input'!$B$3:$F$10034,5,1))</f>
        <v xml:space="preserve"> </v>
      </c>
      <c r="AM15" s="504"/>
      <c r="AN15" s="503">
        <f t="shared" si="360"/>
        <v>44599.333413333341</v>
      </c>
      <c r="AO15" s="501" t="str">
        <f>IF(VLOOKUP(AN15,'Drilling Input'!$B$3:$F$10034,5,1)=VLOOKUP(AN14,'Drilling Input'!$B$3:$F$10034,5,1)," ",VLOOKUP(AN15,'Drilling Input'!$B$3:$F$10034,5,1))</f>
        <v xml:space="preserve"> </v>
      </c>
      <c r="AP15" s="504"/>
      <c r="AQ15" s="503">
        <f t="shared" ref="AQ15" si="1277">AQ14+1/24+1/100000</f>
        <v>44600.333413333341</v>
      </c>
      <c r="AR15" s="501" t="str">
        <f>IF(VLOOKUP(AQ15,'Drilling Input'!$B$3:$F$10034,5,1)=VLOOKUP(AQ14,'Drilling Input'!$B$3:$F$10034,5,1)," ",VLOOKUP(AQ15,'Drilling Input'!$B$3:$F$10034,5,1))</f>
        <v xml:space="preserve"> </v>
      </c>
      <c r="AS15" s="504"/>
      <c r="AT15" s="503">
        <f t="shared" ref="AT15" si="1278">AT14+1/24+1/100000</f>
        <v>44601.333413333341</v>
      </c>
      <c r="AU15" s="501" t="str">
        <f>IF(VLOOKUP(AT15,'Drilling Input'!$B$3:$F$10034,5,1)=VLOOKUP(AT14,'Drilling Input'!$B$3:$F$10034,5,1)," ",VLOOKUP(AT15,'Drilling Input'!$B$3:$F$10034,5,1))</f>
        <v xml:space="preserve"> </v>
      </c>
      <c r="AV15" s="504"/>
      <c r="AW15" s="503">
        <f t="shared" si="355"/>
        <v>44602.333413333341</v>
      </c>
      <c r="AX15" s="501" t="str">
        <f>IF(VLOOKUP(AW15,'Drilling Input'!$B$3:$F$10034,5,1)=VLOOKUP(AW14,'Drilling Input'!$B$3:$F$10034,5,1)," ",VLOOKUP(AW15,'Drilling Input'!$B$3:$F$10034,5,1))</f>
        <v xml:space="preserve"> </v>
      </c>
      <c r="AY15" s="504"/>
      <c r="AZ15" s="503">
        <f t="shared" ref="AZ15" si="1279">AZ14+1/24+1/100000</f>
        <v>44603.333413333341</v>
      </c>
      <c r="BA15" s="501" t="str">
        <f>IF(VLOOKUP(AZ15,'Drilling Input'!$B$3:$F$10034,5,1)=VLOOKUP(AZ14,'Drilling Input'!$B$3:$F$10034,5,1)," ",VLOOKUP(AZ15,'Drilling Input'!$B$3:$F$10034,5,1))</f>
        <v xml:space="preserve"> </v>
      </c>
      <c r="BB15" s="504"/>
      <c r="BC15" s="503">
        <f t="shared" ref="BC15" si="1280">BC14+1/24+1/100000</f>
        <v>44604.333413333341</v>
      </c>
      <c r="BD15" s="501" t="str">
        <f>IF(VLOOKUP(BC15,'Drilling Input'!$B$3:$F$10034,5,1)=VLOOKUP(BC14,'Drilling Input'!$B$3:$F$10034,5,1)," ",VLOOKUP(BC15,'Drilling Input'!$B$3:$F$10034,5,1))</f>
        <v xml:space="preserve"> </v>
      </c>
      <c r="BE15" s="504"/>
      <c r="BF15" s="503">
        <f t="shared" ref="BF15" si="1281">BF14+1/24+1/100000</f>
        <v>44605.333413333341</v>
      </c>
      <c r="BG15" s="501" t="str">
        <f>IF(VLOOKUP(BF15,'Drilling Input'!$B$3:$F$10034,5,1)=VLOOKUP(BF14,'Drilling Input'!$B$3:$F$10034,5,1)," ",VLOOKUP(BF15,'Drilling Input'!$B$3:$F$10034,5,1))</f>
        <v xml:space="preserve"> </v>
      </c>
      <c r="BH15" s="504"/>
      <c r="BI15" s="503">
        <f t="shared" ref="BI15" si="1282">BI14+1/24+1/100000</f>
        <v>44606.333413333341</v>
      </c>
      <c r="BJ15" s="501" t="str">
        <f>IF(VLOOKUP(BI15,'Drilling Input'!$B$3:$F$10034,5,1)=VLOOKUP(BI14,'Drilling Input'!$B$3:$F$10034,5,1)," ",VLOOKUP(BI15,'Drilling Input'!$B$3:$F$10034,5,1))</f>
        <v xml:space="preserve"> </v>
      </c>
      <c r="BK15" s="504"/>
      <c r="BL15" s="503">
        <f t="shared" si="360"/>
        <v>44607.333413333341</v>
      </c>
      <c r="BM15" s="501" t="str">
        <f>IF(VLOOKUP(BL15,'Drilling Input'!$B$3:$F$10034,5,1)=VLOOKUP(BL14,'Drilling Input'!$B$3:$F$10034,5,1)," ",VLOOKUP(BL15,'Drilling Input'!$B$3:$F$10034,5,1))</f>
        <v>Released from quarantine. Port clearance.</v>
      </c>
      <c r="BN15" s="504"/>
      <c r="BO15" s="503">
        <f t="shared" ref="BO15" si="1283">BO14+1/24+1/100000</f>
        <v>44608.333413333341</v>
      </c>
      <c r="BP15" s="501" t="str">
        <f>IF(VLOOKUP(BO15,'Drilling Input'!$B$3:$F$10034,5,1)=VLOOKUP(BO14,'Drilling Input'!$B$3:$F$10034,5,1)," ",VLOOKUP(BO15,'Drilling Input'!$B$3:$F$10034,5,1))</f>
        <v xml:space="preserve"> </v>
      </c>
      <c r="BQ15" s="504"/>
      <c r="BR15" s="503">
        <f t="shared" ref="BR15" si="1284">BR14+1/24+1/100000</f>
        <v>44609.333413333341</v>
      </c>
      <c r="BS15" s="501" t="str">
        <f>IF(VLOOKUP(BR15,'Drilling Input'!$B$3:$F$10034,5,1)=VLOOKUP(BR14,'Drilling Input'!$B$3:$F$10034,5,1)," ",VLOOKUP(BR15,'Drilling Input'!$B$3:$F$10034,5,1))</f>
        <v xml:space="preserve"> </v>
      </c>
      <c r="BT15" s="504"/>
      <c r="BU15" s="503">
        <f t="shared" si="355"/>
        <v>44610.333413333341</v>
      </c>
      <c r="BV15" s="501" t="str">
        <f>IF(VLOOKUP(BU15,'Drilling Input'!$B$3:$F$10034,5,1)=VLOOKUP(BU14,'Drilling Input'!$B$3:$F$10034,5,1)," ",VLOOKUP(BU15,'Drilling Input'!$B$3:$F$10034,5,1))</f>
        <v xml:space="preserve"> </v>
      </c>
      <c r="BW15" s="504"/>
      <c r="BX15" s="503">
        <f t="shared" ref="BX15" si="1285">BX14+1/24+1/100000</f>
        <v>44611.333413333341</v>
      </c>
      <c r="BY15" s="501" t="str">
        <f>IF(VLOOKUP(BX15,'Drilling Input'!$B$3:$F$10034,5,1)=VLOOKUP(BX14,'Drilling Input'!$B$3:$F$10034,5,1)," ",VLOOKUP(BX15,'Drilling Input'!$B$3:$F$10034,5,1))</f>
        <v xml:space="preserve"> </v>
      </c>
      <c r="BZ15" s="504"/>
      <c r="CA15" s="503">
        <f t="shared" ref="CA15" si="1286">CA14+1/24+1/100000</f>
        <v>44612.333413333341</v>
      </c>
      <c r="CB15" s="501" t="str">
        <f>IF(VLOOKUP(CA15,'Drilling Input'!$B$3:$F$10034,5,1)=VLOOKUP(CA14,'Drilling Input'!$B$3:$F$10034,5,1)," ",VLOOKUP(CA15,'Drilling Input'!$B$3:$F$10034,5,1))</f>
        <v xml:space="preserve"> </v>
      </c>
      <c r="CC15" s="504"/>
      <c r="CD15" s="503">
        <f t="shared" ref="CD15" si="1287">CD14+1/24+1/100000</f>
        <v>44613.333413333341</v>
      </c>
      <c r="CE15" s="501" t="str">
        <f>IF(VLOOKUP(CD15,'Drilling Input'!$B$3:$F$10034,5,1)=VLOOKUP(CD14,'Drilling Input'!$B$3:$F$10034,5,1)," ",VLOOKUP(CD15,'Drilling Input'!$B$3:$F$10034,5,1))</f>
        <v xml:space="preserve"> </v>
      </c>
      <c r="CF15" s="504"/>
      <c r="CG15" s="503">
        <f t="shared" ref="CG15" si="1288">CG14+1/24+1/100000</f>
        <v>44614.333413333341</v>
      </c>
      <c r="CH15" s="501" t="str">
        <f>IF(VLOOKUP(CG15,'Drilling Input'!$B$3:$F$10034,5,1)=VLOOKUP(CG14,'Drilling Input'!$B$3:$F$10034,5,1)," ",VLOOKUP(CG15,'Drilling Input'!$B$3:$F$10034,5,1))</f>
        <v xml:space="preserve"> </v>
      </c>
      <c r="CI15" s="504"/>
      <c r="CJ15" s="503">
        <f t="shared" si="360"/>
        <v>44615.333413333341</v>
      </c>
      <c r="CK15" s="501" t="str">
        <f>IF(VLOOKUP(CJ15,'Drilling Input'!$B$3:$F$10034,5,1)=VLOOKUP(CJ14,'Drilling Input'!$B$3:$F$10034,5,1)," ",VLOOKUP(CJ15,'Drilling Input'!$B$3:$F$10034,5,1))</f>
        <v xml:space="preserve"> </v>
      </c>
      <c r="CL15" s="504"/>
      <c r="CM15" s="503">
        <f t="shared" ref="CM15" si="1289">CM14+1/24+1/100000</f>
        <v>44616.333413333341</v>
      </c>
      <c r="CN15" s="501" t="str">
        <f>IF(VLOOKUP(CM15,'Drilling Input'!$B$3:$F$10034,5,1)=VLOOKUP(CM14,'Drilling Input'!$B$3:$F$10034,5,1)," ",VLOOKUP(CM15,'Drilling Input'!$B$3:$F$10034,5,1))</f>
        <v xml:space="preserve"> </v>
      </c>
      <c r="CO15" s="504"/>
      <c r="CP15" s="503">
        <f t="shared" ref="CP15" si="1290">CP14+1/24+1/100000</f>
        <v>44617.333413333341</v>
      </c>
      <c r="CQ15" s="501" t="str">
        <f>IF(VLOOKUP(CP15,'Drilling Input'!$B$3:$F$10034,5,1)=VLOOKUP(CP14,'Drilling Input'!$B$3:$F$10034,5,1)," ",VLOOKUP(CP15,'Drilling Input'!$B$3:$F$10034,5,1))</f>
        <v xml:space="preserve"> </v>
      </c>
      <c r="CR15" s="504"/>
      <c r="CS15" s="503">
        <f t="shared" si="375"/>
        <v>44618.333413333341</v>
      </c>
      <c r="CT15" s="501" t="str">
        <f>IF(VLOOKUP(CS15,'Drilling Input'!$B$3:$F$10034,5,1)=VLOOKUP(CS14,'Drilling Input'!$B$3:$F$10034,5,1)," ",VLOOKUP(CS15,'Drilling Input'!$B$3:$F$10034,5,1))</f>
        <v xml:space="preserve"> </v>
      </c>
      <c r="CU15" s="504"/>
      <c r="CV15" s="503">
        <f t="shared" ref="CV15" si="1291">CV14+1/24+1/100000</f>
        <v>44619.333413333341</v>
      </c>
      <c r="CW15" s="501" t="str">
        <f>IF(VLOOKUP(CV15,'Drilling Input'!$B$3:$F$10034,5,1)=VLOOKUP(CV14,'Drilling Input'!$B$3:$F$10034,5,1)," ",VLOOKUP(CV15,'Drilling Input'!$B$3:$F$10034,5,1))</f>
        <v xml:space="preserve"> </v>
      </c>
      <c r="CX15" s="504"/>
      <c r="CY15" s="503">
        <f t="shared" ref="CY15" si="1292">CY14+1/24+1/100000</f>
        <v>44620.333413333341</v>
      </c>
      <c r="CZ15" s="501" t="str">
        <f>IF(VLOOKUP(CY15,'Drilling Input'!$B$3:$F$10034,5,1)=VLOOKUP(CY14,'Drilling Input'!$B$3:$F$10034,5,1)," ",VLOOKUP(CY15,'Drilling Input'!$B$3:$F$10034,5,1))</f>
        <v xml:space="preserve"> </v>
      </c>
      <c r="DA15" s="504"/>
      <c r="DB15" s="503">
        <f t="shared" ref="DB15" si="1293">DB14+1/24+1/100000</f>
        <v>44621.333413333341</v>
      </c>
      <c r="DC15" s="501" t="str">
        <f>IF(VLOOKUP(DB15,'Drilling Input'!$B$3:$F$10034,5,1)=VLOOKUP(DB14,'Drilling Input'!$B$3:$F$10034,5,1)," ",VLOOKUP(DB15,'Drilling Input'!$B$3:$F$10034,5,1))</f>
        <v xml:space="preserve"> </v>
      </c>
      <c r="DD15" s="504"/>
      <c r="DE15" s="503">
        <f t="shared" ref="DE15" si="1294">DE14+1/24+1/100000</f>
        <v>44622.333413333341</v>
      </c>
      <c r="DF15" s="501" t="str">
        <f>IF(VLOOKUP(DE15,'Drilling Input'!$B$3:$F$10034,5,1)=VLOOKUP(DE14,'Drilling Input'!$B$3:$F$10034,5,1)," ",VLOOKUP(DE15,'Drilling Input'!$B$3:$F$10034,5,1))</f>
        <v>Move rig to GK-W526C well centre, well positioning, deploy 8x transponders</v>
      </c>
      <c r="DG15" s="504"/>
      <c r="DH15" s="503">
        <f t="shared" si="380"/>
        <v>44623.333413333341</v>
      </c>
      <c r="DI15" s="501" t="str">
        <f>IF(VLOOKUP(DH15,'Drilling Input'!$B$3:$F$10034,5,1)=VLOOKUP(DH14,'Drilling Input'!$B$3:$F$10034,5,1)," ",VLOOKUP(DH15,'Drilling Input'!$B$3:$F$10034,5,1))</f>
        <v xml:space="preserve"> </v>
      </c>
      <c r="DJ15" s="504"/>
      <c r="DK15" s="503">
        <f t="shared" ref="DK15" si="1295">DK14+1/24+1/100000</f>
        <v>44624.333413333341</v>
      </c>
      <c r="DL15" s="501" t="str">
        <f>IF(VLOOKUP(DK15,'Drilling Input'!$B$3:$F$10034,5,1)=VLOOKUP(DK14,'Drilling Input'!$B$3:$F$10034,5,1)," ",VLOOKUP(DK15,'Drilling Input'!$B$3:$F$10034,5,1))</f>
        <v xml:space="preserve"> </v>
      </c>
      <c r="DM15" s="504"/>
      <c r="DN15" s="503">
        <f t="shared" ref="DN15" si="1296">DN14+1/24+1/100000</f>
        <v>44625.333413333341</v>
      </c>
      <c r="DO15" s="501" t="str">
        <f>IF(VLOOKUP(DN15,'Drilling Input'!$B$3:$F$10034,5,1)=VLOOKUP(DN14,'Drilling Input'!$B$3:$F$10034,5,1)," ",VLOOKUP(DN15,'Drilling Input'!$B$3:$F$10034,5,1))</f>
        <v xml:space="preserve"> </v>
      </c>
      <c r="DP15" s="504"/>
      <c r="DQ15" s="503">
        <f t="shared" si="375"/>
        <v>44626.333413333341</v>
      </c>
      <c r="DR15" s="501" t="str">
        <f>IF(VLOOKUP(DQ15,'Drilling Input'!$B$3:$F$10034,5,1)=VLOOKUP(DQ14,'Drilling Input'!$B$3:$F$10034,5,1)," ",VLOOKUP(DQ15,'Drilling Input'!$B$3:$F$10034,5,1))</f>
        <v xml:space="preserve"> </v>
      </c>
      <c r="DS15" s="504"/>
      <c r="DT15" s="503">
        <f t="shared" ref="DT15" si="1297">DT14+1/24+1/100000</f>
        <v>44627.333413333341</v>
      </c>
      <c r="DU15" s="501" t="str">
        <f>IF(VLOOKUP(DT15,'Drilling Input'!$B$3:$F$10034,5,1)=VLOOKUP(DT14,'Drilling Input'!$B$3:$F$10034,5,1)," ",VLOOKUP(DT15,'Drilling Input'!$B$3:$F$10034,5,1))</f>
        <v>P/U and RIH 36" jetting joint, 36" conductor int joints and LP WHH c/w extension joint.</v>
      </c>
      <c r="DV15" s="504"/>
      <c r="DW15" s="503">
        <f t="shared" ref="DW15" si="1298">DW14+1/24+1/100000</f>
        <v>44628.333413333341</v>
      </c>
      <c r="DX15" s="501" t="str">
        <f>IF(VLOOKUP(DW15,'Drilling Input'!$B$3:$F$10034,5,1)=VLOOKUP(DW14,'Drilling Input'!$B$3:$F$10034,5,1)," ",VLOOKUP(DW15,'Drilling Input'!$B$3:$F$10034,5,1))</f>
        <v xml:space="preserve">RIH 36" conductor on DP to seabed. </v>
      </c>
      <c r="DY15" s="504"/>
      <c r="DZ15" s="503">
        <f t="shared" ref="DZ15" si="1299">DZ14+1/24+1/100000</f>
        <v>44629.333413333341</v>
      </c>
      <c r="EA15" s="501" t="str">
        <f>IF(VLOOKUP(DZ15,'Drilling Input'!$B$3:$F$10034,5,1)=VLOOKUP(DZ14,'Drilling Input'!$B$3:$F$10034,5,1)," ",VLOOKUP(DZ15,'Drilling Input'!$B$3:$F$10034,5,1))</f>
        <v xml:space="preserve"> </v>
      </c>
      <c r="EB15" s="504"/>
      <c r="EC15" s="503">
        <f t="shared" ref="EC15" si="1300">EC14+1/24+1/100000</f>
        <v>44630.333413333341</v>
      </c>
      <c r="ED15" s="501" t="str">
        <f>IF(VLOOKUP(EC15,'Drilling Input'!$B$3:$F$10034,5,1)=VLOOKUP(EC14,'Drilling Input'!$B$3:$F$10034,5,1)," ",VLOOKUP(EC15,'Drilling Input'!$B$3:$F$10034,5,1))</f>
        <v xml:space="preserve"> </v>
      </c>
      <c r="EE15" s="504"/>
      <c r="EF15" s="503">
        <f t="shared" si="380"/>
        <v>44631.333413333341</v>
      </c>
      <c r="EG15" s="501" t="str">
        <f>IF(VLOOKUP(EF15,'Drilling Input'!$B$3:$F$10034,5,1)=VLOOKUP(EF14,'Drilling Input'!$B$3:$F$10034,5,1)," ",VLOOKUP(EF15,'Drilling Input'!$B$3:$F$10034,5,1))</f>
        <v xml:space="preserve"> </v>
      </c>
      <c r="EH15" s="504"/>
      <c r="EI15" s="503">
        <f t="shared" ref="EI15" si="1301">EI14+1/24+1/100000</f>
        <v>44632.333413333341</v>
      </c>
      <c r="EJ15" s="501" t="str">
        <f>IF(VLOOKUP(EI15,'Drilling Input'!$B$3:$F$10034,5,1)=VLOOKUP(EI14,'Drilling Input'!$B$3:$F$10034,5,1)," ",VLOOKUP(EI15,'Drilling Input'!$B$3:$F$10034,5,1))</f>
        <v>M/U cement stand. Wash down and land onto LP WHH. Confirm lock in/ pull test.</v>
      </c>
      <c r="EK15" s="504"/>
      <c r="EL15" s="503">
        <f t="shared" ref="EL15" si="1302">EL14+1/24+1/100000</f>
        <v>44633.333413333341</v>
      </c>
      <c r="EM15" s="501" t="str">
        <f>IF(VLOOKUP(EL15,'Drilling Input'!$B$3:$F$10034,5,1)=VLOOKUP(EL14,'Drilling Input'!$B$3:$F$10034,5,1)," ",VLOOKUP(EL15,'Drilling Input'!$B$3:$F$10034,5,1))</f>
        <v xml:space="preserve"> </v>
      </c>
      <c r="EN15" s="504"/>
      <c r="EO15" s="503">
        <f t="shared" si="375"/>
        <v>44634.333413333341</v>
      </c>
      <c r="EP15" s="501" t="str">
        <f>IF(VLOOKUP(EO15,'Drilling Input'!$B$3:$F$10034,5,1)=VLOOKUP(EO14,'Drilling Input'!$B$3:$F$10034,5,1)," ",VLOOKUP(EO15,'Drilling Input'!$B$3:$F$10034,5,1))</f>
        <v xml:space="preserve"> </v>
      </c>
      <c r="EQ15" s="504"/>
      <c r="ER15" s="503">
        <f t="shared" ref="ER15" si="1303">ER14+1/24+1/100000</f>
        <v>44635.333413333341</v>
      </c>
      <c r="ES15" s="501" t="str">
        <f>IF(VLOOKUP(ER15,'Drilling Input'!$B$3:$F$10034,5,1)=VLOOKUP(ER14,'Drilling Input'!$B$3:$F$10034,5,1)," ",VLOOKUP(ER15,'Drilling Input'!$B$3:$F$10034,5,1))</f>
        <v xml:space="preserve"> </v>
      </c>
      <c r="ET15" s="504"/>
      <c r="EU15" s="503">
        <f t="shared" ref="EU15" si="1304">EU14+1/24+1/100000</f>
        <v>44636.333413333341</v>
      </c>
      <c r="EV15" s="501" t="str">
        <f>IF(VLOOKUP(EU15,'Drilling Input'!$B$3:$F$10034,5,1)=VLOOKUP(EU14,'Drilling Input'!$B$3:$F$10034,5,1)," ",VLOOKUP(EU15,'Drilling Input'!$B$3:$F$10034,5,1))</f>
        <v xml:space="preserve"> </v>
      </c>
      <c r="EW15" s="504"/>
      <c r="EX15" s="503">
        <f t="shared" ref="EX15" si="1305">EX14+1/24+1/100000</f>
        <v>44637.333413333341</v>
      </c>
      <c r="EY15" s="501" t="str">
        <f>IF(VLOOKUP(EX15,'Drilling Input'!$B$3:$F$10034,5,1)=VLOOKUP(EX14,'Drilling Input'!$B$3:$F$10034,5,1)," ",VLOOKUP(EX15,'Drilling Input'!$B$3:$F$10034,5,1))</f>
        <v>Engage DAT. Wellhead clean up. POOH above wellhead.</v>
      </c>
      <c r="EZ15" s="504"/>
      <c r="FA15" s="503">
        <f t="shared" ref="FA15" si="1306">FA14+1/24+1/100000</f>
        <v>44638.333413333341</v>
      </c>
      <c r="FB15" s="501" t="str">
        <f>IF(VLOOKUP(FA15,'Drilling Input'!$B$3:$F$10034,5,1)=VLOOKUP(FA14,'Drilling Input'!$B$3:$F$10034,5,1)," ",VLOOKUP(FA15,'Drilling Input'!$B$3:$F$10034,5,1))</f>
        <v xml:space="preserve"> </v>
      </c>
      <c r="FC15" s="504"/>
      <c r="FD15" s="503">
        <f t="shared" si="380"/>
        <v>44639.333413333341</v>
      </c>
      <c r="FE15" s="501" t="str">
        <f>IF(VLOOKUP(FD15,'Drilling Input'!$B$3:$F$10034,5,1)=VLOOKUP(FD14,'Drilling Input'!$B$3:$F$10034,5,1)," ",VLOOKUP(FD15,'Drilling Input'!$B$3:$F$10034,5,1))</f>
        <v xml:space="preserve"> </v>
      </c>
      <c r="FF15" s="504"/>
      <c r="FG15" s="503">
        <f t="shared" ref="FG15" si="1307">FG14+1/24+1/100000</f>
        <v>44640.333413333341</v>
      </c>
      <c r="FH15" s="501" t="str">
        <f>IF(VLOOKUP(FG15,'Drilling Input'!$B$3:$F$10034,5,1)=VLOOKUP(FG14,'Drilling Input'!$B$3:$F$10034,5,1)," ",VLOOKUP(FG15,'Drilling Input'!$B$3:$F$10034,5,1))</f>
        <v xml:space="preserve"> </v>
      </c>
      <c r="FI15" s="504"/>
      <c r="FJ15" s="503">
        <f t="shared" ref="FJ15" si="1308">FJ14+1/24+1/100000</f>
        <v>44641.333413333341</v>
      </c>
      <c r="FK15" s="501" t="str">
        <f>IF(VLOOKUP(FJ15,'Drilling Input'!$B$3:$F$10034,5,1)=VLOOKUP(FJ14,'Drilling Input'!$B$3:$F$10034,5,1)," ",VLOOKUP(FJ15,'Drilling Input'!$B$3:$F$10034,5,1))</f>
        <v xml:space="preserve"> </v>
      </c>
      <c r="FL15" s="504"/>
      <c r="FM15" s="503">
        <f t="shared" si="395"/>
        <v>44642.333413333341</v>
      </c>
      <c r="FN15" s="501" t="str">
        <f>IF(VLOOKUP(FM15,'Drilling Input'!$B$3:$F$10034,5,1)=VLOOKUP(FM14,'Drilling Input'!$B$3:$F$10034,5,1)," ",VLOOKUP(FM15,'Drilling Input'!$B$3:$F$10034,5,1))</f>
        <v xml:space="preserve"> </v>
      </c>
      <c r="FO15" s="504"/>
      <c r="FP15" s="503">
        <f t="shared" ref="FP15" si="1309">FP14+1/24+1/100000</f>
        <v>44643.333413333341</v>
      </c>
      <c r="FQ15" s="501" t="str">
        <f>IF(VLOOKUP(FP15,'Drilling Input'!$B$3:$F$10034,5,1)=VLOOKUP(FP14,'Drilling Input'!$B$3:$F$10034,5,1)," ",VLOOKUP(FP15,'Drilling Input'!$B$3:$F$10034,5,1))</f>
        <v xml:space="preserve"> </v>
      </c>
      <c r="FR15" s="504"/>
      <c r="FS15" s="503">
        <f t="shared" ref="FS15" si="1310">FS14+1/24+1/100000</f>
        <v>44644.333413333341</v>
      </c>
      <c r="FT15" s="501" t="str">
        <f>IF(VLOOKUP(FS15,'Drilling Input'!$B$3:$F$10034,5,1)=VLOOKUP(FS14,'Drilling Input'!$B$3:$F$10034,5,1)," ",VLOOKUP(FS15,'Drilling Input'!$B$3:$F$10034,5,1))</f>
        <v>Install Hydraulic Umbilical Stab plate to DSIT, Function test Flow spool valves</v>
      </c>
      <c r="FU15" s="504"/>
      <c r="FV15" s="503">
        <f t="shared" ref="FV15" si="1311">FV14+1/24+1/100000</f>
        <v>44645.333413333341</v>
      </c>
      <c r="FW15" s="501" t="str">
        <f>IF(VLOOKUP(FV15,'Drilling Input'!$B$3:$F$10034,5,1)=VLOOKUP(FV14,'Drilling Input'!$B$3:$F$10034,5,1)," ",VLOOKUP(FV15,'Drilling Input'!$B$3:$F$10034,5,1))</f>
        <v>Lower riser string, engage slip joint load ring into MRT tensioner ring, continue to lower string</v>
      </c>
      <c r="FX15" s="504"/>
      <c r="FY15" s="503">
        <f t="shared" ref="FY15" si="1312">FY14+1/24+1/100000</f>
        <v>44646.333413333341</v>
      </c>
      <c r="FZ15" s="501" t="str">
        <f>IF(VLOOKUP(FY15,'Drilling Input'!$B$3:$F$10034,5,1)=VLOOKUP(FY14,'Drilling Input'!$B$3:$F$10034,5,1)," ",VLOOKUP(FY15,'Drilling Input'!$B$3:$F$10034,5,1))</f>
        <v>RIH 17.5" AutoTrak BHA on 6-5/8" DP to 200 ft above TOC inside casing.</v>
      </c>
      <c r="GA15" s="504"/>
      <c r="GB15" s="503">
        <f t="shared" si="400"/>
        <v>44647.333413333341</v>
      </c>
      <c r="GC15" s="501" t="str">
        <f>IF(VLOOKUP(GB15,'Drilling Input'!$B$3:$F$10034,5,1)=VLOOKUP(GB14,'Drilling Input'!$B$3:$F$10034,5,1)," ",VLOOKUP(GB15,'Drilling Input'!$B$3:$F$10034,5,1))</f>
        <v xml:space="preserve"> </v>
      </c>
      <c r="GD15" s="504"/>
      <c r="GE15" s="503">
        <f t="shared" ref="GE15" si="1313">GE14+1/24+1/100000</f>
        <v>44648.333413333341</v>
      </c>
      <c r="GF15" s="501" t="str">
        <f>IF(VLOOKUP(GE15,'Drilling Input'!$B$3:$F$10034,5,1)=VLOOKUP(GE14,'Drilling Input'!$B$3:$F$10034,5,1)," ",VLOOKUP(GE15,'Drilling Input'!$B$3:$F$10034,5,1))</f>
        <v xml:space="preserve"> </v>
      </c>
      <c r="GG15" s="504"/>
      <c r="GH15" s="503">
        <f t="shared" ref="GH15" si="1314">GH14+1/24+1/100000</f>
        <v>44649.333413333341</v>
      </c>
      <c r="GI15" s="501" t="str">
        <f>IF(VLOOKUP(GH15,'Drilling Input'!$B$3:$F$10034,5,1)=VLOOKUP(GH14,'Drilling Input'!$B$3:$F$10034,5,1)," ",VLOOKUP(GH15,'Drilling Input'!$B$3:$F$10034,5,1))</f>
        <v xml:space="preserve"> </v>
      </c>
      <c r="GJ15" s="504"/>
      <c r="GK15" s="503">
        <f t="shared" si="395"/>
        <v>44650.333413333341</v>
      </c>
      <c r="GL15" s="501" t="str">
        <f>IF(VLOOKUP(GK15,'Drilling Input'!$B$3:$F$10034,5,1)=VLOOKUP(GK14,'Drilling Input'!$B$3:$F$10034,5,1)," ",VLOOKUP(GK15,'Drilling Input'!$B$3:$F$10034,5,1))</f>
        <v>Circulate hole clean.</v>
      </c>
      <c r="GM15" s="504"/>
      <c r="GN15" s="503">
        <f t="shared" ref="GN15" si="1315">GN14+1/24+1/100000</f>
        <v>44651.333413333341</v>
      </c>
      <c r="GO15" s="501" t="str">
        <f>IF(VLOOKUP(GN15,'Drilling Input'!$B$3:$F$10034,5,1)=VLOOKUP(GN14,'Drilling Input'!$B$3:$F$10034,5,1)," ",VLOOKUP(GN15,'Drilling Input'!$B$3:$F$10034,5,1))</f>
        <v>Circulate bottoms up</v>
      </c>
      <c r="GP15" s="504"/>
      <c r="GQ15" s="503">
        <f t="shared" ref="GQ15" si="1316">GQ14+1/24+1/100000</f>
        <v>44652.333413333341</v>
      </c>
      <c r="GR15" s="501" t="str">
        <f>IF(VLOOKUP(GQ15,'Drilling Input'!$B$3:$F$10034,5,1)=VLOOKUP(GQ14,'Drilling Input'!$B$3:$F$10034,5,1)," ",VLOOKUP(GQ15,'Drilling Input'!$B$3:$F$10034,5,1))</f>
        <v xml:space="preserve"> </v>
      </c>
      <c r="GS15" s="504"/>
      <c r="GT15" s="503">
        <f t="shared" ref="GT15" si="1317">GT14+1/24+1/100000</f>
        <v>44653.333413333341</v>
      </c>
      <c r="GU15" s="501" t="str">
        <f>IF(VLOOKUP(GT15,'Drilling Input'!$B$3:$F$10034,5,1)=VLOOKUP(GT14,'Drilling Input'!$B$3:$F$10034,5,1)," ",VLOOKUP(GT15,'Drilling Input'!$B$3:$F$10034,5,1))</f>
        <v>Move rig to allign aux floor centre to HPWHH</v>
      </c>
      <c r="GV15" s="504"/>
      <c r="GW15" s="503">
        <f t="shared" ref="GW15" si="1318">GW14+1/24+1/100000</f>
        <v>44654.333413333341</v>
      </c>
      <c r="GX15" s="501" t="str">
        <f>IF(VLOOKUP(GW15,'Drilling Input'!$B$3:$F$10034,5,1)=VLOOKUP(GW14,'Drilling Input'!$B$3:$F$10034,5,1)," ",VLOOKUP(GW15,'Drilling Input'!$B$3:$F$10034,5,1))</f>
        <v xml:space="preserve">RIH 8-1/2" AutoTrak BHA on  5" DP </v>
      </c>
      <c r="GY15" s="504"/>
      <c r="GZ15" s="503">
        <f t="shared" si="400"/>
        <v>44655.333413333341</v>
      </c>
      <c r="HA15" s="501" t="str">
        <f>IF(VLOOKUP(GZ15,'Drilling Input'!$B$3:$F$10034,5,1)=VLOOKUP(GZ14,'Drilling Input'!$B$3:$F$10034,5,1)," ",VLOOKUP(GZ15,'Drilling Input'!$B$3:$F$10034,5,1))</f>
        <v xml:space="preserve"> </v>
      </c>
      <c r="HB15" s="504"/>
      <c r="HC15" s="503">
        <f t="shared" ref="HC15" si="1319">HC14+1/24+1/100000</f>
        <v>44656.333413333341</v>
      </c>
      <c r="HD15" s="501" t="str">
        <f>IF(VLOOKUP(HC15,'Drilling Input'!$B$3:$F$10034,5,1)=VLOOKUP(HC14,'Drilling Input'!$B$3:$F$10034,5,1)," ",VLOOKUP(HC15,'Drilling Input'!$B$3:$F$10034,5,1))</f>
        <v xml:space="preserve"> </v>
      </c>
      <c r="HE15" s="504"/>
      <c r="HF15" s="503">
        <f t="shared" ref="HF15" si="1320">HF14+1/24+1/100000</f>
        <v>44657.333413333341</v>
      </c>
      <c r="HG15" s="501" t="str">
        <f>IF(VLOOKUP(HF15,'Drilling Input'!$B$3:$F$10034,5,1)=VLOOKUP(HF14,'Drilling Input'!$B$3:$F$10034,5,1)," ",VLOOKUP(HF15,'Drilling Input'!$B$3:$F$10034,5,1))</f>
        <v xml:space="preserve"> </v>
      </c>
      <c r="HH15" s="504"/>
      <c r="HI15" s="503">
        <f t="shared" si="395"/>
        <v>44658.333413333341</v>
      </c>
      <c r="HJ15" s="501" t="str">
        <f>IF(VLOOKUP(HI15,'Drilling Input'!$B$3:$F$10034,5,1)=VLOOKUP(HI14,'Drilling Input'!$B$3:$F$10034,5,1)," ",VLOOKUP(HI15,'Drilling Input'!$B$3:$F$10034,5,1))</f>
        <v>Circulate well clean with sea water (up choke and kill lines)</v>
      </c>
      <c r="HK15" s="504"/>
      <c r="HL15" s="503">
        <f t="shared" ref="HL15" si="1321">HL14+1/24+1/100000</f>
        <v>44659.333413333341</v>
      </c>
      <c r="HM15" s="501" t="str">
        <f>IF(VLOOKUP(HL15,'Drilling Input'!$B$3:$F$10034,5,1)=VLOOKUP(HL14,'Drilling Input'!$B$3:$F$10034,5,1)," ",VLOOKUP(HL15,'Drilling Input'!$B$3:$F$10034,5,1))</f>
        <v xml:space="preserve"> </v>
      </c>
      <c r="HN15" s="504"/>
      <c r="HO15" s="503">
        <f t="shared" ref="HO15" si="1322">HO14+1/24+1/100000</f>
        <v>44660.333413333341</v>
      </c>
      <c r="HP15" s="501" t="str">
        <f>IF(VLOOKUP(HO15,'Drilling Input'!$B$3:$F$10034,5,1)=VLOOKUP(HO14,'Drilling Input'!$B$3:$F$10034,5,1)," ",VLOOKUP(HO15,'Drilling Input'!$B$3:$F$10034,5,1))</f>
        <v xml:space="preserve"> </v>
      </c>
      <c r="HQ15" s="504"/>
      <c r="HR15" s="503">
        <f t="shared" ref="HR15" si="1323">HR14+1/24+1/100000</f>
        <v>44661.333413333341</v>
      </c>
      <c r="HS15" s="501" t="str">
        <f>IF(VLOOKUP(HR15,'Drilling Input'!$B$3:$F$10034,5,1)=VLOOKUP(HR14,'Drilling Input'!$B$3:$F$10034,5,1)," ",VLOOKUP(HR15,'Drilling Input'!$B$3:$F$10034,5,1))</f>
        <v xml:space="preserve"> </v>
      </c>
      <c r="HT15" s="504"/>
      <c r="HU15" s="503">
        <f t="shared" ref="HU15" si="1324">HU14+1/24+1/100000</f>
        <v>44662.333413333341</v>
      </c>
      <c r="HV15" s="501" t="str">
        <f>IF(VLOOKUP(HU15,'Drilling Input'!$B$3:$F$10034,5,1)=VLOOKUP(HU14,'Drilling Input'!$B$3:$F$10034,5,1)," ",VLOOKUP(HU15,'Drilling Input'!$B$3:$F$10034,5,1))</f>
        <v>RD elevators, bails, knuckle links, torque wrench, hydratong tracks and kelly hose</v>
      </c>
      <c r="HW15" s="504"/>
      <c r="HX15" s="503">
        <f t="shared" si="400"/>
        <v>44663.333413333341</v>
      </c>
      <c r="HY15" s="501" t="str">
        <f>IF(VLOOKUP(HX15,'Drilling Input'!$B$3:$F$10034,5,1)=VLOOKUP(HX14,'Drilling Input'!$B$3:$F$10034,5,1)," ",VLOOKUP(HX15,'Drilling Input'!$B$3:$F$10034,5,1))</f>
        <v>RD flow spool actuator valves from MPD joint.  Lay down MPD joint.</v>
      </c>
      <c r="HZ15" s="504"/>
      <c r="IA15" s="503">
        <f t="shared" ref="IA15" si="1325">IA14+1/24+1/100000</f>
        <v>44664.333413333341</v>
      </c>
      <c r="IB15" s="501" t="str">
        <f>IF(VLOOKUP(IA15,'Drilling Input'!$B$3:$F$10034,5,1)=VLOOKUP(IA14,'Drilling Input'!$B$3:$F$10034,5,1)," ",VLOOKUP(IA15,'Drilling Input'!$B$3:$F$10034,5,1))</f>
        <v>ROV performs valves and hotstabs configuration</v>
      </c>
      <c r="IC15" s="504"/>
      <c r="ID15" s="503">
        <f t="shared" ref="ID15" si="1326">ID14+1/24+1/100000</f>
        <v>44665.333413333341</v>
      </c>
      <c r="IE15" s="501" t="str">
        <f>IF(VLOOKUP(ID15,'Drilling Input'!$B$3:$F$10034,5,1)=VLOOKUP(ID14,'Drilling Input'!$B$3:$F$10034,5,1)," ",VLOOKUP(ID15,'Drilling Input'!$B$3:$F$10034,5,1))</f>
        <v>Pressure test Flow spool valves, Meanwhile rig down Riser running tool, run 1 stand DP across DSIT and function test DSIT, Rack stand and pick up Riser RT</v>
      </c>
      <c r="IF15" s="504"/>
      <c r="IG15" s="503">
        <f t="shared" si="415"/>
        <v>44666.333413333341</v>
      </c>
      <c r="IH15" s="501" t="str">
        <f>IF(VLOOKUP(IG15,'Drilling Input'!$B$3:$F$10034,5,1)=VLOOKUP(IG14,'Drilling Input'!$B$3:$F$10034,5,1)," ",VLOOKUP(IG15,'Drilling Input'!$B$3:$F$10034,5,1))</f>
        <v xml:space="preserve"> </v>
      </c>
      <c r="II15" s="504"/>
      <c r="IJ15" s="503">
        <f t="shared" ref="IJ15" si="1327">IJ14+1/24+1/100000</f>
        <v>44667.333413333341</v>
      </c>
      <c r="IK15" s="501" t="str">
        <f>IF(VLOOKUP(IJ15,'Drilling Input'!$B$3:$F$10034,5,1)=VLOOKUP(IJ14,'Drilling Input'!$B$3:$F$10034,5,1)," ",VLOOKUP(IJ15,'Drilling Input'!$B$3:$F$10034,5,1))</f>
        <v xml:space="preserve"> </v>
      </c>
      <c r="IL15" s="504"/>
      <c r="IM15" s="503">
        <f t="shared" ref="IM15" si="1328">IM14+1/24+1/100000</f>
        <v>44668.333413333341</v>
      </c>
      <c r="IN15" s="501" t="str">
        <f>IF(VLOOKUP(IM15,'Drilling Input'!$B$3:$F$10034,5,1)=VLOOKUP(IM14,'Drilling Input'!$B$3:$F$10034,5,1)," ",VLOOKUP(IM15,'Drilling Input'!$B$3:$F$10034,5,1))</f>
        <v xml:space="preserve"> </v>
      </c>
      <c r="IO15" s="504"/>
      <c r="IP15" s="503">
        <f t="shared" ref="IP15" si="1329">IP14+1/24+1/100000</f>
        <v>44669.333413333341</v>
      </c>
      <c r="IQ15" s="501" t="str">
        <f>IF(VLOOKUP(IP15,'Drilling Input'!$B$3:$F$10034,5,1)=VLOOKUP(IP14,'Drilling Input'!$B$3:$F$10034,5,1)," ",VLOOKUP(IP15,'Drilling Input'!$B$3:$F$10034,5,1))</f>
        <v xml:space="preserve"> </v>
      </c>
      <c r="IR15" s="504"/>
      <c r="IS15" s="503">
        <f t="shared" ref="IS15" si="1330">IS14+1/24+1/100000</f>
        <v>44670.333413333341</v>
      </c>
      <c r="IT15" s="501" t="str">
        <f>IF(VLOOKUP(IS15,'Drilling Input'!$B$3:$F$10034,5,1)=VLOOKUP(IS14,'Drilling Input'!$B$3:$F$10034,5,1)," ",VLOOKUP(IS15,'Drilling Input'!$B$3:$F$10034,5,1))</f>
        <v xml:space="preserve"> </v>
      </c>
      <c r="IU15" s="504"/>
      <c r="IV15" s="503">
        <f t="shared" si="420"/>
        <v>44671.333413333341</v>
      </c>
      <c r="IW15" s="501" t="str">
        <f>IF(VLOOKUP(IV15,'Drilling Input'!$B$3:$F$10034,5,1)=VLOOKUP(IV14,'Drilling Input'!$B$3:$F$10034,5,1)," ",VLOOKUP(IV15,'Drilling Input'!$B$3:$F$10034,5,1))</f>
        <v xml:space="preserve"> </v>
      </c>
      <c r="IX15" s="504"/>
      <c r="IY15" s="503">
        <f t="shared" ref="IY15" si="1331">IY14+1/24+1/100000</f>
        <v>44672.333413333341</v>
      </c>
      <c r="IZ15" s="501" t="str">
        <f>IF(VLOOKUP(IY15,'Drilling Input'!$B$3:$F$10034,5,1)=VLOOKUP(IY14,'Drilling Input'!$B$3:$F$10034,5,1)," ",VLOOKUP(IY15,'Drilling Input'!$B$3:$F$10034,5,1))</f>
        <v xml:space="preserve"> </v>
      </c>
      <c r="JA15" s="504"/>
      <c r="JB15" s="503">
        <f t="shared" ref="JB15" si="1332">JB14+1/24+1/100000</f>
        <v>44673.333413333341</v>
      </c>
      <c r="JC15" s="501" t="str">
        <f>IF(VLOOKUP(JB15,'Drilling Input'!$B$3:$F$10034,5,1)=VLOOKUP(JB14,'Drilling Input'!$B$3:$F$10034,5,1)," ",VLOOKUP(JB15,'Drilling Input'!$B$3:$F$10034,5,1))</f>
        <v>At bump,  P/T casing to 4,000 psi.  Check for back flow</v>
      </c>
      <c r="JD15" s="504"/>
      <c r="JE15" s="503">
        <f t="shared" si="415"/>
        <v>44674.333413333341</v>
      </c>
      <c r="JF15" s="501" t="str">
        <f>IF(VLOOKUP(JE15,'Drilling Input'!$B$3:$F$10034,5,1)=VLOOKUP(JE14,'Drilling Input'!$B$3:$F$10034,5,1)," ",VLOOKUP(JE15,'Drilling Input'!$B$3:$F$10034,5,1))</f>
        <v xml:space="preserve"> </v>
      </c>
      <c r="JG15" s="504"/>
      <c r="JH15" s="503">
        <f t="shared" ref="JH15" si="1333">JH14+1/24+1/100000</f>
        <v>44675.333413333341</v>
      </c>
      <c r="JI15" s="501" t="str">
        <f>IF(VLOOKUP(JH15,'Drilling Input'!$B$3:$F$10034,5,1)=VLOOKUP(JH14,'Drilling Input'!$B$3:$F$10034,5,1)," ",VLOOKUP(JH15,'Drilling Input'!$B$3:$F$10034,5,1))</f>
        <v xml:space="preserve"> </v>
      </c>
      <c r="JJ15" s="504"/>
      <c r="JK15" s="503">
        <f t="shared" ref="JK15" si="1334">JK14+1/24+1/100000</f>
        <v>44676.333413333341</v>
      </c>
      <c r="JL15" s="501" t="str">
        <f>IF(VLOOKUP(JK15,'Drilling Input'!$B$3:$F$10034,5,1)=VLOOKUP(JK14,'Drilling Input'!$B$3:$F$10034,5,1)," ",VLOOKUP(JK15,'Drilling Input'!$B$3:$F$10034,5,1))</f>
        <v>POOH.  L/D packer with RT on aux side</v>
      </c>
      <c r="JM15" s="504"/>
      <c r="JN15" s="503">
        <f t="shared" ref="JN15" si="1335">JN14+1/24+1/100000</f>
        <v>44677.333413333341</v>
      </c>
      <c r="JO15" s="501" t="str">
        <f>IF(VLOOKUP(JN15,'Drilling Input'!$B$3:$F$10034,5,1)=VLOOKUP(JN14,'Drilling Input'!$B$3:$F$10034,5,1)," ",VLOOKUP(JN15,'Drilling Input'!$B$3:$F$10034,5,1))</f>
        <v xml:space="preserve"> </v>
      </c>
      <c r="JP15" s="504"/>
      <c r="JQ15" s="503">
        <f t="shared" ref="JQ15" si="1336">JQ14+1/24+1/100000</f>
        <v>44678.333413333341</v>
      </c>
      <c r="JR15" s="501" t="str">
        <f>IF(VLOOKUP(JQ15,'Drilling Input'!$B$3:$F$10034,5,1)=VLOOKUP(JQ14,'Drilling Input'!$B$3:$F$10034,5,1)," ",VLOOKUP(JQ15,'Drilling Input'!$B$3:$F$10034,5,1))</f>
        <v xml:space="preserve"> </v>
      </c>
      <c r="JS15" s="504"/>
      <c r="JT15" s="503">
        <f t="shared" si="420"/>
        <v>44679.333413333341</v>
      </c>
      <c r="JU15" s="501" t="str">
        <f>IF(VLOOKUP(JT15,'Drilling Input'!$B$3:$F$10034,5,1)=VLOOKUP(JT14,'Drilling Input'!$B$3:$F$10034,5,1)," ",VLOOKUP(JT15,'Drilling Input'!$B$3:$F$10034,5,1))</f>
        <v>MU SAS screens with shunt tubes.</v>
      </c>
      <c r="JV15" s="504"/>
      <c r="JW15" s="503">
        <f t="shared" ref="JW15" si="1337">JW14+1/24+1/100000</f>
        <v>44680.333413333341</v>
      </c>
      <c r="JX15" s="501" t="str">
        <f>IF(VLOOKUP(JW15,'Drilling Input'!$B$3:$F$10034,5,1)=VLOOKUP(JW14,'Drilling Input'!$B$3:$F$10034,5,1)," ",VLOOKUP(JW15,'Drilling Input'!$B$3:$F$10034,5,1))</f>
        <v xml:space="preserve"> </v>
      </c>
      <c r="JY15" s="504"/>
      <c r="JZ15" s="503">
        <f t="shared" ref="JZ15" si="1338">JZ14+1/24+1/100000</f>
        <v>44681.333413333341</v>
      </c>
      <c r="KA15" s="501" t="str">
        <f>IF(VLOOKUP(JZ15,'Drilling Input'!$B$3:$F$10034,5,1)=VLOOKUP(JZ14,'Drilling Input'!$B$3:$F$10034,5,1)," ",VLOOKUP(JZ15,'Drilling Input'!$B$3:$F$10034,5,1))</f>
        <v xml:space="preserve">Held PJSM. RIH on DP in open hole. M/U TDS on first single and wash down every stand  </v>
      </c>
      <c r="KB15" s="504"/>
      <c r="KC15" s="503">
        <f t="shared" si="415"/>
        <v>44682.333413333341</v>
      </c>
      <c r="KD15" s="501" t="str">
        <f>IF(VLOOKUP(KC15,'Drilling Input'!$B$3:$F$10034,5,1)=VLOOKUP(KC14,'Drilling Input'!$B$3:$F$10034,5,1)," ",VLOOKUP(KC15,'Drilling Input'!$B$3:$F$10034,5,1))</f>
        <v>Screen out and reverse circulate excess gravel</v>
      </c>
      <c r="KE15" s="504"/>
      <c r="KF15" s="503">
        <f t="shared" ref="KF15" si="1339">KF14+1/24+1/100000</f>
        <v>44683.333413333341</v>
      </c>
      <c r="KG15" s="501" t="str">
        <f>IF(VLOOKUP(KF15,'Drilling Input'!$B$3:$F$10034,5,1)=VLOOKUP(KF14,'Drilling Input'!$B$3:$F$10034,5,1)," ",VLOOKUP(KF15,'Drilling Input'!$B$3:$F$10034,5,1))</f>
        <v xml:space="preserve"> </v>
      </c>
      <c r="KH15" s="504"/>
      <c r="KI15" s="503">
        <f t="shared" ref="KI15" si="1340">KI14+1/24+1/100000</f>
        <v>44684.333413333341</v>
      </c>
      <c r="KJ15" s="501" t="str">
        <f>IF(VLOOKUP(KI15,'Drilling Input'!$B$3:$F$10034,5,1)=VLOOKUP(KI14,'Drilling Input'!$B$3:$F$10034,5,1)," ",VLOOKUP(KI15,'Drilling Input'!$B$3:$F$10034,5,1))</f>
        <v>Pick up WBRT BHA and RIH</v>
      </c>
      <c r="KK15" s="504"/>
      <c r="KL15" s="503">
        <f t="shared" ref="KL15" si="1341">KL14+1/24+1/100000</f>
        <v>44685.333413333341</v>
      </c>
      <c r="KM15" s="501" t="str">
        <f>IF(VLOOKUP(KL15,'Drilling Input'!$B$3:$F$10034,5,1)=VLOOKUP(KL14,'Drilling Input'!$B$3:$F$10034,5,1)," ",VLOOKUP(KL15,'Drilling Input'!$B$3:$F$10034,5,1))</f>
        <v xml:space="preserve">P/U SCSSSV + terminate control line. </v>
      </c>
      <c r="KN15" s="504"/>
      <c r="KO15" s="503">
        <f t="shared" ref="KO15" si="1342">KO14+1/24+1/100000</f>
        <v>44686.333413333341</v>
      </c>
      <c r="KP15" s="501" t="str">
        <f>IF(VLOOKUP(KO15,'Drilling Input'!$B$3:$F$10034,5,1)=VLOOKUP(KO14,'Drilling Input'!$B$3:$F$10034,5,1)," ",VLOOKUP(KO15,'Drilling Input'!$B$3:$F$10034,5,1))</f>
        <v xml:space="preserve"> </v>
      </c>
      <c r="KQ15" s="504"/>
      <c r="KR15" s="503">
        <f t="shared" si="420"/>
        <v>44687.333413333341</v>
      </c>
      <c r="KS15" s="501" t="str">
        <f>IF(VLOOKUP(KR15,'Drilling Input'!$B$3:$F$10034,5,1)=VLOOKUP(KR14,'Drilling Input'!$B$3:$F$10034,5,1)," ",VLOOKUP(KR15,'Drilling Input'!$B$3:$F$10034,5,1))</f>
        <v>Inflow Test SCSSV - low</v>
      </c>
      <c r="KT15" s="504"/>
      <c r="KU15" s="503">
        <f t="shared" ref="KU15" si="1343">KU14+1/24+1/100000</f>
        <v>44688.333413333341</v>
      </c>
      <c r="KV15" s="501" t="str">
        <f>IF(VLOOKUP(KU15,'Drilling Input'!$B$3:$F$10034,5,1)=VLOOKUP(KU14,'Drilling Input'!$B$3:$F$10034,5,1)," ",VLOOKUP(KU15,'Drilling Input'!$B$3:$F$10034,5,1))</f>
        <v xml:space="preserve"> </v>
      </c>
      <c r="KW15" s="504"/>
      <c r="KX15" s="503">
        <f t="shared" ref="KX15" si="1344">KX14+1/24+1/100000</f>
        <v>44689.333413333341</v>
      </c>
      <c r="KY15" s="501" t="str">
        <f>IF(VLOOKUP(KX15,'Drilling Input'!$B$3:$F$10034,5,1)=VLOOKUP(KX14,'Drilling Input'!$B$3:$F$10034,5,1)," ",VLOOKUP(KX15,'Drilling Input'!$B$3:$F$10034,5,1))</f>
        <v xml:space="preserve"> </v>
      </c>
      <c r="KZ15" s="504"/>
      <c r="LA15" s="503">
        <f t="shared" si="435"/>
        <v>44690.333413333341</v>
      </c>
      <c r="LB15" s="501" t="str">
        <f>IF(VLOOKUP(LA15,'Drilling Input'!$B$3:$F$10034,5,1)=VLOOKUP(LA14,'Drilling Input'!$B$3:$F$10034,5,1)," ",VLOOKUP(LA15,'Drilling Input'!$B$3:$F$10034,5,1))</f>
        <v xml:space="preserve"> </v>
      </c>
      <c r="LC15" s="504"/>
      <c r="LD15" s="503">
        <f t="shared" ref="LD15" si="1345">LD14+1/24+1/100000</f>
        <v>44691.333413333341</v>
      </c>
      <c r="LE15" s="501" t="str">
        <f>IF(VLOOKUP(LD15,'Drilling Input'!$B$3:$F$10034,5,1)=VLOOKUP(LD14,'Drilling Input'!$B$3:$F$10034,5,1)," ",VLOOKUP(LD15,'Drilling Input'!$B$3:$F$10034,5,1))</f>
        <v xml:space="preserve"> </v>
      </c>
      <c r="LF15" s="504"/>
      <c r="LG15" s="503">
        <f t="shared" ref="LG15" si="1346">LG14+1/24+1/100000</f>
        <v>44692.333413333341</v>
      </c>
      <c r="LH15" s="501" t="str">
        <f>IF(VLOOKUP(LG15,'Drilling Input'!$B$3:$F$10034,5,1)=VLOOKUP(LG14,'Drilling Input'!$B$3:$F$10034,5,1)," ",VLOOKUP(LG15,'Drilling Input'!$B$3:$F$10034,5,1))</f>
        <v xml:space="preserve"> </v>
      </c>
      <c r="LI15" s="504"/>
      <c r="LJ15" s="503">
        <f t="shared" ref="LJ15" si="1347">LJ14+1/24+1/100000</f>
        <v>44693.333413333341</v>
      </c>
      <c r="LK15" s="501" t="str">
        <f>IF(VLOOKUP(LJ15,'Drilling Input'!$B$3:$F$10034,5,1)=VLOOKUP(LJ14,'Drilling Input'!$B$3:$F$10034,5,1)," ",VLOOKUP(LJ15,'Drilling Input'!$B$3:$F$10034,5,1))</f>
        <v xml:space="preserve"> </v>
      </c>
      <c r="LL15" s="504"/>
      <c r="LM15" s="503">
        <f t="shared" ref="LM15" si="1348">LM14+1/24+1/100000</f>
        <v>44694.333413333341</v>
      </c>
      <c r="LN15" s="501" t="str">
        <f>IF(VLOOKUP(LM15,'Drilling Input'!$B$3:$F$10034,5,1)=VLOOKUP(LM14,'Drilling Input'!$B$3:$F$10034,5,1)," ",VLOOKUP(LM15,'Drilling Input'!$B$3:$F$10034,5,1))</f>
        <v xml:space="preserve">PJSM. P/U and RIH 13-5/8" casing shoe track. </v>
      </c>
      <c r="LO15" s="504"/>
      <c r="LP15" s="503">
        <f t="shared" si="440"/>
        <v>44695.333413333341</v>
      </c>
      <c r="LQ15" s="501" t="str">
        <f>IF(VLOOKUP(LP15,'Drilling Input'!$B$3:$F$10034,5,1)=VLOOKUP(LP14,'Drilling Input'!$B$3:$F$10034,5,1)," ",VLOOKUP(LP15,'Drilling Input'!$B$3:$F$10034,5,1))</f>
        <v>RIH 12-1/4" AutoTrak BHA.</v>
      </c>
      <c r="LR15" s="504"/>
      <c r="LS15" s="503">
        <f t="shared" ref="LS15" si="1349">LS14+1/24+1/100000</f>
        <v>44696.333413333341</v>
      </c>
      <c r="LT15" s="501" t="str">
        <f>IF(VLOOKUP(LS15,'Drilling Input'!$B$3:$F$10034,5,1)=VLOOKUP(LS14,'Drilling Input'!$B$3:$F$10034,5,1)," ",VLOOKUP(LS15,'Drilling Input'!$B$3:$F$10034,5,1))</f>
        <v xml:space="preserve"> </v>
      </c>
      <c r="LU15" s="504"/>
      <c r="LV15" s="503">
        <f t="shared" ref="LV15" si="1350">LV14+1/24+1/100000</f>
        <v>44697.333413333341</v>
      </c>
      <c r="LW15" s="501" t="str">
        <f>IF(VLOOKUP(LV15,'Drilling Input'!$B$3:$F$10034,5,1)=VLOOKUP(LV14,'Drilling Input'!$B$3:$F$10034,5,1)," ",VLOOKUP(LV15,'Drilling Input'!$B$3:$F$10034,5,1))</f>
        <v>Pull back one stand. Borehole strengthening squeeze. RIH.</v>
      </c>
      <c r="LX15" s="504"/>
      <c r="LY15" s="503">
        <f t="shared" si="435"/>
        <v>44698.333413333341</v>
      </c>
      <c r="LZ15" s="501" t="str">
        <f>IF(VLOOKUP(LY15,'Drilling Input'!$B$3:$F$10034,5,1)=VLOOKUP(LY14,'Drilling Input'!$B$3:$F$10034,5,1)," ",VLOOKUP(LY15,'Drilling Input'!$B$3:$F$10034,5,1))</f>
        <v xml:space="preserve"> </v>
      </c>
      <c r="MA15" s="504"/>
      <c r="MB15" s="503">
        <f t="shared" ref="MB15" si="1351">MB14+1/24+1/100000</f>
        <v>44699.333413333341</v>
      </c>
      <c r="MC15" s="501" t="str">
        <f>IF(VLOOKUP(MB15,'Drilling Input'!$B$3:$F$10034,5,1)=VLOOKUP(MB14,'Drilling Input'!$B$3:$F$10034,5,1)," ",VLOOKUP(MB15,'Drilling Input'!$B$3:$F$10034,5,1))</f>
        <v xml:space="preserve"> </v>
      </c>
      <c r="MD15" s="504"/>
      <c r="ME15" s="503">
        <f t="shared" ref="ME15" si="1352">ME14+1/24+1/100000</f>
        <v>44700.333413333341</v>
      </c>
      <c r="MF15" s="501" t="str">
        <f>IF(VLOOKUP(ME15,'Drilling Input'!$B$3:$F$10034,5,1)=VLOOKUP(ME14,'Drilling Input'!$B$3:$F$10034,5,1)," ",VLOOKUP(ME15,'Drilling Input'!$B$3:$F$10034,5,1))</f>
        <v xml:space="preserve"> </v>
      </c>
      <c r="MG15" s="504"/>
      <c r="MH15" s="503">
        <f t="shared" ref="MH15" si="1353">MH14+1/24+1/100000</f>
        <v>44701.333413333341</v>
      </c>
      <c r="MI15" s="501" t="str">
        <f>IF(VLOOKUP(MH15,'Drilling Input'!$B$3:$F$10034,5,1)=VLOOKUP(MH14,'Drilling Input'!$B$3:$F$10034,5,1)," ",VLOOKUP(MH15,'Drilling Input'!$B$3:$F$10034,5,1))</f>
        <v xml:space="preserve"> </v>
      </c>
      <c r="MJ15" s="504"/>
      <c r="MK15" s="503">
        <f t="shared" ref="MK15" si="1354">MK14+1/24+1/100000</f>
        <v>44702.333413333341</v>
      </c>
      <c r="ML15" s="501" t="str">
        <f>IF(VLOOKUP(MK15,'Drilling Input'!$B$3:$F$10034,5,1)=VLOOKUP(MK14,'Drilling Input'!$B$3:$F$10034,5,1)," ",VLOOKUP(MK15,'Drilling Input'!$B$3:$F$10034,5,1))</f>
        <v>Land BOP and Latch connector. Perform overpull test.</v>
      </c>
      <c r="MM15" s="504"/>
      <c r="MN15" s="503">
        <f t="shared" si="440"/>
        <v>44703.333413333341</v>
      </c>
      <c r="MO15" s="501" t="str">
        <f>IF(VLOOKUP(MN15,'Drilling Input'!$B$3:$F$10034,5,1)=VLOOKUP(MN14,'Drilling Input'!$B$3:$F$10034,5,1)," ",VLOOKUP(MN15,'Drilling Input'!$B$3:$F$10034,5,1))</f>
        <v xml:space="preserve"> </v>
      </c>
      <c r="MP15" s="504"/>
      <c r="MQ15" s="503">
        <f t="shared" ref="MQ15" si="1355">MQ14+1/24+1/100000</f>
        <v>44704.333413333341</v>
      </c>
      <c r="MR15" s="501" t="str">
        <f>IF(VLOOKUP(MQ15,'Drilling Input'!$B$3:$F$10034,5,1)=VLOOKUP(MQ14,'Drilling Input'!$B$3:$F$10034,5,1)," ",VLOOKUP(MQ15,'Drilling Input'!$B$3:$F$10034,5,1))</f>
        <v xml:space="preserve"> </v>
      </c>
      <c r="MS15" s="504"/>
      <c r="MT15" s="503">
        <f t="shared" ref="MT15" si="1356">MT14+1/24+1/100000</f>
        <v>44705.333413333341</v>
      </c>
      <c r="MU15" s="501" t="str">
        <f>IF(VLOOKUP(MT15,'Drilling Input'!$B$3:$F$10034,5,1)=VLOOKUP(MT14,'Drilling Input'!$B$3:$F$10034,5,1)," ",VLOOKUP(MT15,'Drilling Input'!$B$3:$F$10034,5,1))</f>
        <v xml:space="preserve"> </v>
      </c>
      <c r="MV15" s="504"/>
      <c r="MW15" s="503">
        <f t="shared" si="435"/>
        <v>44706.333413333341</v>
      </c>
      <c r="MX15" s="501" t="str">
        <f>IF(VLOOKUP(MW15,'Drilling Input'!$B$3:$F$10034,5,1)=VLOOKUP(MW14,'Drilling Input'!$B$3:$F$10034,5,1)," ",VLOOKUP(MW15,'Drilling Input'!$B$3:$F$10034,5,1))</f>
        <v xml:space="preserve"> </v>
      </c>
      <c r="MY15" s="504"/>
      <c r="MZ15" s="503">
        <f t="shared" ref="MZ15" si="1357">MZ14+1/24+1/100000</f>
        <v>44707.333413333341</v>
      </c>
      <c r="NA15" s="501" t="str">
        <f>IF(VLOOKUP(MZ15,'Drilling Input'!$B$3:$F$10034,5,1)=VLOOKUP(MZ14,'Drilling Input'!$B$3:$F$10034,5,1)," ",VLOOKUP(MZ15,'Drilling Input'!$B$3:$F$10034,5,1))</f>
        <v>Circulate hole clean.</v>
      </c>
      <c r="NB15" s="504"/>
      <c r="NC15" s="503">
        <f t="shared" ref="NC15" si="1358">NC14+1/24+1/100000</f>
        <v>44708.333413333341</v>
      </c>
      <c r="ND15" s="501" t="str">
        <f>IF(VLOOKUP(NC15,'Drilling Input'!$B$3:$F$10034,5,1)=VLOOKUP(NC14,'Drilling Input'!$B$3:$F$10034,5,1)," ",VLOOKUP(NC15,'Drilling Input'!$B$3:$F$10034,5,1))</f>
        <v xml:space="preserve"> </v>
      </c>
      <c r="NE15" s="504"/>
      <c r="NF15" s="503">
        <f t="shared" ref="NF15" si="1359">NF14+1/24+1/100000</f>
        <v>44709.333413333341</v>
      </c>
      <c r="NG15" s="501" t="str">
        <f>IF(VLOOKUP(NF15,'Drilling Input'!$B$3:$F$10034,5,1)=VLOOKUP(NF14,'Drilling Input'!$B$3:$F$10034,5,1)," ",VLOOKUP(NF15,'Drilling Input'!$B$3:$F$10034,5,1))</f>
        <v xml:space="preserve"> </v>
      </c>
      <c r="NH15" s="504"/>
      <c r="NI15" s="503">
        <f t="shared" ref="NI15" si="1360">NI14+1/24+1/100000</f>
        <v>44710.333413333341</v>
      </c>
      <c r="NJ15" s="501" t="str">
        <f>IF(VLOOKUP(NI15,'Drilling Input'!$B$3:$F$10034,5,1)=VLOOKUP(NI14,'Drilling Input'!$B$3:$F$10034,5,1)," ",VLOOKUP(NI15,'Drilling Input'!$B$3:$F$10034,5,1))</f>
        <v xml:space="preserve"> </v>
      </c>
      <c r="NK15" s="504"/>
      <c r="NL15" s="503">
        <f t="shared" si="440"/>
        <v>44711.333413333341</v>
      </c>
      <c r="NM15" s="501" t="str">
        <f>IF(VLOOKUP(NL15,'Drilling Input'!$B$3:$F$10034,5,1)=VLOOKUP(NL14,'Drilling Input'!$B$3:$F$10034,5,1)," ",VLOOKUP(NL15,'Drilling Input'!$B$3:$F$10034,5,1))</f>
        <v>RIH suspension packer on DP to setting depth</v>
      </c>
      <c r="NN15" s="504"/>
      <c r="NO15" s="503">
        <f t="shared" ref="NO15" si="1361">NO14+1/24+1/100000</f>
        <v>44712.333413333341</v>
      </c>
      <c r="NP15" s="501" t="str">
        <f>IF(VLOOKUP(NO15,'Drilling Input'!$B$3:$F$10034,5,1)=VLOOKUP(NO14,'Drilling Input'!$B$3:$F$10034,5,1)," ",VLOOKUP(NO15,'Drilling Input'!$B$3:$F$10034,5,1))</f>
        <v>Lock THD Connector and perform backseal test</v>
      </c>
      <c r="NQ15" s="504"/>
      <c r="NR15" s="503">
        <f t="shared" ref="NR15" si="1362">NR14+1/24+1/100000</f>
        <v>44713.333413333341</v>
      </c>
      <c r="NS15" s="501" t="str">
        <f>IF(VLOOKUP(NR15,'Drilling Input'!$B$3:$F$10034,5,1)=VLOOKUP(NR14,'Drilling Input'!$B$3:$F$10034,5,1)," ",VLOOKUP(NR15,'Drilling Input'!$B$3:$F$10034,5,1))</f>
        <v xml:space="preserve"> </v>
      </c>
      <c r="NT15" s="504"/>
      <c r="NU15" s="503">
        <f t="shared" si="455"/>
        <v>44714.333413333341</v>
      </c>
      <c r="NV15" s="501" t="str">
        <f>IF(VLOOKUP(NU15,'Drilling Input'!$B$3:$F$10034,5,1)=VLOOKUP(NU14,'Drilling Input'!$B$3:$F$10034,5,1)," ",VLOOKUP(NU15,'Drilling Input'!$B$3:$F$10034,5,1))</f>
        <v xml:space="preserve"> </v>
      </c>
      <c r="NW15" s="504"/>
      <c r="NX15" s="503">
        <f t="shared" ref="NX15" si="1363">NX14+1/24+1/100000</f>
        <v>44715.333413333341</v>
      </c>
      <c r="NY15" s="501" t="str">
        <f>IF(VLOOKUP(NX15,'Drilling Input'!$B$3:$F$10034,5,1)=VLOOKUP(NX14,'Drilling Input'!$B$3:$F$10034,5,1)," ",VLOOKUP(NX15,'Drilling Input'!$B$3:$F$10034,5,1))</f>
        <v xml:space="preserve"> </v>
      </c>
      <c r="NZ15" s="504"/>
      <c r="OA15" s="503">
        <f t="shared" ref="OA15" si="1364">OA14+1/24+1/100000</f>
        <v>44716.333413333341</v>
      </c>
      <c r="OB15" s="501" t="str">
        <f>IF(VLOOKUP(OA15,'Drilling Input'!$B$3:$F$10034,5,1)=VLOOKUP(OA14,'Drilling Input'!$B$3:$F$10034,5,1)," ",VLOOKUP(OA15,'Drilling Input'!$B$3:$F$10034,5,1))</f>
        <v xml:space="preserve">RIH wash pipe string </v>
      </c>
      <c r="OC15" s="504"/>
      <c r="OD15" s="503">
        <f t="shared" ref="OD15" si="1365">OD14+1/24+1/100000</f>
        <v>44717.333413333341</v>
      </c>
      <c r="OE15" s="501" t="str">
        <f>IF(VLOOKUP(OD15,'Drilling Input'!$B$3:$F$10034,5,1)=VLOOKUP(OD14,'Drilling Input'!$B$3:$F$10034,5,1)," ",VLOOKUP(OD15,'Drilling Input'!$B$3:$F$10034,5,1))</f>
        <v xml:space="preserve"> </v>
      </c>
      <c r="OF15" s="504"/>
      <c r="OG15" s="503">
        <f t="shared" ref="OG15" si="1366">OG14+1/24+1/100000</f>
        <v>44718.333413333341</v>
      </c>
      <c r="OH15" s="501" t="str">
        <f>IF(VLOOKUP(OG15,'Drilling Input'!$B$3:$F$10034,5,1)=VLOOKUP(OG14,'Drilling Input'!$B$3:$F$10034,5,1)," ",VLOOKUP(OG15,'Drilling Input'!$B$3:$F$10034,5,1))</f>
        <v xml:space="preserve"> </v>
      </c>
      <c r="OI15" s="504"/>
      <c r="OJ15" s="503">
        <f t="shared" si="460"/>
        <v>44719.333413333341</v>
      </c>
      <c r="OK15" s="501" t="str">
        <f>IF(VLOOKUP(OJ15,'Drilling Input'!$B$3:$F$10034,5,1)=VLOOKUP(OJ14,'Drilling Input'!$B$3:$F$10034,5,1)," ",VLOOKUP(OJ15,'Drilling Input'!$B$3:$F$10034,5,1))</f>
        <v>Flow check, slug pipe</v>
      </c>
      <c r="OL15" s="504"/>
      <c r="OM15" s="503">
        <f t="shared" ref="OM15" si="1367">OM14+1/24+1/100000</f>
        <v>44720.333413333341</v>
      </c>
      <c r="ON15" s="501" t="str">
        <f>IF(VLOOKUP(OM15,'Drilling Input'!$B$3:$F$10034,5,1)=VLOOKUP(OM14,'Drilling Input'!$B$3:$F$10034,5,1)," ",VLOOKUP(OM15,'Drilling Input'!$B$3:$F$10034,5,1))</f>
        <v xml:space="preserve"> </v>
      </c>
      <c r="OO15" s="504"/>
      <c r="OP15" s="503">
        <f t="shared" ref="OP15" si="1368">OP14+1/24+1/100000</f>
        <v>44721.333413333341</v>
      </c>
      <c r="OQ15" s="501" t="str">
        <f>IF(VLOOKUP(OP15,'Drilling Input'!$B$3:$F$10034,5,1)=VLOOKUP(OP14,'Drilling Input'!$B$3:$F$10034,5,1)," ",VLOOKUP(OP15,'Drilling Input'!$B$3:$F$10034,5,1))</f>
        <v xml:space="preserve"> </v>
      </c>
      <c r="OR15" s="504"/>
      <c r="OS15" s="503">
        <f t="shared" si="455"/>
        <v>44722.333413333341</v>
      </c>
      <c r="OT15" s="501" t="str">
        <f>IF(VLOOKUP(OS15,'Drilling Input'!$B$3:$F$10034,5,1)=VLOOKUP(OS14,'Drilling Input'!$B$3:$F$10034,5,1)," ",VLOOKUP(OS15,'Drilling Input'!$B$3:$F$10034,5,1))</f>
        <v xml:space="preserve"> </v>
      </c>
      <c r="OU15" s="504"/>
      <c r="OV15" s="503">
        <f t="shared" ref="OV15" si="1369">OV14+1/24+1/100000</f>
        <v>44723.333413333341</v>
      </c>
      <c r="OW15" s="501" t="str">
        <f>IF(VLOOKUP(OV15,'Drilling Input'!$B$3:$F$10034,5,1)=VLOOKUP(OV14,'Drilling Input'!$B$3:$F$10034,5,1)," ",VLOOKUP(OV15,'Drilling Input'!$B$3:$F$10034,5,1))</f>
        <v xml:space="preserve"> </v>
      </c>
      <c r="OX15" s="504"/>
      <c r="OY15" s="503">
        <f t="shared" ref="OY15" si="1370">OY14+1/24+1/100000</f>
        <v>44724.333413333341</v>
      </c>
      <c r="OZ15" s="501" t="str">
        <f>IF(VLOOKUP(OY15,'Drilling Input'!$B$3:$F$10034,5,1)=VLOOKUP(OY14,'Drilling Input'!$B$3:$F$10034,5,1)," ",VLOOKUP(OY15,'Drilling Input'!$B$3:$F$10034,5,1))</f>
        <v xml:space="preserve">ROV locks XT to THD </v>
      </c>
      <c r="PA15" s="504"/>
      <c r="PB15" s="503">
        <f t="shared" ref="PB15" si="1371">PB14+1/24+1/100000</f>
        <v>44725.333413333341</v>
      </c>
      <c r="PC15" s="501" t="str">
        <f>IF(VLOOKUP(PB15,'Drilling Input'!$B$3:$F$10034,5,1)=VLOOKUP(PB14,'Drilling Input'!$B$3:$F$10034,5,1)," ",VLOOKUP(PB15,'Drilling Input'!$B$3:$F$10034,5,1))</f>
        <v xml:space="preserve"> </v>
      </c>
      <c r="PD15" s="504"/>
      <c r="PE15" s="503">
        <f t="shared" ref="PE15" si="1372">PE14+1/24+1/100000</f>
        <v>44726.333413333341</v>
      </c>
      <c r="PF15" s="501" t="str">
        <f>IF(VLOOKUP(PE15,'Drilling Input'!$B$3:$F$10034,5,1)=VLOOKUP(PE14,'Drilling Input'!$B$3:$F$10034,5,1)," ",VLOOKUP(PE15,'Drilling Input'!$B$3:$F$10034,5,1))</f>
        <v xml:space="preserve"> </v>
      </c>
      <c r="PG15" s="504"/>
      <c r="PH15" s="503">
        <f t="shared" si="460"/>
        <v>44727.333413333341</v>
      </c>
      <c r="PI15" s="501" t="str">
        <f>IF(VLOOKUP(PH15,'Drilling Input'!$B$3:$F$10034,5,1)=VLOOKUP(PH14,'Drilling Input'!$B$3:$F$10034,5,1)," ",VLOOKUP(PH15,'Drilling Input'!$B$3:$F$10034,5,1))</f>
        <v xml:space="preserve"> </v>
      </c>
      <c r="PJ15" s="504"/>
      <c r="PK15" s="503">
        <f t="shared" ref="PK15" si="1373">PK14+1/24+1/100000</f>
        <v>44728.333413333341</v>
      </c>
      <c r="PL15" s="501" t="str">
        <f>IF(VLOOKUP(PK15,'Drilling Input'!$B$3:$F$10034,5,1)=VLOOKUP(PK14,'Drilling Input'!$B$3:$F$10034,5,1)," ",VLOOKUP(PK15,'Drilling Input'!$B$3:$F$10034,5,1))</f>
        <v xml:space="preserve"> </v>
      </c>
      <c r="PM15" s="504"/>
      <c r="PN15" s="503">
        <f t="shared" ref="PN15" si="1374">PN14+1/24+1/100000</f>
        <v>44729.333413333341</v>
      </c>
      <c r="PO15" s="501" t="str">
        <f>IF(VLOOKUP(PN15,'Drilling Input'!$B$3:$F$10034,5,1)=VLOOKUP(PN14,'Drilling Input'!$B$3:$F$10034,5,1)," ",VLOOKUP(PN15,'Drilling Input'!$B$3:$F$10034,5,1))</f>
        <v xml:space="preserve"> </v>
      </c>
      <c r="PP15" s="504"/>
      <c r="PQ15" s="503">
        <f t="shared" si="455"/>
        <v>44730.333413333341</v>
      </c>
      <c r="PR15" s="501" t="str">
        <f>IF(VLOOKUP(PQ15,'Drilling Input'!$B$3:$F$10034,5,1)=VLOOKUP(PQ14,'Drilling Input'!$B$3:$F$10034,5,1)," ",VLOOKUP(PQ15,'Drilling Input'!$B$3:$F$10034,5,1))</f>
        <v xml:space="preserve"> </v>
      </c>
      <c r="PS15" s="504"/>
      <c r="PT15" s="503">
        <f t="shared" ref="PT15" si="1375">PT14+1/24+1/100000</f>
        <v>44731.333413333341</v>
      </c>
      <c r="PU15" s="501" t="str">
        <f>IF(VLOOKUP(PT15,'Drilling Input'!$B$3:$F$10034,5,1)=VLOOKUP(PT14,'Drilling Input'!$B$3:$F$10034,5,1)," ",VLOOKUP(PT15,'Drilling Input'!$B$3:$F$10034,5,1))</f>
        <v>Shift closed FS2 FLCV</v>
      </c>
      <c r="PV15" s="504"/>
      <c r="PW15" s="503">
        <f t="shared" ref="PW15" si="1376">PW14+1/24+1/100000</f>
        <v>44732.333413333341</v>
      </c>
      <c r="PX15" s="501" t="str">
        <f>IF(VLOOKUP(PW15,'Drilling Input'!$B$3:$F$10034,5,1)=VLOOKUP(PW14,'Drilling Input'!$B$3:$F$10034,5,1)," ",VLOOKUP(PW15,'Drilling Input'!$B$3:$F$10034,5,1))</f>
        <v>Pick up WBRT BHA and RIH</v>
      </c>
      <c r="PY15" s="504"/>
      <c r="PZ15" s="503">
        <f t="shared" ref="PZ15" si="1377">PZ14+1/24+1/100000</f>
        <v>44733.333413333341</v>
      </c>
      <c r="QA15" s="501" t="str">
        <f>IF(VLOOKUP(PZ15,'Drilling Input'!$B$3:$F$10034,5,1)=VLOOKUP(PZ14,'Drilling Input'!$B$3:$F$10034,5,1)," ",VLOOKUP(PZ15,'Drilling Input'!$B$3:$F$10034,5,1))</f>
        <v xml:space="preserve">P/U SCSSSV + terminate control line and pressure test. </v>
      </c>
      <c r="QB15" s="504"/>
      <c r="QC15" s="503">
        <f t="shared" ref="QC15" si="1378">QC14+1/24+1/100000</f>
        <v>44734.333413333341</v>
      </c>
      <c r="QD15" s="501" t="str">
        <f>IF(VLOOKUP(QC15,'Drilling Input'!$B$3:$F$10034,5,1)=VLOOKUP(QC14,'Drilling Input'!$B$3:$F$10034,5,1)," ",VLOOKUP(QC15,'Drilling Input'!$B$3:$F$10034,5,1))</f>
        <v xml:space="preserve"> </v>
      </c>
      <c r="QE15" s="504"/>
      <c r="QF15" s="503">
        <f t="shared" si="460"/>
        <v>44735.333413333341</v>
      </c>
      <c r="QG15" s="501" t="str">
        <f>IF(VLOOKUP(QF15,'Drilling Input'!$B$3:$F$10034,5,1)=VLOOKUP(QF14,'Drilling Input'!$B$3:$F$10034,5,1)," ",VLOOKUP(QF15,'Drilling Input'!$B$3:$F$10034,5,1))</f>
        <v>Inflow Test SCSSV - low</v>
      </c>
      <c r="QH15" s="504"/>
      <c r="QI15" s="503">
        <f t="shared" ref="QI15" si="1379">QI14+1/24+1/100000</f>
        <v>44736.333413333341</v>
      </c>
      <c r="QJ15" s="501" t="str">
        <f>IF(VLOOKUP(QI15,'Drilling Input'!$B$3:$F$10034,5,1)=VLOOKUP(QI14,'Drilling Input'!$B$3:$F$10034,5,1)," ",VLOOKUP(QI15,'Drilling Input'!$B$3:$F$10034,5,1))</f>
        <v xml:space="preserve"> </v>
      </c>
      <c r="QK15" s="504"/>
      <c r="QL15" s="503">
        <f t="shared" ref="QL15" si="1380">QL14+1/24+1/100000</f>
        <v>44737.333413333341</v>
      </c>
      <c r="QM15" s="501" t="str">
        <f>IF(VLOOKUP(QL15,'Drilling Input'!$B$3:$F$10034,5,1)=VLOOKUP(QL14,'Drilling Input'!$B$3:$F$10034,5,1)," ",VLOOKUP(QL15,'Drilling Input'!$B$3:$F$10034,5,1))</f>
        <v xml:space="preserve">POOH riser at 4 joints per hour. </v>
      </c>
      <c r="QN15" s="504"/>
      <c r="QO15" s="503">
        <f t="shared" si="475"/>
        <v>44738.333413333341</v>
      </c>
      <c r="QP15" s="501" t="str">
        <f>IF(VLOOKUP(QO15,'Drilling Input'!$B$3:$F$10034,5,1)=VLOOKUP(QO14,'Drilling Input'!$B$3:$F$10034,5,1)," ",VLOOKUP(QO15,'Drilling Input'!$B$3:$F$10034,5,1))</f>
        <v xml:space="preserve">XT captures THD and ROV orientates XT to THD </v>
      </c>
      <c r="QQ15" s="504"/>
      <c r="QR15" s="503">
        <f t="shared" ref="QR15" si="1381">QR14+1/24+1/100000</f>
        <v>44739.333413333341</v>
      </c>
      <c r="QS15" s="501" t="str">
        <f>IF(VLOOKUP(QR15,'Drilling Input'!$B$3:$F$10034,5,1)=VLOOKUP(QR14,'Drilling Input'!$B$3:$F$10034,5,1)," ",VLOOKUP(QR15,'Drilling Input'!$B$3:$F$10034,5,1))</f>
        <v xml:space="preserve"> </v>
      </c>
      <c r="QT15" s="504"/>
      <c r="QU15" s="503">
        <f t="shared" ref="QU15" si="1382">QU14+1/24+1/100000</f>
        <v>44740.333413333341</v>
      </c>
      <c r="QV15" s="501" t="str">
        <f>IF(VLOOKUP(QU15,'Drilling Input'!$B$3:$F$10034,5,1)=VLOOKUP(QU14,'Drilling Input'!$B$3:$F$10034,5,1)," ",VLOOKUP(QU15,'Drilling Input'!$B$3:$F$10034,5,1))</f>
        <v xml:space="preserve"> </v>
      </c>
      <c r="QW15" s="504"/>
      <c r="QX15" s="503">
        <f t="shared" ref="QX15" si="1383">QX14+1/24+1/100000</f>
        <v>44741.333413333341</v>
      </c>
      <c r="QY15" s="501" t="str">
        <f>IF(VLOOKUP(QX15,'Drilling Input'!$B$3:$F$10034,5,1)=VLOOKUP(QX14,'Drilling Input'!$B$3:$F$10034,5,1)," ",VLOOKUP(QX15,'Drilling Input'!$B$3:$F$10034,5,1))</f>
        <v xml:space="preserve"> </v>
      </c>
      <c r="QZ15" s="504"/>
      <c r="RA15" s="503">
        <f t="shared" ref="RA15" si="1384">RA14+1/24+1/100000</f>
        <v>44742.333413333341</v>
      </c>
      <c r="RB15" s="501" t="str">
        <f>IF(VLOOKUP(RA15,'Drilling Input'!$B$3:$F$10034,5,1)=VLOOKUP(RA14,'Drilling Input'!$B$3:$F$10034,5,1)," ",VLOOKUP(RA15,'Drilling Input'!$B$3:$F$10034,5,1))</f>
        <v>Lay down washpipe 14 stands</v>
      </c>
      <c r="RC15" s="504"/>
      <c r="RD15" s="503">
        <f t="shared" si="480"/>
        <v>44743.333413333341</v>
      </c>
      <c r="RE15" s="501" t="str">
        <f>IF(VLOOKUP(RD15,'Drilling Input'!$B$3:$F$10034,5,1)=VLOOKUP(RD14,'Drilling Input'!$B$3:$F$10034,5,1)," ",VLOOKUP(RD15,'Drilling Input'!$B$3:$F$10034,5,1))</f>
        <v xml:space="preserve"> </v>
      </c>
      <c r="RF15" s="504"/>
      <c r="RG15" s="503">
        <f t="shared" ref="RG15" si="1385">RG14+1/24+1/100000</f>
        <v>44744.333413333341</v>
      </c>
      <c r="RH15" s="501" t="str">
        <f>IF(VLOOKUP(RG15,'Drilling Input'!$B$3:$F$10034,5,1)=VLOOKUP(RG14,'Drilling Input'!$B$3:$F$10034,5,1)," ",VLOOKUP(RG15,'Drilling Input'!$B$3:$F$10034,5,1))</f>
        <v xml:space="preserve"> </v>
      </c>
      <c r="RI15" s="504"/>
      <c r="RJ15" s="503">
        <f t="shared" ref="RJ15" si="1386">RJ14+1/24+1/100000</f>
        <v>44745.333413333341</v>
      </c>
      <c r="RK15" s="501" t="str">
        <f>IF(VLOOKUP(RJ15,'Drilling Input'!$B$3:$F$10034,5,1)=VLOOKUP(RJ14,'Drilling Input'!$B$3:$F$10034,5,1)," ",VLOOKUP(RJ15,'Drilling Input'!$B$3:$F$10034,5,1))</f>
        <v xml:space="preserve"> </v>
      </c>
      <c r="RL15" s="504"/>
      <c r="RM15" s="503">
        <f t="shared" si="475"/>
        <v>44746.333413333341</v>
      </c>
      <c r="RN15" s="501" t="str">
        <f>IF(VLOOKUP(RM15,'Drilling Input'!$B$3:$F$10034,5,1)=VLOOKUP(RM14,'Drilling Input'!$B$3:$F$10034,5,1)," ",VLOOKUP(RM15,'Drilling Input'!$B$3:$F$10034,5,1))</f>
        <v xml:space="preserve"> </v>
      </c>
      <c r="RO15" s="504"/>
      <c r="RP15" s="503">
        <f t="shared" ref="RP15" si="1387">RP14+1/24+1/100000</f>
        <v>44747.333413333341</v>
      </c>
      <c r="RQ15" s="501" t="str">
        <f>IF(VLOOKUP(RP15,'Drilling Input'!$B$3:$F$10034,5,1)=VLOOKUP(RP14,'Drilling Input'!$B$3:$F$10034,5,1)," ",VLOOKUP(RP15,'Drilling Input'!$B$3:$F$10034,5,1))</f>
        <v xml:space="preserve"> </v>
      </c>
      <c r="RR15" s="504"/>
      <c r="RS15" s="503">
        <f t="shared" ref="RS15" si="1388">RS14+1/24+1/100000</f>
        <v>44748.333413333341</v>
      </c>
      <c r="RT15" s="501" t="str">
        <f>IF(VLOOKUP(RS15,'Drilling Input'!$B$3:$F$10034,5,1)=VLOOKUP(RS14,'Drilling Input'!$B$3:$F$10034,5,1)," ",VLOOKUP(RS15,'Drilling Input'!$B$3:$F$10034,5,1))</f>
        <v xml:space="preserve"> </v>
      </c>
      <c r="RU15" s="504"/>
      <c r="RV15" s="503">
        <f t="shared" ref="RV15" si="1389">RV14+1/24+1/100000</f>
        <v>44749.333413333341</v>
      </c>
      <c r="RW15" s="501" t="str">
        <f>IF(VLOOKUP(RV15,'Drilling Input'!$B$3:$F$10034,5,1)=VLOOKUP(RV14,'Drilling Input'!$B$3:$F$10034,5,1)," ",VLOOKUP(RV15,'Drilling Input'!$B$3:$F$10034,5,1))</f>
        <v xml:space="preserve"> </v>
      </c>
      <c r="RX15" s="504"/>
      <c r="RY15" s="503">
        <f t="shared" ref="RY15" si="1390">RY14+1/24+1/100000</f>
        <v>44750.333413333341</v>
      </c>
      <c r="RZ15" s="501" t="str">
        <f>IF(VLOOKUP(RY15,'Drilling Input'!$B$3:$F$10034,5,1)=VLOOKUP(RY14,'Drilling Input'!$B$3:$F$10034,5,1)," ",VLOOKUP(RY15,'Drilling Input'!$B$3:$F$10034,5,1))</f>
        <v xml:space="preserve"> </v>
      </c>
      <c r="SA15" s="504"/>
      <c r="SB15" s="503">
        <f t="shared" si="480"/>
        <v>44751.333413333341</v>
      </c>
      <c r="SC15" s="501" t="str">
        <f>IF(VLOOKUP(SB15,'Drilling Input'!$B$3:$F$10034,5,1)=VLOOKUP(SB14,'Drilling Input'!$B$3:$F$10034,5,1)," ",VLOOKUP(SB15,'Drilling Input'!$B$3:$F$10034,5,1))</f>
        <v xml:space="preserve"> </v>
      </c>
      <c r="SD15" s="504"/>
      <c r="SE15" s="503">
        <f t="shared" ref="SE15" si="1391">SE14+1/24+1/100000</f>
        <v>44752.333413333341</v>
      </c>
      <c r="SF15" s="501" t="str">
        <f>IF(VLOOKUP(SE15,'Drilling Input'!$B$3:$F$10034,5,1)=VLOOKUP(SE14,'Drilling Input'!$B$3:$F$10034,5,1)," ",VLOOKUP(SE15,'Drilling Input'!$B$3:$F$10034,5,1))</f>
        <v xml:space="preserve"> </v>
      </c>
      <c r="SG15" s="504"/>
      <c r="SH15" s="503">
        <f t="shared" ref="SH15" si="1392">SH14+1/24+1/100000</f>
        <v>44753.333413333341</v>
      </c>
      <c r="SI15" s="501" t="str">
        <f>IF(VLOOKUP(SH15,'Drilling Input'!$B$3:$F$10034,5,1)=VLOOKUP(SH14,'Drilling Input'!$B$3:$F$10034,5,1)," ",VLOOKUP(SH15,'Drilling Input'!$B$3:$F$10034,5,1))</f>
        <v xml:space="preserve"> </v>
      </c>
      <c r="SJ15" s="504"/>
      <c r="SK15" s="503">
        <f t="shared" si="475"/>
        <v>44754.333413333341</v>
      </c>
      <c r="SL15" s="501" t="str">
        <f>IF(VLOOKUP(SK15,'Drilling Input'!$B$3:$F$10034,5,1)=VLOOKUP(SK14,'Drilling Input'!$B$3:$F$10034,5,1)," ",VLOOKUP(SK15,'Drilling Input'!$B$3:$F$10034,5,1))</f>
        <v xml:space="preserve"> </v>
      </c>
      <c r="SM15" s="504"/>
      <c r="SN15" s="503">
        <f t="shared" ref="SN15" si="1393">SN14+1/24+1/100000</f>
        <v>44755.333413333341</v>
      </c>
      <c r="SO15" s="501" t="str">
        <f>IF(VLOOKUP(SN15,'Drilling Input'!$B$3:$F$10034,5,1)=VLOOKUP(SN14,'Drilling Input'!$B$3:$F$10034,5,1)," ",VLOOKUP(SN15,'Drilling Input'!$B$3:$F$10034,5,1))</f>
        <v xml:space="preserve"> </v>
      </c>
      <c r="SP15" s="504"/>
      <c r="SQ15" s="503">
        <f t="shared" ref="SQ15" si="1394">SQ14+1/24+1/100000</f>
        <v>44756.333413333341</v>
      </c>
      <c r="SR15" s="501" t="str">
        <f>IF(VLOOKUP(SQ15,'Drilling Input'!$B$3:$F$10034,5,1)=VLOOKUP(SQ14,'Drilling Input'!$B$3:$F$10034,5,1)," ",VLOOKUP(SQ15,'Drilling Input'!$B$3:$F$10034,5,1))</f>
        <v xml:space="preserve"> </v>
      </c>
      <c r="SS15" s="504"/>
      <c r="ST15" s="503">
        <f t="shared" ref="ST15" si="1395">ST14+1/24+1/100000</f>
        <v>44757.333413333341</v>
      </c>
      <c r="SU15" s="501" t="str">
        <f>IF(VLOOKUP(ST15,'Drilling Input'!$B$3:$F$10034,5,1)=VLOOKUP(ST14,'Drilling Input'!$B$3:$F$10034,5,1)," ",VLOOKUP(ST15,'Drilling Input'!$B$3:$F$10034,5,1))</f>
        <v xml:space="preserve"> </v>
      </c>
      <c r="SV15" s="504"/>
      <c r="SW15" s="503">
        <f t="shared" ref="SW15" si="1396">SW14+1/24+1/100000</f>
        <v>44758.333413333341</v>
      </c>
      <c r="SX15" s="501" t="str">
        <f>IF(VLOOKUP(SW15,'Drilling Input'!$B$3:$F$10034,5,1)=VLOOKUP(SW14,'Drilling Input'!$B$3:$F$10034,5,1)," ",VLOOKUP(SW15,'Drilling Input'!$B$3:$F$10034,5,1))</f>
        <v xml:space="preserve"> </v>
      </c>
      <c r="SY15" s="504"/>
      <c r="SZ15" s="503">
        <f t="shared" si="480"/>
        <v>44759.333413333341</v>
      </c>
      <c r="TA15" s="501" t="str">
        <f>IF(VLOOKUP(SZ15,'Drilling Input'!$B$3:$F$10034,5,1)=VLOOKUP(SZ14,'Drilling Input'!$B$3:$F$10034,5,1)," ",VLOOKUP(SZ15,'Drilling Input'!$B$3:$F$10034,5,1))</f>
        <v xml:space="preserve"> </v>
      </c>
      <c r="TB15" s="504"/>
      <c r="TC15" s="503">
        <f t="shared" ref="TC15" si="1397">TC14+1/24+1/100000</f>
        <v>44760.333413333341</v>
      </c>
      <c r="TD15" s="501" t="str">
        <f>IF(VLOOKUP(TC15,'Drilling Input'!$B$3:$F$10034,5,1)=VLOOKUP(TC14,'Drilling Input'!$B$3:$F$10034,5,1)," ",VLOOKUP(TC15,'Drilling Input'!$B$3:$F$10034,5,1))</f>
        <v xml:space="preserve"> </v>
      </c>
      <c r="TE15" s="504"/>
      <c r="TF15" s="503">
        <f t="shared" ref="TF15" si="1398">TF14+1/24+1/100000</f>
        <v>44761.333413333341</v>
      </c>
      <c r="TG15" s="501" t="str">
        <f>IF(VLOOKUP(TF15,'Drilling Input'!$B$3:$F$10034,5,1)=VLOOKUP(TF14,'Drilling Input'!$B$3:$F$10034,5,1)," ",VLOOKUP(TF15,'Drilling Input'!$B$3:$F$10034,5,1))</f>
        <v xml:space="preserve"> </v>
      </c>
      <c r="TH15" s="504"/>
      <c r="TI15" s="503">
        <f t="shared" si="495"/>
        <v>44762.333413333341</v>
      </c>
      <c r="TJ15" s="501" t="str">
        <f>IF(VLOOKUP(TI15,'Drilling Input'!$B$3:$F$10034,5,1)=VLOOKUP(TI14,'Drilling Input'!$B$3:$F$10034,5,1)," ",VLOOKUP(TI15,'Drilling Input'!$B$3:$F$10034,5,1))</f>
        <v xml:space="preserve"> </v>
      </c>
      <c r="TK15" s="504"/>
      <c r="TL15" s="503">
        <f t="shared" ref="TL15" si="1399">TL14+1/24+1/100000</f>
        <v>44763.333413333341</v>
      </c>
      <c r="TM15" s="501" t="str">
        <f>IF(VLOOKUP(TL15,'Drilling Input'!$B$3:$F$10034,5,1)=VLOOKUP(TL14,'Drilling Input'!$B$3:$F$10034,5,1)," ",VLOOKUP(TL15,'Drilling Input'!$B$3:$F$10034,5,1))</f>
        <v xml:space="preserve"> </v>
      </c>
      <c r="TN15" s="504"/>
    </row>
    <row r="16" spans="1:534" s="502" customFormat="1" ht="15" customHeight="1">
      <c r="A16" s="503">
        <f t="shared" si="350"/>
        <v>44586.375090000009</v>
      </c>
      <c r="B16" s="501" t="str">
        <f>IF(VLOOKUP(A16,'Drilling Input'!$B$3:$F$10034,5,1)=VLOOKUP(A15,'Drilling Input'!$B$3:$F$10034,5,1)," ",VLOOKUP(A16,'Drilling Input'!$B$3:$F$10034,5,1))</f>
        <v xml:space="preserve"> </v>
      </c>
      <c r="C16" s="504"/>
      <c r="D16" s="503">
        <f t="shared" si="351"/>
        <v>44587.375090000009</v>
      </c>
      <c r="E16" s="501" t="str">
        <f>IF(VLOOKUP(D16,'Drilling Input'!$B$3:$F$10034,5,1)=VLOOKUP(D15,'Drilling Input'!$B$3:$F$10034,5,1)," ",VLOOKUP(D16,'Drilling Input'!$B$3:$F$10034,5,1))</f>
        <v xml:space="preserve"> </v>
      </c>
      <c r="F16" s="504"/>
      <c r="G16" s="503">
        <f t="shared" si="351"/>
        <v>44588.375090000009</v>
      </c>
      <c r="H16" s="793" t="str">
        <f>IF(VLOOKUP(G16,'Drilling Input'!$B$3:$F$10034,5,1)=VLOOKUP(G15,'Drilling Input'!$B$3:$F$10034,5,1)," ",VLOOKUP(G16,'Drilling Input'!$B$3:$F$10034,5,1))</f>
        <v xml:space="preserve"> </v>
      </c>
      <c r="I16" s="504"/>
      <c r="J16" s="503">
        <f t="shared" si="351"/>
        <v>44589.375090000009</v>
      </c>
      <c r="K16" s="501" t="str">
        <f>IF(VLOOKUP(J16,'Drilling Input'!$B$3:$F$10034,5,1)=VLOOKUP(J15,'Drilling Input'!$B$3:$F$10034,5,1)," ",VLOOKUP(J16,'Drilling Input'!$B$3:$F$10034,5,1))</f>
        <v xml:space="preserve"> </v>
      </c>
      <c r="L16" s="504"/>
      <c r="M16" s="503">
        <f t="shared" si="351"/>
        <v>44590.375090000009</v>
      </c>
      <c r="N16" s="501" t="str">
        <f>IF(VLOOKUP(M16,'Drilling Input'!$B$3:$F$10034,5,1)=VLOOKUP(M15,'Drilling Input'!$B$3:$F$10034,5,1)," ",VLOOKUP(M16,'Drilling Input'!$B$3:$F$10034,5,1))</f>
        <v xml:space="preserve"> </v>
      </c>
      <c r="O16" s="504"/>
      <c r="P16" s="503">
        <f t="shared" si="352"/>
        <v>44591.375090000009</v>
      </c>
      <c r="Q16" s="501" t="str">
        <f>IF(VLOOKUP(P16,'Drilling Input'!$B$3:$F$10034,5,1)=VLOOKUP(P15,'Drilling Input'!$B$3:$F$10034,5,1)," ",VLOOKUP(P16,'Drilling Input'!$B$3:$F$10034,5,1))</f>
        <v xml:space="preserve"> </v>
      </c>
      <c r="R16" s="504"/>
      <c r="S16" s="503">
        <f t="shared" ref="S16" si="1400">S15+1/24+1/100000</f>
        <v>44592.375090000009</v>
      </c>
      <c r="T16" s="501" t="str">
        <f>IF(VLOOKUP(S16,'Drilling Input'!$B$3:$F$10034,5,1)=VLOOKUP(S15,'Drilling Input'!$B$3:$F$10034,5,1)," ",VLOOKUP(S16,'Drilling Input'!$B$3:$F$10034,5,1))</f>
        <v xml:space="preserve"> </v>
      </c>
      <c r="U16" s="504"/>
      <c r="V16" s="503">
        <f t="shared" ref="V16" si="1401">V15+1/24+1/100000</f>
        <v>44593.375090000009</v>
      </c>
      <c r="W16" s="501" t="str">
        <f>IF(VLOOKUP(V16,'Drilling Input'!$B$3:$F$10034,5,1)=VLOOKUP(V15,'Drilling Input'!$B$3:$F$10034,5,1)," ",VLOOKUP(V16,'Drilling Input'!$B$3:$F$10034,5,1))</f>
        <v xml:space="preserve"> </v>
      </c>
      <c r="X16" s="504"/>
      <c r="Y16" s="503">
        <f t="shared" si="355"/>
        <v>44594.375090000009</v>
      </c>
      <c r="Z16" s="501" t="str">
        <f>IF(VLOOKUP(Y16,'Drilling Input'!$B$3:$F$10034,5,1)=VLOOKUP(Y15,'Drilling Input'!$B$3:$F$10034,5,1)," ",VLOOKUP(Y16,'Drilling Input'!$B$3:$F$10034,5,1))</f>
        <v xml:space="preserve"> </v>
      </c>
      <c r="AA16" s="504"/>
      <c r="AB16" s="503">
        <f t="shared" ref="AB16" si="1402">AB15+1/24+1/100000</f>
        <v>44595.375090000009</v>
      </c>
      <c r="AC16" s="501" t="str">
        <f>IF(VLOOKUP(AB16,'Drilling Input'!$B$3:$F$10034,5,1)=VLOOKUP(AB15,'Drilling Input'!$B$3:$F$10034,5,1)," ",VLOOKUP(AB16,'Drilling Input'!$B$3:$F$10034,5,1))</f>
        <v xml:space="preserve"> </v>
      </c>
      <c r="AD16" s="504"/>
      <c r="AE16" s="503">
        <f t="shared" ref="AE16" si="1403">AE15+1/24+1/100000</f>
        <v>44596.375090000009</v>
      </c>
      <c r="AF16" s="501" t="str">
        <f>IF(VLOOKUP(AE16,'Drilling Input'!$B$3:$F$10034,5,1)=VLOOKUP(AE15,'Drilling Input'!$B$3:$F$10034,5,1)," ",VLOOKUP(AE16,'Drilling Input'!$B$3:$F$10034,5,1))</f>
        <v xml:space="preserve"> </v>
      </c>
      <c r="AG16" s="504"/>
      <c r="AH16" s="503">
        <f t="shared" ref="AH16" si="1404">AH15+1/24+1/100000</f>
        <v>44597.375090000009</v>
      </c>
      <c r="AI16" s="501" t="str">
        <f>IF(VLOOKUP(AH16,'Drilling Input'!$B$3:$F$10034,5,1)=VLOOKUP(AH15,'Drilling Input'!$B$3:$F$10034,5,1)," ",VLOOKUP(AH16,'Drilling Input'!$B$3:$F$10034,5,1))</f>
        <v xml:space="preserve"> </v>
      </c>
      <c r="AJ16" s="504"/>
      <c r="AK16" s="503">
        <f t="shared" ref="AK16" si="1405">AK15+1/24+1/100000</f>
        <v>44598.375090000009</v>
      </c>
      <c r="AL16" s="501" t="str">
        <f>IF(VLOOKUP(AK16,'Drilling Input'!$B$3:$F$10034,5,1)=VLOOKUP(AK15,'Drilling Input'!$B$3:$F$10034,5,1)," ",VLOOKUP(AK16,'Drilling Input'!$B$3:$F$10034,5,1))</f>
        <v>Sail from Labuan to KK Port</v>
      </c>
      <c r="AM16" s="504"/>
      <c r="AN16" s="503">
        <f t="shared" si="360"/>
        <v>44599.375090000009</v>
      </c>
      <c r="AO16" s="501" t="str">
        <f>IF(VLOOKUP(AN16,'Drilling Input'!$B$3:$F$10034,5,1)=VLOOKUP(AN15,'Drilling Input'!$B$3:$F$10034,5,1)," ",VLOOKUP(AN16,'Drilling Input'!$B$3:$F$10034,5,1))</f>
        <v xml:space="preserve"> </v>
      </c>
      <c r="AP16" s="504"/>
      <c r="AQ16" s="503">
        <f t="shared" ref="AQ16" si="1406">AQ15+1/24+1/100000</f>
        <v>44600.375090000009</v>
      </c>
      <c r="AR16" s="501" t="str">
        <f>IF(VLOOKUP(AQ16,'Drilling Input'!$B$3:$F$10034,5,1)=VLOOKUP(AQ15,'Drilling Input'!$B$3:$F$10034,5,1)," ",VLOOKUP(AQ16,'Drilling Input'!$B$3:$F$10034,5,1))</f>
        <v xml:space="preserve"> </v>
      </c>
      <c r="AS16" s="504"/>
      <c r="AT16" s="503">
        <f t="shared" ref="AT16" si="1407">AT15+1/24+1/100000</f>
        <v>44601.375090000009</v>
      </c>
      <c r="AU16" s="501" t="str">
        <f>IF(VLOOKUP(AT16,'Drilling Input'!$B$3:$F$10034,5,1)=VLOOKUP(AT15,'Drilling Input'!$B$3:$F$10034,5,1)," ",VLOOKUP(AT16,'Drilling Input'!$B$3:$F$10034,5,1))</f>
        <v xml:space="preserve"> </v>
      </c>
      <c r="AV16" s="504"/>
      <c r="AW16" s="503">
        <f t="shared" si="355"/>
        <v>44602.375090000009</v>
      </c>
      <c r="AX16" s="501" t="str">
        <f>IF(VLOOKUP(AW16,'Drilling Input'!$B$3:$F$10034,5,1)=VLOOKUP(AW15,'Drilling Input'!$B$3:$F$10034,5,1)," ",VLOOKUP(AW16,'Drilling Input'!$B$3:$F$10034,5,1))</f>
        <v xml:space="preserve"> </v>
      </c>
      <c r="AY16" s="504"/>
      <c r="AZ16" s="503">
        <f t="shared" ref="AZ16" si="1408">AZ15+1/24+1/100000</f>
        <v>44603.375090000009</v>
      </c>
      <c r="BA16" s="501" t="str">
        <f>IF(VLOOKUP(AZ16,'Drilling Input'!$B$3:$F$10034,5,1)=VLOOKUP(AZ15,'Drilling Input'!$B$3:$F$10034,5,1)," ",VLOOKUP(AZ16,'Drilling Input'!$B$3:$F$10034,5,1))</f>
        <v xml:space="preserve"> </v>
      </c>
      <c r="BB16" s="504"/>
      <c r="BC16" s="503">
        <f t="shared" ref="BC16" si="1409">BC15+1/24+1/100000</f>
        <v>44604.375090000009</v>
      </c>
      <c r="BD16" s="501" t="str">
        <f>IF(VLOOKUP(BC16,'Drilling Input'!$B$3:$F$10034,5,1)=VLOOKUP(BC15,'Drilling Input'!$B$3:$F$10034,5,1)," ",VLOOKUP(BC16,'Drilling Input'!$B$3:$F$10034,5,1))</f>
        <v xml:space="preserve"> </v>
      </c>
      <c r="BE16" s="504"/>
      <c r="BF16" s="503">
        <f t="shared" ref="BF16" si="1410">BF15+1/24+1/100000</f>
        <v>44605.375090000009</v>
      </c>
      <c r="BG16" s="501" t="str">
        <f>IF(VLOOKUP(BF16,'Drilling Input'!$B$3:$F$10034,5,1)=VLOOKUP(BF15,'Drilling Input'!$B$3:$F$10034,5,1)," ",VLOOKUP(BF16,'Drilling Input'!$B$3:$F$10034,5,1))</f>
        <v xml:space="preserve"> </v>
      </c>
      <c r="BH16" s="504"/>
      <c r="BI16" s="503">
        <f t="shared" ref="BI16" si="1411">BI15+1/24+1/100000</f>
        <v>44606.375090000009</v>
      </c>
      <c r="BJ16" s="501" t="str">
        <f>IF(VLOOKUP(BI16,'Drilling Input'!$B$3:$F$10034,5,1)=VLOOKUP(BI15,'Drilling Input'!$B$3:$F$10034,5,1)," ",VLOOKUP(BI16,'Drilling Input'!$B$3:$F$10034,5,1))</f>
        <v xml:space="preserve"> </v>
      </c>
      <c r="BK16" s="504"/>
      <c r="BL16" s="503">
        <f t="shared" si="360"/>
        <v>44607.375090000009</v>
      </c>
      <c r="BM16" s="501" t="str">
        <f>IF(VLOOKUP(BL16,'Drilling Input'!$B$3:$F$10034,5,1)=VLOOKUP(BL15,'Drilling Input'!$B$3:$F$10034,5,1)," ",VLOOKUP(BL16,'Drilling Input'!$B$3:$F$10034,5,1))</f>
        <v xml:space="preserve"> </v>
      </c>
      <c r="BN16" s="504"/>
      <c r="BO16" s="503">
        <f t="shared" ref="BO16" si="1412">BO15+1/24+1/100000</f>
        <v>44608.375090000009</v>
      </c>
      <c r="BP16" s="501" t="str">
        <f>IF(VLOOKUP(BO16,'Drilling Input'!$B$3:$F$10034,5,1)=VLOOKUP(BO15,'Drilling Input'!$B$3:$F$10034,5,1)," ",VLOOKUP(BO16,'Drilling Input'!$B$3:$F$10034,5,1))</f>
        <v xml:space="preserve"> </v>
      </c>
      <c r="BQ16" s="504"/>
      <c r="BR16" s="503">
        <f t="shared" ref="BR16" si="1413">BR15+1/24+1/100000</f>
        <v>44609.375090000009</v>
      </c>
      <c r="BS16" s="501" t="str">
        <f>IF(VLOOKUP(BR16,'Drilling Input'!$B$3:$F$10034,5,1)=VLOOKUP(BR15,'Drilling Input'!$B$3:$F$10034,5,1)," ",VLOOKUP(BR16,'Drilling Input'!$B$3:$F$10034,5,1))</f>
        <v xml:space="preserve"> </v>
      </c>
      <c r="BT16" s="504"/>
      <c r="BU16" s="503">
        <f t="shared" si="355"/>
        <v>44610.375090000009</v>
      </c>
      <c r="BV16" s="501" t="str">
        <f>IF(VLOOKUP(BU16,'Drilling Input'!$B$3:$F$10034,5,1)=VLOOKUP(BU15,'Drilling Input'!$B$3:$F$10034,5,1)," ",VLOOKUP(BU16,'Drilling Input'!$B$3:$F$10034,5,1))</f>
        <v xml:space="preserve"> </v>
      </c>
      <c r="BW16" s="504"/>
      <c r="BX16" s="503">
        <f t="shared" ref="BX16" si="1414">BX15+1/24+1/100000</f>
        <v>44611.375090000009</v>
      </c>
      <c r="BY16" s="501" t="str">
        <f>IF(VLOOKUP(BX16,'Drilling Input'!$B$3:$F$10034,5,1)=VLOOKUP(BX15,'Drilling Input'!$B$3:$F$10034,5,1)," ",VLOOKUP(BX16,'Drilling Input'!$B$3:$F$10034,5,1))</f>
        <v xml:space="preserve"> </v>
      </c>
      <c r="BZ16" s="504"/>
      <c r="CA16" s="503">
        <f t="shared" ref="CA16" si="1415">CA15+1/24+1/100000</f>
        <v>44612.375090000009</v>
      </c>
      <c r="CB16" s="501" t="str">
        <f>IF(VLOOKUP(CA16,'Drilling Input'!$B$3:$F$10034,5,1)=VLOOKUP(CA15,'Drilling Input'!$B$3:$F$10034,5,1)," ",VLOOKUP(CA16,'Drilling Input'!$B$3:$F$10034,5,1))</f>
        <v xml:space="preserve"> </v>
      </c>
      <c r="CC16" s="504"/>
      <c r="CD16" s="503">
        <f t="shared" ref="CD16" si="1416">CD15+1/24+1/100000</f>
        <v>44613.375090000009</v>
      </c>
      <c r="CE16" s="501" t="str">
        <f>IF(VLOOKUP(CD16,'Drilling Input'!$B$3:$F$10034,5,1)=VLOOKUP(CD15,'Drilling Input'!$B$3:$F$10034,5,1)," ",VLOOKUP(CD16,'Drilling Input'!$B$3:$F$10034,5,1))</f>
        <v xml:space="preserve"> </v>
      </c>
      <c r="CF16" s="504"/>
      <c r="CG16" s="503">
        <f t="shared" ref="CG16" si="1417">CG15+1/24+1/100000</f>
        <v>44614.375090000009</v>
      </c>
      <c r="CH16" s="501" t="str">
        <f>IF(VLOOKUP(CG16,'Drilling Input'!$B$3:$F$10034,5,1)=VLOOKUP(CG15,'Drilling Input'!$B$3:$F$10034,5,1)," ",VLOOKUP(CG16,'Drilling Input'!$B$3:$F$10034,5,1))</f>
        <v xml:space="preserve"> </v>
      </c>
      <c r="CI16" s="504"/>
      <c r="CJ16" s="503">
        <f t="shared" si="360"/>
        <v>44615.375090000009</v>
      </c>
      <c r="CK16" s="501" t="str">
        <f>IF(VLOOKUP(CJ16,'Drilling Input'!$B$3:$F$10034,5,1)=VLOOKUP(CJ15,'Drilling Input'!$B$3:$F$10034,5,1)," ",VLOOKUP(CJ16,'Drilling Input'!$B$3:$F$10034,5,1))</f>
        <v xml:space="preserve"> </v>
      </c>
      <c r="CL16" s="504"/>
      <c r="CM16" s="503">
        <f t="shared" ref="CM16" si="1418">CM15+1/24+1/100000</f>
        <v>44616.375090000009</v>
      </c>
      <c r="CN16" s="501" t="str">
        <f>IF(VLOOKUP(CM16,'Drilling Input'!$B$3:$F$10034,5,1)=VLOOKUP(CM15,'Drilling Input'!$B$3:$F$10034,5,1)," ",VLOOKUP(CM16,'Drilling Input'!$B$3:$F$10034,5,1))</f>
        <v xml:space="preserve"> </v>
      </c>
      <c r="CO16" s="504"/>
      <c r="CP16" s="503">
        <f t="shared" ref="CP16" si="1419">CP15+1/24+1/100000</f>
        <v>44617.375090000009</v>
      </c>
      <c r="CQ16" s="501" t="str">
        <f>IF(VLOOKUP(CP16,'Drilling Input'!$B$3:$F$10034,5,1)=VLOOKUP(CP15,'Drilling Input'!$B$3:$F$10034,5,1)," ",VLOOKUP(CP16,'Drilling Input'!$B$3:$F$10034,5,1))</f>
        <v xml:space="preserve"> </v>
      </c>
      <c r="CR16" s="504"/>
      <c r="CS16" s="503">
        <f t="shared" si="375"/>
        <v>44618.375090000009</v>
      </c>
      <c r="CT16" s="501" t="str">
        <f>IF(VLOOKUP(CS16,'Drilling Input'!$B$3:$F$10034,5,1)=VLOOKUP(CS15,'Drilling Input'!$B$3:$F$10034,5,1)," ",VLOOKUP(CS16,'Drilling Input'!$B$3:$F$10034,5,1))</f>
        <v xml:space="preserve"> </v>
      </c>
      <c r="CU16" s="504"/>
      <c r="CV16" s="503">
        <f t="shared" ref="CV16" si="1420">CV15+1/24+1/100000</f>
        <v>44619.375090000009</v>
      </c>
      <c r="CW16" s="501" t="str">
        <f>IF(VLOOKUP(CV16,'Drilling Input'!$B$3:$F$10034,5,1)=VLOOKUP(CV15,'Drilling Input'!$B$3:$F$10034,5,1)," ",VLOOKUP(CV16,'Drilling Input'!$B$3:$F$10034,5,1))</f>
        <v xml:space="preserve"> </v>
      </c>
      <c r="CX16" s="504"/>
      <c r="CY16" s="503">
        <f t="shared" ref="CY16" si="1421">CY15+1/24+1/100000</f>
        <v>44620.375090000009</v>
      </c>
      <c r="CZ16" s="501" t="str">
        <f>IF(VLOOKUP(CY16,'Drilling Input'!$B$3:$F$10034,5,1)=VLOOKUP(CY15,'Drilling Input'!$B$3:$F$10034,5,1)," ",VLOOKUP(CY16,'Drilling Input'!$B$3:$F$10034,5,1))</f>
        <v xml:space="preserve"> </v>
      </c>
      <c r="DA16" s="504"/>
      <c r="DB16" s="503">
        <f t="shared" ref="DB16" si="1422">DB15+1/24+1/100000</f>
        <v>44621.375090000009</v>
      </c>
      <c r="DC16" s="501" t="str">
        <f>IF(VLOOKUP(DB16,'Drilling Input'!$B$3:$F$10034,5,1)=VLOOKUP(DB15,'Drilling Input'!$B$3:$F$10034,5,1)," ",VLOOKUP(DB16,'Drilling Input'!$B$3:$F$10034,5,1))</f>
        <v xml:space="preserve"> </v>
      </c>
      <c r="DD16" s="504"/>
      <c r="DE16" s="503">
        <f t="shared" ref="DE16" si="1423">DE15+1/24+1/100000</f>
        <v>44622.375090000009</v>
      </c>
      <c r="DF16" s="501" t="str">
        <f>IF(VLOOKUP(DE16,'Drilling Input'!$B$3:$F$10034,5,1)=VLOOKUP(DE15,'Drilling Input'!$B$3:$F$10034,5,1)," ",VLOOKUP(DE16,'Drilling Input'!$B$3:$F$10034,5,1))</f>
        <v xml:space="preserve"> </v>
      </c>
      <c r="DG16" s="504"/>
      <c r="DH16" s="503">
        <f t="shared" si="380"/>
        <v>44623.375090000009</v>
      </c>
      <c r="DI16" s="501" t="str">
        <f>IF(VLOOKUP(DH16,'Drilling Input'!$B$3:$F$10034,5,1)=VLOOKUP(DH15,'Drilling Input'!$B$3:$F$10034,5,1)," ",VLOOKUP(DH16,'Drilling Input'!$B$3:$F$10034,5,1))</f>
        <v xml:space="preserve"> </v>
      </c>
      <c r="DJ16" s="504"/>
      <c r="DK16" s="503">
        <f t="shared" ref="DK16" si="1424">DK15+1/24+1/100000</f>
        <v>44624.375090000009</v>
      </c>
      <c r="DL16" s="501" t="str">
        <f>IF(VLOOKUP(DK16,'Drilling Input'!$B$3:$F$10034,5,1)=VLOOKUP(DK15,'Drilling Input'!$B$3:$F$10034,5,1)," ",VLOOKUP(DK16,'Drilling Input'!$B$3:$F$10034,5,1))</f>
        <v xml:space="preserve"> </v>
      </c>
      <c r="DM16" s="504"/>
      <c r="DN16" s="503">
        <f t="shared" ref="DN16" si="1425">DN15+1/24+1/100000</f>
        <v>44625.375090000009</v>
      </c>
      <c r="DO16" s="501" t="str">
        <f>IF(VLOOKUP(DN16,'Drilling Input'!$B$3:$F$10034,5,1)=VLOOKUP(DN15,'Drilling Input'!$B$3:$F$10034,5,1)," ",VLOOKUP(DN16,'Drilling Input'!$B$3:$F$10034,5,1))</f>
        <v xml:space="preserve"> </v>
      </c>
      <c r="DP16" s="504"/>
      <c r="DQ16" s="503">
        <f t="shared" si="375"/>
        <v>44626.375090000009</v>
      </c>
      <c r="DR16" s="501" t="str">
        <f>IF(VLOOKUP(DQ16,'Drilling Input'!$B$3:$F$10034,5,1)=VLOOKUP(DQ15,'Drilling Input'!$B$3:$F$10034,5,1)," ",VLOOKUP(DQ16,'Drilling Input'!$B$3:$F$10034,5,1))</f>
        <v xml:space="preserve"> </v>
      </c>
      <c r="DS16" s="504"/>
      <c r="DT16" s="503">
        <f t="shared" ref="DT16" si="1426">DT15+1/24+1/100000</f>
        <v>44627.375090000009</v>
      </c>
      <c r="DU16" s="501" t="str">
        <f>IF(VLOOKUP(DT16,'Drilling Input'!$B$3:$F$10034,5,1)=VLOOKUP(DT15,'Drilling Input'!$B$3:$F$10034,5,1)," ",VLOOKUP(DT16,'Drilling Input'!$B$3:$F$10034,5,1))</f>
        <v>Suspend 36" conductor at rig floor with FMC split hang off plate (using DAT to P/U)</v>
      </c>
      <c r="DV16" s="504"/>
      <c r="DW16" s="503">
        <f t="shared" ref="DW16" si="1427">DW15+1/24+1/100000</f>
        <v>44628.375090000009</v>
      </c>
      <c r="DX16" s="501" t="str">
        <f>IF(VLOOKUP(DW16,'Drilling Input'!$B$3:$F$10034,5,1)=VLOOKUP(DW15,'Drilling Input'!$B$3:$F$10034,5,1)," ",VLOOKUP(DW16,'Drilling Input'!$B$3:$F$10034,5,1))</f>
        <v xml:space="preserve"> </v>
      </c>
      <c r="DY16" s="504"/>
      <c r="DZ16" s="503">
        <f t="shared" ref="DZ16" si="1428">DZ15+1/24+1/100000</f>
        <v>44629.375090000009</v>
      </c>
      <c r="EA16" s="501" t="str">
        <f>IF(VLOOKUP(DZ16,'Drilling Input'!$B$3:$F$10034,5,1)=VLOOKUP(DZ15,'Drilling Input'!$B$3:$F$10034,5,1)," ",VLOOKUP(DZ16,'Drilling Input'!$B$3:$F$10034,5,1))</f>
        <v xml:space="preserve"> </v>
      </c>
      <c r="EB16" s="504"/>
      <c r="EC16" s="503">
        <f t="shared" ref="EC16" si="1429">EC15+1/24+1/100000</f>
        <v>44630.375090000009</v>
      </c>
      <c r="ED16" s="501" t="str">
        <f>IF(VLOOKUP(EC16,'Drilling Input'!$B$3:$F$10034,5,1)=VLOOKUP(EC15,'Drilling Input'!$B$3:$F$10034,5,1)," ",VLOOKUP(EC16,'Drilling Input'!$B$3:$F$10034,5,1))</f>
        <v xml:space="preserve"> </v>
      </c>
      <c r="EE16" s="504"/>
      <c r="EF16" s="503">
        <f t="shared" si="380"/>
        <v>44631.375090000009</v>
      </c>
      <c r="EG16" s="501" t="str">
        <f>IF(VLOOKUP(EF16,'Drilling Input'!$B$3:$F$10034,5,1)=VLOOKUP(EF15,'Drilling Input'!$B$3:$F$10034,5,1)," ",VLOOKUP(EF16,'Drilling Input'!$B$3:$F$10034,5,1))</f>
        <v xml:space="preserve"> </v>
      </c>
      <c r="EH16" s="504"/>
      <c r="EI16" s="503">
        <f t="shared" ref="EI16" si="1430">EI15+1/24+1/100000</f>
        <v>44632.375090000009</v>
      </c>
      <c r="EJ16" s="501" t="str">
        <f>IF(VLOOKUP(EI16,'Drilling Input'!$B$3:$F$10034,5,1)=VLOOKUP(EI15,'Drilling Input'!$B$3:$F$10034,5,1)," ",VLOOKUP(EI16,'Drilling Input'!$B$3:$F$10034,5,1))</f>
        <v>Break circulation. Perform step rate test. Circulate.</v>
      </c>
      <c r="EK16" s="504"/>
      <c r="EL16" s="503">
        <f t="shared" ref="EL16" si="1431">EL15+1/24+1/100000</f>
        <v>44633.375090000009</v>
      </c>
      <c r="EM16" s="501" t="str">
        <f>IF(VLOOKUP(EL16,'Drilling Input'!$B$3:$F$10034,5,1)=VLOOKUP(EL15,'Drilling Input'!$B$3:$F$10034,5,1)," ",VLOOKUP(EL16,'Drilling Input'!$B$3:$F$10034,5,1))</f>
        <v xml:space="preserve"> </v>
      </c>
      <c r="EN16" s="504"/>
      <c r="EO16" s="503">
        <f t="shared" si="375"/>
        <v>44634.375090000009</v>
      </c>
      <c r="EP16" s="501" t="str">
        <f>IF(VLOOKUP(EO16,'Drilling Input'!$B$3:$F$10034,5,1)=VLOOKUP(EO15,'Drilling Input'!$B$3:$F$10034,5,1)," ",VLOOKUP(EO16,'Drilling Input'!$B$3:$F$10034,5,1))</f>
        <v xml:space="preserve"> </v>
      </c>
      <c r="EQ16" s="504"/>
      <c r="ER16" s="503">
        <f t="shared" ref="ER16" si="1432">ER15+1/24+1/100000</f>
        <v>44635.375090000009</v>
      </c>
      <c r="ES16" s="501" t="str">
        <f>IF(VLOOKUP(ER16,'Drilling Input'!$B$3:$F$10034,5,1)=VLOOKUP(ER15,'Drilling Input'!$B$3:$F$10034,5,1)," ",VLOOKUP(ER16,'Drilling Input'!$B$3:$F$10034,5,1))</f>
        <v xml:space="preserve"> </v>
      </c>
      <c r="ET16" s="504"/>
      <c r="EU16" s="503">
        <f t="shared" ref="EU16" si="1433">EU15+1/24+1/100000</f>
        <v>44636.375090000009</v>
      </c>
      <c r="EV16" s="501" t="str">
        <f>IF(VLOOKUP(EU16,'Drilling Input'!$B$3:$F$10034,5,1)=VLOOKUP(EU15,'Drilling Input'!$B$3:$F$10034,5,1)," ",VLOOKUP(EU16,'Drilling Input'!$B$3:$F$10034,5,1))</f>
        <v xml:space="preserve"> </v>
      </c>
      <c r="EW16" s="504"/>
      <c r="EX16" s="503">
        <f t="shared" ref="EX16" si="1434">EX15+1/24+1/100000</f>
        <v>44637.375090000009</v>
      </c>
      <c r="EY16" s="501" t="str">
        <f>IF(VLOOKUP(EX16,'Drilling Input'!$B$3:$F$10034,5,1)=VLOOKUP(EX15,'Drilling Input'!$B$3:$F$10034,5,1)," ",VLOOKUP(EX16,'Drilling Input'!$B$3:$F$10034,5,1))</f>
        <v>Position rig and stab 20x18-5/8" casing into wellhead</v>
      </c>
      <c r="EZ16" s="504"/>
      <c r="FA16" s="503">
        <f t="shared" ref="FA16" si="1435">FA15+1/24+1/100000</f>
        <v>44638.375090000009</v>
      </c>
      <c r="FB16" s="501" t="str">
        <f>IF(VLOOKUP(FA16,'Drilling Input'!$B$3:$F$10034,5,1)=VLOOKUP(FA15,'Drilling Input'!$B$3:$F$10034,5,1)," ",VLOOKUP(FA16,'Drilling Input'!$B$3:$F$10034,5,1))</f>
        <v xml:space="preserve"> </v>
      </c>
      <c r="FC16" s="504"/>
      <c r="FD16" s="503">
        <f t="shared" si="380"/>
        <v>44639.375090000009</v>
      </c>
      <c r="FE16" s="501" t="str">
        <f>IF(VLOOKUP(FD16,'Drilling Input'!$B$3:$F$10034,5,1)=VLOOKUP(FD15,'Drilling Input'!$B$3:$F$10034,5,1)," ",VLOOKUP(FD16,'Drilling Input'!$B$3:$F$10034,5,1))</f>
        <v xml:space="preserve"> </v>
      </c>
      <c r="FF16" s="504"/>
      <c r="FG16" s="503">
        <f t="shared" ref="FG16" si="1436">FG15+1/24+1/100000</f>
        <v>44640.375090000009</v>
      </c>
      <c r="FH16" s="501" t="str">
        <f>IF(VLOOKUP(FG16,'Drilling Input'!$B$3:$F$10034,5,1)=VLOOKUP(FG15,'Drilling Input'!$B$3:$F$10034,5,1)," ",VLOOKUP(FG16,'Drilling Input'!$B$3:$F$10034,5,1))</f>
        <v xml:space="preserve"> </v>
      </c>
      <c r="FI16" s="504"/>
      <c r="FJ16" s="503">
        <f t="shared" ref="FJ16" si="1437">FJ15+1/24+1/100000</f>
        <v>44641.375090000009</v>
      </c>
      <c r="FK16" s="501" t="str">
        <f>IF(VLOOKUP(FJ16,'Drilling Input'!$B$3:$F$10034,5,1)=VLOOKUP(FJ15,'Drilling Input'!$B$3:$F$10034,5,1)," ",VLOOKUP(FJ16,'Drilling Input'!$B$3:$F$10034,5,1))</f>
        <v>Pump Hi-vis and circulate hole clean</v>
      </c>
      <c r="FL16" s="504"/>
      <c r="FM16" s="503">
        <f t="shared" si="395"/>
        <v>44642.375090000009</v>
      </c>
      <c r="FN16" s="501" t="str">
        <f>IF(VLOOKUP(FM16,'Drilling Input'!$B$3:$F$10034,5,1)=VLOOKUP(FM15,'Drilling Input'!$B$3:$F$10034,5,1)," ",VLOOKUP(FM16,'Drilling Input'!$B$3:$F$10034,5,1))</f>
        <v xml:space="preserve"> </v>
      </c>
      <c r="FO16" s="504"/>
      <c r="FP16" s="503">
        <f t="shared" ref="FP16" si="1438">FP15+1/24+1/100000</f>
        <v>44643.375090000009</v>
      </c>
      <c r="FQ16" s="501" t="str">
        <f>IF(VLOOKUP(FP16,'Drilling Input'!$B$3:$F$10034,5,1)=VLOOKUP(FP15,'Drilling Input'!$B$3:$F$10034,5,1)," ",VLOOKUP(FP16,'Drilling Input'!$B$3:$F$10034,5,1))</f>
        <v xml:space="preserve"> </v>
      </c>
      <c r="FR16" s="504"/>
      <c r="FS16" s="503">
        <f t="shared" ref="FS16" si="1439">FS15+1/24+1/100000</f>
        <v>44644.375090000009</v>
      </c>
      <c r="FT16" s="501" t="str">
        <f>IF(VLOOKUP(FS16,'Drilling Input'!$B$3:$F$10034,5,1)=VLOOKUP(FS15,'Drilling Input'!$B$3:$F$10034,5,1)," ",VLOOKUP(FS16,'Drilling Input'!$B$3:$F$10034,5,1))</f>
        <v xml:space="preserve"> </v>
      </c>
      <c r="FU16" s="504"/>
      <c r="FV16" s="503">
        <f t="shared" ref="FV16" si="1440">FV15+1/24+1/100000</f>
        <v>44645.375090000009</v>
      </c>
      <c r="FW16" s="501" t="str">
        <f>IF(VLOOKUP(FV16,'Drilling Input'!$B$3:$F$10034,5,1)=VLOOKUP(FV15,'Drilling Input'!$B$3:$F$10034,5,1)," ",VLOOKUP(FV16,'Drilling Input'!$B$3:$F$10034,5,1))</f>
        <v>Install MPD storm loop support bracket to slip joint, pay out MPD umbilicals and connect to storm loop bracket</v>
      </c>
      <c r="FX16" s="504"/>
      <c r="FY16" s="503">
        <f t="shared" ref="FY16" si="1441">FY15+1/24+1/100000</f>
        <v>44646.375090000009</v>
      </c>
      <c r="FZ16" s="501" t="str">
        <f>IF(VLOOKUP(FY16,'Drilling Input'!$B$3:$F$10034,5,1)=VLOOKUP(FY15,'Drilling Input'!$B$3:$F$10034,5,1)," ",VLOOKUP(FY16,'Drilling Input'!$B$3:$F$10034,5,1))</f>
        <v>Wash down, break seals, and tag TOC.</v>
      </c>
      <c r="GA16" s="504"/>
      <c r="GB16" s="503">
        <f t="shared" si="400"/>
        <v>44647.375090000009</v>
      </c>
      <c r="GC16" s="501" t="str">
        <f>IF(VLOOKUP(GB16,'Drilling Input'!$B$3:$F$10034,5,1)=VLOOKUP(GB15,'Drilling Input'!$B$3:$F$10034,5,1)," ",VLOOKUP(GB16,'Drilling Input'!$B$3:$F$10034,5,1))</f>
        <v xml:space="preserve"> </v>
      </c>
      <c r="GD16" s="504"/>
      <c r="GE16" s="503">
        <f t="shared" ref="GE16" si="1442">GE15+1/24+1/100000</f>
        <v>44648.375090000009</v>
      </c>
      <c r="GF16" s="501" t="str">
        <f>IF(VLOOKUP(GE16,'Drilling Input'!$B$3:$F$10034,5,1)=VLOOKUP(GE15,'Drilling Input'!$B$3:$F$10034,5,1)," ",VLOOKUP(GE16,'Drilling Input'!$B$3:$F$10034,5,1))</f>
        <v>Set and p/test seal assy.</v>
      </c>
      <c r="GG16" s="504"/>
      <c r="GH16" s="503">
        <f t="shared" ref="GH16" si="1443">GH15+1/24+1/100000</f>
        <v>44649.375090000009</v>
      </c>
      <c r="GI16" s="501" t="str">
        <f>IF(VLOOKUP(GH16,'Drilling Input'!$B$3:$F$10034,5,1)=VLOOKUP(GH15,'Drilling Input'!$B$3:$F$10034,5,1)," ",VLOOKUP(GH16,'Drilling Input'!$B$3:$F$10034,5,1))</f>
        <v xml:space="preserve"> </v>
      </c>
      <c r="GJ16" s="504"/>
      <c r="GK16" s="503">
        <f t="shared" si="395"/>
        <v>44650.375090000009</v>
      </c>
      <c r="GL16" s="501" t="str">
        <f>IF(VLOOKUP(GK16,'Drilling Input'!$B$3:$F$10034,5,1)=VLOOKUP(GK15,'Drilling Input'!$B$3:$F$10034,5,1)," ",VLOOKUP(GK16,'Drilling Input'!$B$3:$F$10034,5,1))</f>
        <v>POOH BHA racking DP to 1000 ft. PS30's out, bushings in.</v>
      </c>
      <c r="GM16" s="504"/>
      <c r="GN16" s="503">
        <f t="shared" ref="GN16" si="1444">GN15+1/24+1/100000</f>
        <v>44651.375090000009</v>
      </c>
      <c r="GO16" s="501" t="str">
        <f>IF(VLOOKUP(GN16,'Drilling Input'!$B$3:$F$10034,5,1)=VLOOKUP(GN15,'Drilling Input'!$B$3:$F$10034,5,1)," ",VLOOKUP(GN16,'Drilling Input'!$B$3:$F$10034,5,1))</f>
        <v xml:space="preserve"> </v>
      </c>
      <c r="GP16" s="504"/>
      <c r="GQ16" s="503">
        <f t="shared" ref="GQ16" si="1445">GQ15+1/24+1/100000</f>
        <v>44652.375090000009</v>
      </c>
      <c r="GR16" s="501" t="str">
        <f>IF(VLOOKUP(GQ16,'Drilling Input'!$B$3:$F$10034,5,1)=VLOOKUP(GQ15,'Drilling Input'!$B$3:$F$10034,5,1)," ",VLOOKUP(GQ16,'Drilling Input'!$B$3:$F$10034,5,1))</f>
        <v xml:space="preserve"> </v>
      </c>
      <c r="GS16" s="504"/>
      <c r="GT16" s="503">
        <f t="shared" ref="GT16" si="1446">GT15+1/24+1/100000</f>
        <v>44653.375090000009</v>
      </c>
      <c r="GU16" s="501" t="str">
        <f>IF(VLOOKUP(GT16,'Drilling Input'!$B$3:$F$10034,5,1)=VLOOKUP(GT15,'Drilling Input'!$B$3:$F$10034,5,1)," ",VLOOKUP(GT16,'Drilling Input'!$B$3:$F$10034,5,1))</f>
        <v>THD Captures HPWHH and ROV orientate THD on HPWHH</v>
      </c>
      <c r="GV16" s="504"/>
      <c r="GW16" s="503">
        <f t="shared" ref="GW16" si="1447">GW15+1/24+1/100000</f>
        <v>44654.375090000009</v>
      </c>
      <c r="GX16" s="501" t="str">
        <f>IF(VLOOKUP(GW16,'Drilling Input'!$B$3:$F$10034,5,1)=VLOOKUP(GW15,'Drilling Input'!$B$3:$F$10034,5,1)," ",VLOOKUP(GW16,'Drilling Input'!$B$3:$F$10034,5,1))</f>
        <v>RIH 8-1/2" AutoTrak BHA on 6-5/8" DP to 1 stand above expected TOC.</v>
      </c>
      <c r="GY16" s="504"/>
      <c r="GZ16" s="503">
        <f t="shared" si="400"/>
        <v>44655.375090000009</v>
      </c>
      <c r="HA16" s="501" t="str">
        <f>IF(VLOOKUP(GZ16,'Drilling Input'!$B$3:$F$10034,5,1)=VLOOKUP(GZ15,'Drilling Input'!$B$3:$F$10034,5,1)," ",VLOOKUP(GZ16,'Drilling Input'!$B$3:$F$10034,5,1))</f>
        <v xml:space="preserve"> Displace open hole to SF-DIF.</v>
      </c>
      <c r="HB16" s="504"/>
      <c r="HC16" s="503">
        <f t="shared" ref="HC16" si="1448">HC15+1/24+1/100000</f>
        <v>44656.375090000009</v>
      </c>
      <c r="HD16" s="501" t="str">
        <f>IF(VLOOKUP(HC16,'Drilling Input'!$B$3:$F$10034,5,1)=VLOOKUP(HC15,'Drilling Input'!$B$3:$F$10034,5,1)," ",VLOOKUP(HC16,'Drilling Input'!$B$3:$F$10034,5,1))</f>
        <v>Make up FS-2 FCLV assembly</v>
      </c>
      <c r="HE16" s="504"/>
      <c r="HF16" s="503">
        <f t="shared" ref="HF16" si="1449">HF15+1/24+1/100000</f>
        <v>44657.375090000009</v>
      </c>
      <c r="HG16" s="501" t="str">
        <f>IF(VLOOKUP(HF16,'Drilling Input'!$B$3:$F$10034,5,1)=VLOOKUP(HF15,'Drilling Input'!$B$3:$F$10034,5,1)," ",VLOOKUP(HF16,'Drilling Input'!$B$3:$F$10034,5,1))</f>
        <v xml:space="preserve"> </v>
      </c>
      <c r="HH16" s="504"/>
      <c r="HI16" s="503">
        <f t="shared" si="395"/>
        <v>44658.375090000009</v>
      </c>
      <c r="HJ16" s="501" t="str">
        <f>IF(VLOOKUP(HI16,'Drilling Input'!$B$3:$F$10034,5,1)=VLOOKUP(HI15,'Drilling Input'!$B$3:$F$10034,5,1)," ",VLOOKUP(HI16,'Drilling Input'!$B$3:$F$10034,5,1))</f>
        <v xml:space="preserve"> </v>
      </c>
      <c r="HK16" s="504"/>
      <c r="HL16" s="503">
        <f t="shared" ref="HL16" si="1450">HL15+1/24+1/100000</f>
        <v>44659.375090000009</v>
      </c>
      <c r="HM16" s="501" t="str">
        <f>IF(VLOOKUP(HL16,'Drilling Input'!$B$3:$F$10034,5,1)=VLOOKUP(HL15,'Drilling Input'!$B$3:$F$10034,5,1)," ",VLOOKUP(HL16,'Drilling Input'!$B$3:$F$10034,5,1))</f>
        <v xml:space="preserve"> </v>
      </c>
      <c r="HN16" s="504"/>
      <c r="HO16" s="503">
        <f t="shared" ref="HO16" si="1451">HO15+1/24+1/100000</f>
        <v>44660.375090000009</v>
      </c>
      <c r="HP16" s="501" t="str">
        <f>IF(VLOOKUP(HO16,'Drilling Input'!$B$3:$F$10034,5,1)=VLOOKUP(HO15,'Drilling Input'!$B$3:$F$10034,5,1)," ",VLOOKUP(HO16,'Drilling Input'!$B$3:$F$10034,5,1))</f>
        <v xml:space="preserve"> </v>
      </c>
      <c r="HQ16" s="504"/>
      <c r="HR16" s="503">
        <f t="shared" ref="HR16" si="1452">HR15+1/24+1/100000</f>
        <v>44661.375090000009</v>
      </c>
      <c r="HS16" s="501" t="str">
        <f>IF(VLOOKUP(HR16,'Drilling Input'!$B$3:$F$10034,5,1)=VLOOKUP(HR15,'Drilling Input'!$B$3:$F$10034,5,1)," ",VLOOKUP(HR16,'Drilling Input'!$B$3:$F$10034,5,1))</f>
        <v xml:space="preserve"> </v>
      </c>
      <c r="HT16" s="504"/>
      <c r="HU16" s="503">
        <f t="shared" ref="HU16" si="1453">HU15+1/24+1/100000</f>
        <v>44662.375090000009</v>
      </c>
      <c r="HV16" s="501" t="str">
        <f>IF(VLOOKUP(HU16,'Drilling Input'!$B$3:$F$10034,5,1)=VLOOKUP(HU15,'Drilling Input'!$B$3:$F$10034,5,1)," ",VLOOKUP(HU16,'Drilling Input'!$B$3:$F$10034,5,1))</f>
        <v xml:space="preserve"> </v>
      </c>
      <c r="HW16" s="504"/>
      <c r="HX16" s="503">
        <f t="shared" si="400"/>
        <v>44663.375090000009</v>
      </c>
      <c r="HY16" s="501" t="str">
        <f>IF(VLOOKUP(HX16,'Drilling Input'!$B$3:$F$10034,5,1)=VLOOKUP(HX15,'Drilling Input'!$B$3:$F$10034,5,1)," ",VLOOKUP(HX16,'Drilling Input'!$B$3:$F$10034,5,1))</f>
        <v xml:space="preserve"> </v>
      </c>
      <c r="HZ16" s="504"/>
      <c r="IA16" s="503">
        <f t="shared" ref="IA16" si="1454">IA15+1/24+1/100000</f>
        <v>44664.375090000009</v>
      </c>
      <c r="IB16" s="501" t="str">
        <f>IF(VLOOKUP(IA16,'Drilling Input'!$B$3:$F$10034,5,1)=VLOOKUP(IA15,'Drilling Input'!$B$3:$F$10034,5,1)," ",VLOOKUP(IA16,'Drilling Input'!$B$3:$F$10034,5,1))</f>
        <v>Retrieve all transponders from DC-B</v>
      </c>
      <c r="IC16" s="504"/>
      <c r="ID16" s="503">
        <f t="shared" ref="ID16" si="1455">ID15+1/24+1/100000</f>
        <v>44665.375090000009</v>
      </c>
      <c r="IE16" s="501" t="str">
        <f>IF(VLOOKUP(ID16,'Drilling Input'!$B$3:$F$10034,5,1)=VLOOKUP(ID15,'Drilling Input'!$B$3:$F$10034,5,1)," ",VLOOKUP(ID16,'Drilling Input'!$B$3:$F$10034,5,1))</f>
        <v xml:space="preserve"> </v>
      </c>
      <c r="IF16" s="504"/>
      <c r="IG16" s="503">
        <f t="shared" si="415"/>
        <v>44666.375090000009</v>
      </c>
      <c r="IH16" s="501" t="str">
        <f>IF(VLOOKUP(IG16,'Drilling Input'!$B$3:$F$10034,5,1)=VLOOKUP(IG15,'Drilling Input'!$B$3:$F$10034,5,1)," ",VLOOKUP(IG16,'Drilling Input'!$B$3:$F$10034,5,1))</f>
        <v>Rig down riser handling equipment.</v>
      </c>
      <c r="II16" s="504"/>
      <c r="IJ16" s="503">
        <f t="shared" ref="IJ16" si="1456">IJ15+1/24+1/100000</f>
        <v>44667.375090000009</v>
      </c>
      <c r="IK16" s="501" t="str">
        <f>IF(VLOOKUP(IJ16,'Drilling Input'!$B$3:$F$10034,5,1)=VLOOKUP(IJ15,'Drilling Input'!$B$3:$F$10034,5,1)," ",VLOOKUP(IJ16,'Drilling Input'!$B$3:$F$10034,5,1))</f>
        <v xml:space="preserve"> </v>
      </c>
      <c r="IL16" s="504"/>
      <c r="IM16" s="503">
        <f t="shared" ref="IM16" si="1457">IM15+1/24+1/100000</f>
        <v>44668.375090000009</v>
      </c>
      <c r="IN16" s="501" t="str">
        <f>IF(VLOOKUP(IM16,'Drilling Input'!$B$3:$F$10034,5,1)=VLOOKUP(IM15,'Drilling Input'!$B$3:$F$10034,5,1)," ",VLOOKUP(IM16,'Drilling Input'!$B$3:$F$10034,5,1))</f>
        <v xml:space="preserve"> </v>
      </c>
      <c r="IO16" s="504"/>
      <c r="IP16" s="503">
        <f t="shared" ref="IP16" si="1458">IP15+1/24+1/100000</f>
        <v>44669.375090000009</v>
      </c>
      <c r="IQ16" s="501" t="str">
        <f>IF(VLOOKUP(IP16,'Drilling Input'!$B$3:$F$10034,5,1)=VLOOKUP(IP15,'Drilling Input'!$B$3:$F$10034,5,1)," ",VLOOKUP(IP16,'Drilling Input'!$B$3:$F$10034,5,1))</f>
        <v xml:space="preserve"> </v>
      </c>
      <c r="IR16" s="504"/>
      <c r="IS16" s="503">
        <f t="shared" ref="IS16" si="1459">IS15+1/24+1/100000</f>
        <v>44670.375090000009</v>
      </c>
      <c r="IT16" s="501" t="str">
        <f>IF(VLOOKUP(IS16,'Drilling Input'!$B$3:$F$10034,5,1)=VLOOKUP(IS15,'Drilling Input'!$B$3:$F$10034,5,1)," ",VLOOKUP(IS16,'Drilling Input'!$B$3:$F$10034,5,1))</f>
        <v xml:space="preserve"> </v>
      </c>
      <c r="IU16" s="504"/>
      <c r="IV16" s="503">
        <f t="shared" si="420"/>
        <v>44671.375090000009</v>
      </c>
      <c r="IW16" s="501" t="str">
        <f>IF(VLOOKUP(IV16,'Drilling Input'!$B$3:$F$10034,5,1)=VLOOKUP(IV15,'Drilling Input'!$B$3:$F$10034,5,1)," ",VLOOKUP(IV16,'Drilling Input'!$B$3:$F$10034,5,1))</f>
        <v xml:space="preserve"> </v>
      </c>
      <c r="IX16" s="504"/>
      <c r="IY16" s="503">
        <f t="shared" ref="IY16" si="1460">IY15+1/24+1/100000</f>
        <v>44672.375090000009</v>
      </c>
      <c r="IZ16" s="501" t="str">
        <f>IF(VLOOKUP(IY16,'Drilling Input'!$B$3:$F$10034,5,1)=VLOOKUP(IY15,'Drilling Input'!$B$3:$F$10034,5,1)," ",VLOOKUP(IY16,'Drilling Input'!$B$3:$F$10034,5,1))</f>
        <v xml:space="preserve"> </v>
      </c>
      <c r="JA16" s="504"/>
      <c r="JB16" s="503">
        <f t="shared" ref="JB16" si="1461">JB15+1/24+1/100000</f>
        <v>44673.375090000009</v>
      </c>
      <c r="JC16" s="501" t="str">
        <f>IF(VLOOKUP(JB16,'Drilling Input'!$B$3:$F$10034,5,1)=VLOOKUP(JB15,'Drilling Input'!$B$3:$F$10034,5,1)," ",VLOOKUP(JB16,'Drilling Input'!$B$3:$F$10034,5,1))</f>
        <v>Rig down back up line. Set and test liner top packer.</v>
      </c>
      <c r="JD16" s="504"/>
      <c r="JE16" s="503">
        <f t="shared" si="415"/>
        <v>44674.375090000009</v>
      </c>
      <c r="JF16" s="501" t="str">
        <f>IF(VLOOKUP(JE16,'Drilling Input'!$B$3:$F$10034,5,1)=VLOOKUP(JE15,'Drilling Input'!$B$3:$F$10034,5,1)," ",VLOOKUP(JE16,'Drilling Input'!$B$3:$F$10034,5,1))</f>
        <v>Inflow test on choke line</v>
      </c>
      <c r="JG16" s="504"/>
      <c r="JH16" s="503">
        <f t="shared" ref="JH16" si="1462">JH15+1/24+1/100000</f>
        <v>44675.375090000009</v>
      </c>
      <c r="JI16" s="501" t="str">
        <f>IF(VLOOKUP(JH16,'Drilling Input'!$B$3:$F$10034,5,1)=VLOOKUP(JH15,'Drilling Input'!$B$3:$F$10034,5,1)," ",VLOOKUP(JH16,'Drilling Input'!$B$3:$F$10034,5,1))</f>
        <v>RIH BOP jet sub. Jet BOPs clean. POOH.</v>
      </c>
      <c r="JJ16" s="504"/>
      <c r="JK16" s="503">
        <f t="shared" ref="JK16" si="1463">JK15+1/24+1/100000</f>
        <v>44676.375090000009</v>
      </c>
      <c r="JL16" s="501" t="str">
        <f>IF(VLOOKUP(JK16,'Drilling Input'!$B$3:$F$10034,5,1)=VLOOKUP(JK15,'Drilling Input'!$B$3:$F$10034,5,1)," ",VLOOKUP(JK16,'Drilling Input'!$B$3:$F$10034,5,1))</f>
        <v xml:space="preserve"> </v>
      </c>
      <c r="JM16" s="504"/>
      <c r="JN16" s="503">
        <f t="shared" ref="JN16" si="1464">JN15+1/24+1/100000</f>
        <v>44677.375090000009</v>
      </c>
      <c r="JO16" s="501" t="str">
        <f>IF(VLOOKUP(JN16,'Drilling Input'!$B$3:$F$10034,5,1)=VLOOKUP(JN15,'Drilling Input'!$B$3:$F$10034,5,1)," ",VLOOKUP(JN16,'Drilling Input'!$B$3:$F$10034,5,1))</f>
        <v xml:space="preserve"> </v>
      </c>
      <c r="JP16" s="504"/>
      <c r="JQ16" s="503">
        <f t="shared" ref="JQ16" si="1465">JQ15+1/24+1/100000</f>
        <v>44678.375090000009</v>
      </c>
      <c r="JR16" s="501" t="str">
        <f>IF(VLOOKUP(JQ16,'Drilling Input'!$B$3:$F$10034,5,1)=VLOOKUP(JQ15,'Drilling Input'!$B$3:$F$10034,5,1)," ",VLOOKUP(JQ16,'Drilling Input'!$B$3:$F$10034,5,1))</f>
        <v xml:space="preserve"> </v>
      </c>
      <c r="JS16" s="504"/>
      <c r="JT16" s="503">
        <f t="shared" si="420"/>
        <v>44679.375090000009</v>
      </c>
      <c r="JU16" s="501" t="str">
        <f>IF(VLOOKUP(JT16,'Drilling Input'!$B$3:$F$10034,5,1)=VLOOKUP(JT15,'Drilling Input'!$B$3:$F$10034,5,1)," ",VLOOKUP(JT16,'Drilling Input'!$B$3:$F$10034,5,1))</f>
        <v xml:space="preserve"> </v>
      </c>
      <c r="JV16" s="504"/>
      <c r="JW16" s="503">
        <f t="shared" ref="JW16" si="1466">JW15+1/24+1/100000</f>
        <v>44680.375090000009</v>
      </c>
      <c r="JX16" s="501" t="str">
        <f>IF(VLOOKUP(JW16,'Drilling Input'!$B$3:$F$10034,5,1)=VLOOKUP(JW15,'Drilling Input'!$B$3:$F$10034,5,1)," ",VLOOKUP(JW16,'Drilling Input'!$B$3:$F$10034,5,1))</f>
        <v xml:space="preserve"> </v>
      </c>
      <c r="JY16" s="504"/>
      <c r="JZ16" s="503">
        <f t="shared" ref="JZ16" si="1467">JZ15+1/24+1/100000</f>
        <v>44681.375090000009</v>
      </c>
      <c r="KA16" s="501" t="str">
        <f>IF(VLOOKUP(JZ16,'Drilling Input'!$B$3:$F$10034,5,1)=VLOOKUP(JZ15,'Drilling Input'!$B$3:$F$10034,5,1)," ",VLOOKUP(JZ16,'Drilling Input'!$B$3:$F$10034,5,1))</f>
        <v xml:space="preserve"> </v>
      </c>
      <c r="KB16" s="504"/>
      <c r="KC16" s="503">
        <f t="shared" si="415"/>
        <v>44682.375090000009</v>
      </c>
      <c r="KD16" s="501" t="str">
        <f>IF(VLOOKUP(KC16,'Drilling Input'!$B$3:$F$10034,5,1)=VLOOKUP(KC15,'Drilling Input'!$B$3:$F$10034,5,1)," ",VLOOKUP(KC16,'Drilling Input'!$B$3:$F$10034,5,1))</f>
        <v xml:space="preserve"> </v>
      </c>
      <c r="KE16" s="504"/>
      <c r="KF16" s="503">
        <f t="shared" ref="KF16" si="1468">KF15+1/24+1/100000</f>
        <v>44683.375090000009</v>
      </c>
      <c r="KG16" s="501" t="str">
        <f>IF(VLOOKUP(KF16,'Drilling Input'!$B$3:$F$10034,5,1)=VLOOKUP(KF15,'Drilling Input'!$B$3:$F$10034,5,1)," ",VLOOKUP(KF16,'Drilling Input'!$B$3:$F$10034,5,1))</f>
        <v>Shift closed FS2 FLCV</v>
      </c>
      <c r="KH16" s="504"/>
      <c r="KI16" s="503">
        <f t="shared" ref="KI16" si="1469">KI15+1/24+1/100000</f>
        <v>44684.375090000009</v>
      </c>
      <c r="KJ16" s="501" t="str">
        <f>IF(VLOOKUP(KI16,'Drilling Input'!$B$3:$F$10034,5,1)=VLOOKUP(KI15,'Drilling Input'!$B$3:$F$10034,5,1)," ",VLOOKUP(KI16,'Drilling Input'!$B$3:$F$10034,5,1))</f>
        <v xml:space="preserve"> </v>
      </c>
      <c r="KK16" s="504"/>
      <c r="KL16" s="503">
        <f t="shared" ref="KL16" si="1470">KL15+1/24+1/100000</f>
        <v>44685.375090000009</v>
      </c>
      <c r="KM16" s="501" t="str">
        <f>IF(VLOOKUP(KL16,'Drilling Input'!$B$3:$F$10034,5,1)=VLOOKUP(KL15,'Drilling Input'!$B$3:$F$10034,5,1)," ",VLOOKUP(KL16,'Drilling Input'!$B$3:$F$10034,5,1))</f>
        <v xml:space="preserve"> </v>
      </c>
      <c r="KN16" s="504"/>
      <c r="KO16" s="503">
        <f t="shared" ref="KO16" si="1471">KO15+1/24+1/100000</f>
        <v>44686.375090000009</v>
      </c>
      <c r="KP16" s="501" t="str">
        <f>IF(VLOOKUP(KO16,'Drilling Input'!$B$3:$F$10034,5,1)=VLOOKUP(KO15,'Drilling Input'!$B$3:$F$10034,5,1)," ",VLOOKUP(KO16,'Drilling Input'!$B$3:$F$10034,5,1))</f>
        <v>Rig up sliding table</v>
      </c>
      <c r="KQ16" s="504"/>
      <c r="KR16" s="503">
        <f t="shared" si="420"/>
        <v>44687.375090000009</v>
      </c>
      <c r="KS16" s="501" t="str">
        <f>IF(VLOOKUP(KR16,'Drilling Input'!$B$3:$F$10034,5,1)=VLOOKUP(KR15,'Drilling Input'!$B$3:$F$10034,5,1)," ",VLOOKUP(KR16,'Drilling Input'!$B$3:$F$10034,5,1))</f>
        <v>Set HHC production packer and test from below</v>
      </c>
      <c r="KT16" s="504"/>
      <c r="KU16" s="503">
        <f t="shared" ref="KU16" si="1472">KU15+1/24+1/100000</f>
        <v>44688.375090000009</v>
      </c>
      <c r="KV16" s="501" t="str">
        <f>IF(VLOOKUP(KU16,'Drilling Input'!$B$3:$F$10034,5,1)=VLOOKUP(KU15,'Drilling Input'!$B$3:$F$10034,5,1)," ",VLOOKUP(KU16,'Drilling Input'!$B$3:$F$10034,5,1))</f>
        <v xml:space="preserve">Install diverter pulling too. Pull diverter. Lay down on skate. </v>
      </c>
      <c r="KW16" s="504"/>
      <c r="KX16" s="503">
        <f t="shared" ref="KX16" si="1473">KX15+1/24+1/100000</f>
        <v>44689.375090000009</v>
      </c>
      <c r="KY16" s="501" t="str">
        <f>IF(VLOOKUP(KX16,'Drilling Input'!$B$3:$F$10034,5,1)=VLOOKUP(KX15,'Drilling Input'!$B$3:$F$10034,5,1)," ",VLOOKUP(KX16,'Drilling Input'!$B$3:$F$10034,5,1))</f>
        <v xml:space="preserve">ROV inspect THD and components </v>
      </c>
      <c r="KZ16" s="504"/>
      <c r="LA16" s="503">
        <f t="shared" si="435"/>
        <v>44690.375090000009</v>
      </c>
      <c r="LB16" s="501" t="str">
        <f>IF(VLOOKUP(LA16,'Drilling Input'!$B$3:$F$10034,5,1)=VLOOKUP(LA15,'Drilling Input'!$B$3:$F$10034,5,1)," ",VLOOKUP(LA16,'Drilling Input'!$B$3:$F$10034,5,1))</f>
        <v xml:space="preserve">Confirm deck count. Install saddle to riser skate for pup joint. RIH pup joint. </v>
      </c>
      <c r="LC16" s="504"/>
      <c r="LD16" s="503">
        <f t="shared" ref="LD16" si="1474">LD15+1/24+1/100000</f>
        <v>44691.375090000009</v>
      </c>
      <c r="LE16" s="501" t="str">
        <f>IF(VLOOKUP(LD16,'Drilling Input'!$B$3:$F$10034,5,1)=VLOOKUP(LD15,'Drilling Input'!$B$3:$F$10034,5,1)," ",VLOOKUP(LD16,'Drilling Input'!$B$3:$F$10034,5,1))</f>
        <v>Lower Riser string and install MPD, Mux and hotline clamps. Land in spider</v>
      </c>
      <c r="LF16" s="504"/>
      <c r="LG16" s="503">
        <f t="shared" ref="LG16" si="1475">LG15+1/24+1/100000</f>
        <v>44692.375090000009</v>
      </c>
      <c r="LH16" s="501" t="str">
        <f>IF(VLOOKUP(LG16,'Drilling Input'!$B$3:$F$10034,5,1)=VLOOKUP(LG15,'Drilling Input'!$B$3:$F$10034,5,1)," ",VLOOKUP(LG16,'Drilling Input'!$B$3:$F$10034,5,1))</f>
        <v>M/U PSRT. RIH to RCD depth. Install PS. POOH PSRT and R/B.</v>
      </c>
      <c r="LI16" s="504"/>
      <c r="LJ16" s="503">
        <f t="shared" ref="LJ16" si="1476">LJ15+1/24+1/100000</f>
        <v>44693.375090000009</v>
      </c>
      <c r="LK16" s="501" t="str">
        <f>IF(VLOOKUP(LJ16,'Drilling Input'!$B$3:$F$10034,5,1)=VLOOKUP(LJ15,'Drilling Input'!$B$3:$F$10034,5,1)," ",VLOOKUP(LJ16,'Drilling Input'!$B$3:$F$10034,5,1))</f>
        <v xml:space="preserve"> </v>
      </c>
      <c r="LL16" s="504"/>
      <c r="LM16" s="503">
        <f t="shared" ref="LM16" si="1477">LM15+1/24+1/100000</f>
        <v>44694.375090000009</v>
      </c>
      <c r="LN16" s="501" t="str">
        <f>IF(VLOOKUP(LM16,'Drilling Input'!$B$3:$F$10034,5,1)=VLOOKUP(LM15,'Drilling Input'!$B$3:$F$10034,5,1)," ",VLOOKUP(LM16,'Drilling Input'!$B$3:$F$10034,5,1))</f>
        <v>RIH 13-5/8" casing in stands</v>
      </c>
      <c r="LO16" s="504"/>
      <c r="LP16" s="503">
        <f t="shared" si="440"/>
        <v>44695.375090000009</v>
      </c>
      <c r="LQ16" s="501" t="str">
        <f>IF(VLOOKUP(LP16,'Drilling Input'!$B$3:$F$10034,5,1)=VLOOKUP(LP15,'Drilling Input'!$B$3:$F$10034,5,1)," ",VLOOKUP(LP16,'Drilling Input'!$B$3:$F$10034,5,1))</f>
        <v xml:space="preserve"> </v>
      </c>
      <c r="LR16" s="504"/>
      <c r="LS16" s="503">
        <f t="shared" ref="LS16" si="1478">LS15+1/24+1/100000</f>
        <v>44696.375090000009</v>
      </c>
      <c r="LT16" s="501" t="str">
        <f>IF(VLOOKUP(LS16,'Drilling Input'!$B$3:$F$10034,5,1)=VLOOKUP(LS15,'Drilling Input'!$B$3:$F$10034,5,1)," ",VLOOKUP(LS16,'Drilling Input'!$B$3:$F$10034,5,1))</f>
        <v xml:space="preserve"> </v>
      </c>
      <c r="LU16" s="504"/>
      <c r="LV16" s="503">
        <f t="shared" ref="LV16" si="1479">LV15+1/24+1/100000</f>
        <v>44697.375090000009</v>
      </c>
      <c r="LW16" s="501" t="str">
        <f>IF(VLOOKUP(LV16,'Drilling Input'!$B$3:$F$10034,5,1)=VLOOKUP(LV15,'Drilling Input'!$B$3:$F$10034,5,1)," ",VLOOKUP(LV16,'Drilling Input'!$B$3:$F$10034,5,1))</f>
        <v>Circulate hole clean. (strip LCM) Rack stand per BU</v>
      </c>
      <c r="LX16" s="504"/>
      <c r="LY16" s="503">
        <f t="shared" si="435"/>
        <v>44698.375090000009</v>
      </c>
      <c r="LZ16" s="501" t="str">
        <f>IF(VLOOKUP(LY16,'Drilling Input'!$B$3:$F$10034,5,1)=VLOOKUP(LY15,'Drilling Input'!$B$3:$F$10034,5,1)," ",VLOOKUP(LY16,'Drilling Input'!$B$3:$F$10034,5,1))</f>
        <v xml:space="preserve"> </v>
      </c>
      <c r="MA16" s="504"/>
      <c r="MB16" s="503">
        <f t="shared" ref="MB16" si="1480">MB15+1/24+1/100000</f>
        <v>44699.375090000009</v>
      </c>
      <c r="MC16" s="501" t="str">
        <f>IF(VLOOKUP(MB16,'Drilling Input'!$B$3:$F$10034,5,1)=VLOOKUP(MB15,'Drilling Input'!$B$3:$F$10034,5,1)," ",VLOOKUP(MB16,'Drilling Input'!$B$3:$F$10034,5,1))</f>
        <v>RIH 9-5/8" cleanout/ scraper BHA to HHC packer depth (12,340 ft)</v>
      </c>
      <c r="MD16" s="504"/>
      <c r="ME16" s="503">
        <f t="shared" ref="ME16" si="1481">ME15+1/24+1/100000</f>
        <v>44700.375090000009</v>
      </c>
      <c r="MF16" s="501" t="str">
        <f>IF(VLOOKUP(ME16,'Drilling Input'!$B$3:$F$10034,5,1)=VLOOKUP(ME15,'Drilling Input'!$B$3:$F$10034,5,1)," ",VLOOKUP(ME16,'Drilling Input'!$B$3:$F$10034,5,1))</f>
        <v>M/U PSRT and RIH to RCD depth. Retrieve PS and POOH. R/B PSRT.</v>
      </c>
      <c r="MG16" s="504"/>
      <c r="MH16" s="503">
        <f t="shared" ref="MH16" si="1482">MH15+1/24+1/100000</f>
        <v>44701.375090000009</v>
      </c>
      <c r="MI16" s="501" t="str">
        <f>IF(VLOOKUP(MH16,'Drilling Input'!$B$3:$F$10034,5,1)=VLOOKUP(MH15,'Drilling Input'!$B$3:$F$10034,5,1)," ",VLOOKUP(MH16,'Drilling Input'!$B$3:$F$10034,5,1))</f>
        <v xml:space="preserve">Fill string, Set suspension packer. P/test , release </v>
      </c>
      <c r="MJ16" s="504"/>
      <c r="MK16" s="503">
        <f t="shared" ref="MK16" si="1483">MK15+1/24+1/100000</f>
        <v>44702.375090000009</v>
      </c>
      <c r="ML16" s="501" t="str">
        <f>IF(VLOOKUP(MK16,'Drilling Input'!$B$3:$F$10034,5,1)=VLOOKUP(MK15,'Drilling Input'!$B$3:$F$10034,5,1)," ",VLOOKUP(MK16,'Drilling Input'!$B$3:$F$10034,5,1))</f>
        <v xml:space="preserve"> </v>
      </c>
      <c r="MM16" s="504"/>
      <c r="MN16" s="503">
        <f t="shared" si="440"/>
        <v>44703.375090000009</v>
      </c>
      <c r="MO16" s="501" t="str">
        <f>IF(VLOOKUP(MN16,'Drilling Input'!$B$3:$F$10034,5,1)=VLOOKUP(MN15,'Drilling Input'!$B$3:$F$10034,5,1)," ",VLOOKUP(MN16,'Drilling Input'!$B$3:$F$10034,5,1))</f>
        <v xml:space="preserve"> </v>
      </c>
      <c r="MP16" s="504"/>
      <c r="MQ16" s="503">
        <f t="shared" ref="MQ16" si="1484">MQ15+1/24+1/100000</f>
        <v>44704.375090000009</v>
      </c>
      <c r="MR16" s="501" t="str">
        <f>IF(VLOOKUP(MQ16,'Drilling Input'!$B$3:$F$10034,5,1)=VLOOKUP(MQ15,'Drilling Input'!$B$3:$F$10034,5,1)," ",VLOOKUP(MQ16,'Drilling Input'!$B$3:$F$10034,5,1))</f>
        <v xml:space="preserve"> </v>
      </c>
      <c r="MS16" s="504"/>
      <c r="MT16" s="503">
        <f t="shared" ref="MT16" si="1485">MT15+1/24+1/100000</f>
        <v>44705.375090000009</v>
      </c>
      <c r="MU16" s="501" t="str">
        <f>IF(VLOOKUP(MT16,'Drilling Input'!$B$3:$F$10034,5,1)=VLOOKUP(MT15,'Drilling Input'!$B$3:$F$10034,5,1)," ",VLOOKUP(MT16,'Drilling Input'!$B$3:$F$10034,5,1))</f>
        <v xml:space="preserve"> </v>
      </c>
      <c r="MV16" s="504"/>
      <c r="MW16" s="503">
        <f t="shared" si="435"/>
        <v>44706.375090000009</v>
      </c>
      <c r="MX16" s="501" t="str">
        <f>IF(VLOOKUP(MW16,'Drilling Input'!$B$3:$F$10034,5,1)=VLOOKUP(MW15,'Drilling Input'!$B$3:$F$10034,5,1)," ",VLOOKUP(MW16,'Drilling Input'!$B$3:$F$10034,5,1))</f>
        <v xml:space="preserve"> </v>
      </c>
      <c r="MY16" s="504"/>
      <c r="MZ16" s="503">
        <f t="shared" ref="MZ16" si="1486">MZ15+1/24+1/100000</f>
        <v>44707.375090000009</v>
      </c>
      <c r="NA16" s="501" t="str">
        <f>IF(VLOOKUP(MZ16,'Drilling Input'!$B$3:$F$10034,5,1)=VLOOKUP(MZ15,'Drilling Input'!$B$3:$F$10034,5,1)," ",VLOOKUP(MZ16,'Drilling Input'!$B$3:$F$10034,5,1))</f>
        <v xml:space="preserve"> </v>
      </c>
      <c r="NB16" s="504"/>
      <c r="NC16" s="503">
        <f t="shared" ref="NC16" si="1487">NC15+1/24+1/100000</f>
        <v>44708.375090000009</v>
      </c>
      <c r="ND16" s="501" t="str">
        <f>IF(VLOOKUP(NC16,'Drilling Input'!$B$3:$F$10034,5,1)=VLOOKUP(NC15,'Drilling Input'!$B$3:$F$10034,5,1)," ",VLOOKUP(NC16,'Drilling Input'!$B$3:$F$10034,5,1))</f>
        <v>Change out to BX5 elevator. P/U &amp; M/U 9-5/8" liner hanger.</v>
      </c>
      <c r="NE16" s="504"/>
      <c r="NF16" s="503">
        <f t="shared" ref="NF16" si="1488">NF15+1/24+1/100000</f>
        <v>44709.375090000009</v>
      </c>
      <c r="NG16" s="501" t="str">
        <f>IF(VLOOKUP(NF16,'Drilling Input'!$B$3:$F$10034,5,1)=VLOOKUP(NF15,'Drilling Input'!$B$3:$F$10034,5,1)," ",VLOOKUP(NF16,'Drilling Input'!$B$3:$F$10034,5,1))</f>
        <v xml:space="preserve"> </v>
      </c>
      <c r="NH16" s="504"/>
      <c r="NI16" s="503">
        <f t="shared" ref="NI16" si="1489">NI15+1/24+1/100000</f>
        <v>44710.375090000009</v>
      </c>
      <c r="NJ16" s="501" t="str">
        <f>IF(VLOOKUP(NI16,'Drilling Input'!$B$3:$F$10034,5,1)=VLOOKUP(NI15,'Drilling Input'!$B$3:$F$10034,5,1)," ",VLOOKUP(NI16,'Drilling Input'!$B$3:$F$10034,5,1))</f>
        <v xml:space="preserve"> </v>
      </c>
      <c r="NK16" s="504"/>
      <c r="NL16" s="503">
        <f t="shared" si="440"/>
        <v>44711.375090000009</v>
      </c>
      <c r="NM16" s="501" t="str">
        <f>IF(VLOOKUP(NL16,'Drilling Input'!$B$3:$F$10034,5,1)=VLOOKUP(NL15,'Drilling Input'!$B$3:$F$10034,5,1)," ",VLOOKUP(NL16,'Drilling Input'!$B$3:$F$10034,5,1))</f>
        <v xml:space="preserve"> </v>
      </c>
      <c r="NN16" s="504"/>
      <c r="NO16" s="503">
        <f t="shared" ref="NO16" si="1490">NO15+1/24+1/100000</f>
        <v>44712.375090000009</v>
      </c>
      <c r="NP16" s="501" t="str">
        <f>IF(VLOOKUP(NO16,'Drilling Input'!$B$3:$F$10034,5,1)=VLOOKUP(NO15,'Drilling Input'!$B$3:$F$10034,5,1)," ",VLOOKUP(NO16,'Drilling Input'!$B$3:$F$10034,5,1))</f>
        <v xml:space="preserve">ROV performs as left configuration/survey of THD and install debris cap </v>
      </c>
      <c r="NQ16" s="504"/>
      <c r="NR16" s="503">
        <f t="shared" ref="NR16" si="1491">NR15+1/24+1/100000</f>
        <v>44713.375090000009</v>
      </c>
      <c r="NS16" s="501" t="str">
        <f>IF(VLOOKUP(NR16,'Drilling Input'!$B$3:$F$10034,5,1)=VLOOKUP(NR15,'Drilling Input'!$B$3:$F$10034,5,1)," ",VLOOKUP(NR16,'Drilling Input'!$B$3:$F$10034,5,1))</f>
        <v xml:space="preserve"> M/U PSRT. RIH to RCD depth. Install PS. POOH PSRT and R/B.</v>
      </c>
      <c r="NT16" s="504"/>
      <c r="NU16" s="503">
        <f t="shared" si="455"/>
        <v>44714.375090000009</v>
      </c>
      <c r="NV16" s="501" t="str">
        <f>IF(VLOOKUP(NU16,'Drilling Input'!$B$3:$F$10034,5,1)=VLOOKUP(NU15,'Drilling Input'!$B$3:$F$10034,5,1)," ",VLOOKUP(NU16,'Drilling Input'!$B$3:$F$10034,5,1))</f>
        <v xml:space="preserve"> </v>
      </c>
      <c r="NW16" s="504"/>
      <c r="NX16" s="503">
        <f t="shared" ref="NX16" si="1492">NX15+1/24+1/100000</f>
        <v>44715.375090000009</v>
      </c>
      <c r="NY16" s="501" t="str">
        <f>IF(VLOOKUP(NX16,'Drilling Input'!$B$3:$F$10034,5,1)=VLOOKUP(NX15,'Drilling Input'!$B$3:$F$10034,5,1)," ",VLOOKUP(NX16,'Drilling Input'!$B$3:$F$10034,5,1))</f>
        <v>Deactivate Jetstream with RFID tags</v>
      </c>
      <c r="NZ16" s="504"/>
      <c r="OA16" s="503">
        <f t="shared" ref="OA16" si="1493">OA15+1/24+1/100000</f>
        <v>44716.375090000009</v>
      </c>
      <c r="OB16" s="501" t="str">
        <f>IF(VLOOKUP(OA16,'Drilling Input'!$B$3:$F$10034,5,1)=VLOOKUP(OA15,'Drilling Input'!$B$3:$F$10034,5,1)," ",VLOOKUP(OA16,'Drilling Input'!$B$3:$F$10034,5,1))</f>
        <v xml:space="preserve"> </v>
      </c>
      <c r="OC16" s="504"/>
      <c r="OD16" s="503">
        <f t="shared" ref="OD16" si="1494">OD15+1/24+1/100000</f>
        <v>44717.375090000009</v>
      </c>
      <c r="OE16" s="501" t="str">
        <f>IF(VLOOKUP(OD16,'Drilling Input'!$B$3:$F$10034,5,1)=VLOOKUP(OD15,'Drilling Input'!$B$3:$F$10034,5,1)," ",VLOOKUP(OD16,'Drilling Input'!$B$3:$F$10034,5,1))</f>
        <v xml:space="preserve"> </v>
      </c>
      <c r="OF16" s="504"/>
      <c r="OG16" s="503">
        <f t="shared" ref="OG16" si="1495">OG15+1/24+1/100000</f>
        <v>44718.375090000009</v>
      </c>
      <c r="OH16" s="501" t="str">
        <f>IF(VLOOKUP(OG16,'Drilling Input'!$B$3:$F$10034,5,1)=VLOOKUP(OG15,'Drilling Input'!$B$3:$F$10034,5,1)," ",VLOOKUP(OG16,'Drilling Input'!$B$3:$F$10034,5,1))</f>
        <v>Mix N-flow breaker</v>
      </c>
      <c r="OI16" s="504"/>
      <c r="OJ16" s="503">
        <f t="shared" si="460"/>
        <v>44719.375090000009</v>
      </c>
      <c r="OK16" s="501" t="str">
        <f>IF(VLOOKUP(OJ16,'Drilling Input'!$B$3:$F$10034,5,1)=VLOOKUP(OJ15,'Drilling Input'!$B$3:$F$10034,5,1)," ",VLOOKUP(OJ16,'Drilling Input'!$B$3:$F$10034,5,1))</f>
        <v>POOH 6-5/8" and 5-1/2" DP to setting tool.</v>
      </c>
      <c r="OL16" s="504"/>
      <c r="OM16" s="503">
        <f t="shared" ref="OM16" si="1496">OM15+1/24+1/100000</f>
        <v>44720.375090000009</v>
      </c>
      <c r="ON16" s="501" t="str">
        <f>IF(VLOOKUP(OM16,'Drilling Input'!$B$3:$F$10034,5,1)=VLOOKUP(OM15,'Drilling Input'!$B$3:$F$10034,5,1)," ",VLOOKUP(OM16,'Drilling Input'!$B$3:$F$10034,5,1))</f>
        <v xml:space="preserve"> </v>
      </c>
      <c r="OO16" s="504"/>
      <c r="OP16" s="503">
        <f t="shared" ref="OP16" si="1497">OP15+1/24+1/100000</f>
        <v>44721.375090000009</v>
      </c>
      <c r="OQ16" s="501" t="str">
        <f>IF(VLOOKUP(OP16,'Drilling Input'!$B$3:$F$10034,5,1)=VLOOKUP(OP15,'Drilling Input'!$B$3:$F$10034,5,1)," ",VLOOKUP(OP16,'Drilling Input'!$B$3:$F$10034,5,1))</f>
        <v xml:space="preserve"> </v>
      </c>
      <c r="OR16" s="504"/>
      <c r="OS16" s="503">
        <f t="shared" si="455"/>
        <v>44722.375090000009</v>
      </c>
      <c r="OT16" s="501" t="str">
        <f>IF(VLOOKUP(OS16,'Drilling Input'!$B$3:$F$10034,5,1)=VLOOKUP(OS15,'Drilling Input'!$B$3:$F$10034,5,1)," ",VLOOKUP(OS16,'Drilling Input'!$B$3:$F$10034,5,1))</f>
        <v xml:space="preserve"> </v>
      </c>
      <c r="OU16" s="504"/>
      <c r="OV16" s="503">
        <f t="shared" ref="OV16" si="1498">OV15+1/24+1/100000</f>
        <v>44723.375090000009</v>
      </c>
      <c r="OW16" s="501" t="str">
        <f>IF(VLOOKUP(OV16,'Drilling Input'!$B$3:$F$10034,5,1)=VLOOKUP(OV15,'Drilling Input'!$B$3:$F$10034,5,1)," ",VLOOKUP(OV16,'Drilling Input'!$B$3:$F$10034,5,1))</f>
        <v xml:space="preserve"> </v>
      </c>
      <c r="OX16" s="504"/>
      <c r="OY16" s="503">
        <f t="shared" ref="OY16" si="1499">OY15+1/24+1/100000</f>
        <v>44724.375090000009</v>
      </c>
      <c r="OZ16" s="501" t="str">
        <f>IF(VLOOKUP(OY16,'Drilling Input'!$B$3:$F$10034,5,1)=VLOOKUP(OY15,'Drilling Input'!$B$3:$F$10034,5,1)," ",VLOOKUP(OY16,'Drilling Input'!$B$3:$F$10034,5,1))</f>
        <v xml:space="preserve"> </v>
      </c>
      <c r="PA16" s="504"/>
      <c r="PB16" s="503">
        <f t="shared" ref="PB16" si="1500">PB15+1/24+1/100000</f>
        <v>44725.375090000009</v>
      </c>
      <c r="PC16" s="501" t="str">
        <f>IF(VLOOKUP(PB16,'Drilling Input'!$B$3:$F$10034,5,1)=VLOOKUP(PB15,'Drilling Input'!$B$3:$F$10034,5,1)," ",VLOOKUP(PB16,'Drilling Input'!$B$3:$F$10034,5,1))</f>
        <v xml:space="preserve"> </v>
      </c>
      <c r="PD16" s="504"/>
      <c r="PE16" s="503">
        <f t="shared" ref="PE16" si="1501">PE15+1/24+1/100000</f>
        <v>44726.375090000009</v>
      </c>
      <c r="PF16" s="501" t="str">
        <f>IF(VLOOKUP(PE16,'Drilling Input'!$B$3:$F$10034,5,1)=VLOOKUP(PE15,'Drilling Input'!$B$3:$F$10034,5,1)," ",VLOOKUP(PE16,'Drilling Input'!$B$3:$F$10034,5,1))</f>
        <v xml:space="preserve"> </v>
      </c>
      <c r="PG16" s="504"/>
      <c r="PH16" s="503">
        <f t="shared" si="460"/>
        <v>44727.375090000009</v>
      </c>
      <c r="PI16" s="501" t="str">
        <f>IF(VLOOKUP(PH16,'Drilling Input'!$B$3:$F$10034,5,1)=VLOOKUP(PH15,'Drilling Input'!$B$3:$F$10034,5,1)," ",VLOOKUP(PH16,'Drilling Input'!$B$3:$F$10034,5,1))</f>
        <v xml:space="preserve"> </v>
      </c>
      <c r="PJ16" s="504"/>
      <c r="PK16" s="503">
        <f t="shared" ref="PK16" si="1502">PK15+1/24+1/100000</f>
        <v>44728.375090000009</v>
      </c>
      <c r="PL16" s="501" t="str">
        <f>IF(VLOOKUP(PK16,'Drilling Input'!$B$3:$F$10034,5,1)=VLOOKUP(PK15,'Drilling Input'!$B$3:$F$10034,5,1)," ",VLOOKUP(PK16,'Drilling Input'!$B$3:$F$10034,5,1))</f>
        <v xml:space="preserve">Flow check well. Install PS-30's. Pump slug. Drop 3.5" drift. </v>
      </c>
      <c r="PM16" s="504"/>
      <c r="PN16" s="503">
        <f t="shared" ref="PN16" si="1503">PN15+1/24+1/100000</f>
        <v>44729.375090000009</v>
      </c>
      <c r="PO16" s="501" t="str">
        <f>IF(VLOOKUP(PN16,'Drilling Input'!$B$3:$F$10034,5,1)=VLOOKUP(PN15,'Drilling Input'!$B$3:$F$10034,5,1)," ",VLOOKUP(PN16,'Drilling Input'!$B$3:$F$10034,5,1))</f>
        <v xml:space="preserve"> </v>
      </c>
      <c r="PP16" s="504"/>
      <c r="PQ16" s="503">
        <f t="shared" si="455"/>
        <v>44730.375090000009</v>
      </c>
      <c r="PR16" s="501" t="str">
        <f>IF(VLOOKUP(PQ16,'Drilling Input'!$B$3:$F$10034,5,1)=VLOOKUP(PQ15,'Drilling Input'!$B$3:$F$10034,5,1)," ",VLOOKUP(PQ16,'Drilling Input'!$B$3:$F$10034,5,1))</f>
        <v xml:space="preserve"> </v>
      </c>
      <c r="PS16" s="504"/>
      <c r="PT16" s="503">
        <f t="shared" ref="PT16" si="1504">PT15+1/24+1/100000</f>
        <v>44731.375090000009</v>
      </c>
      <c r="PU16" s="501" t="str">
        <f>IF(VLOOKUP(PT16,'Drilling Input'!$B$3:$F$10034,5,1)=VLOOKUP(PT15,'Drilling Input'!$B$3:$F$10034,5,1)," ",VLOOKUP(PT16,'Drilling Input'!$B$3:$F$10034,5,1))</f>
        <v xml:space="preserve"> </v>
      </c>
      <c r="PV16" s="504"/>
      <c r="PW16" s="503">
        <f t="shared" ref="PW16" si="1505">PW15+1/24+1/100000</f>
        <v>44732.375090000009</v>
      </c>
      <c r="PX16" s="501" t="str">
        <f>IF(VLOOKUP(PW16,'Drilling Input'!$B$3:$F$10034,5,1)=VLOOKUP(PW15,'Drilling Input'!$B$3:$F$10034,5,1)," ",VLOOKUP(PW16,'Drilling Input'!$B$3:$F$10034,5,1))</f>
        <v xml:space="preserve"> </v>
      </c>
      <c r="PY16" s="504"/>
      <c r="PZ16" s="503">
        <f t="shared" ref="PZ16" si="1506">PZ15+1/24+1/100000</f>
        <v>44733.375090000009</v>
      </c>
      <c r="QA16" s="501" t="str">
        <f>IF(VLOOKUP(PZ16,'Drilling Input'!$B$3:$F$10034,5,1)=VLOOKUP(PZ15,'Drilling Input'!$B$3:$F$10034,5,1)," ",VLOOKUP(PZ16,'Drilling Input'!$B$3:$F$10034,5,1))</f>
        <v xml:space="preserve"> </v>
      </c>
      <c r="QB16" s="504"/>
      <c r="QC16" s="503">
        <f t="shared" ref="QC16" si="1507">QC15+1/24+1/100000</f>
        <v>44734.375090000009</v>
      </c>
      <c r="QD16" s="501" t="str">
        <f>IF(VLOOKUP(QC16,'Drilling Input'!$B$3:$F$10034,5,1)=VLOOKUP(QC15,'Drilling Input'!$B$3:$F$10034,5,1)," ",VLOOKUP(QC16,'Drilling Input'!$B$3:$F$10034,5,1))</f>
        <v xml:space="preserve"> </v>
      </c>
      <c r="QE16" s="504"/>
      <c r="QF16" s="503">
        <f t="shared" si="460"/>
        <v>44735.375090000009</v>
      </c>
      <c r="QG16" s="501" t="str">
        <f>IF(VLOOKUP(QF16,'Drilling Input'!$B$3:$F$10034,5,1)=VLOOKUP(QF15,'Drilling Input'!$B$3:$F$10034,5,1)," ",VLOOKUP(QF16,'Drilling Input'!$B$3:$F$10034,5,1))</f>
        <v>Set HHC production packer and test from below</v>
      </c>
      <c r="QH16" s="504"/>
      <c r="QI16" s="503">
        <f t="shared" ref="QI16" si="1508">QI15+1/24+1/100000</f>
        <v>44736.375090000009</v>
      </c>
      <c r="QJ16" s="501" t="str">
        <f>IF(VLOOKUP(QI16,'Drilling Input'!$B$3:$F$10034,5,1)=VLOOKUP(QI15,'Drilling Input'!$B$3:$F$10034,5,1)," ",VLOOKUP(QI16,'Drilling Input'!$B$3:$F$10034,5,1))</f>
        <v xml:space="preserve"> </v>
      </c>
      <c r="QK16" s="504"/>
      <c r="QL16" s="503">
        <f t="shared" ref="QL16" si="1509">QL15+1/24+1/100000</f>
        <v>44737.375090000009</v>
      </c>
      <c r="QM16" s="501" t="str">
        <f>IF(VLOOKUP(QL16,'Drilling Input'!$B$3:$F$10034,5,1)=VLOOKUP(QL15,'Drilling Input'!$B$3:$F$10034,5,1)," ",VLOOKUP(QL16,'Drilling Input'!$B$3:$F$10034,5,1))</f>
        <v xml:space="preserve"> </v>
      </c>
      <c r="QN16" s="504"/>
      <c r="QO16" s="503">
        <f t="shared" si="475"/>
        <v>44738.375090000009</v>
      </c>
      <c r="QP16" s="501" t="str">
        <f>IF(VLOOKUP(QO16,'Drilling Input'!$B$3:$F$10034,5,1)=VLOOKUP(QO15,'Drilling Input'!$B$3:$F$10034,5,1)," ",VLOOKUP(QO16,'Drilling Input'!$B$3:$F$10034,5,1))</f>
        <v xml:space="preserve">Land XT on THD and Confirm landout indicator </v>
      </c>
      <c r="QQ16" s="504"/>
      <c r="QR16" s="503">
        <f t="shared" ref="QR16" si="1510">QR15+1/24+1/100000</f>
        <v>44739.375090000009</v>
      </c>
      <c r="QS16" s="501" t="str">
        <f>IF(VLOOKUP(QR16,'Drilling Input'!$B$3:$F$10034,5,1)=VLOOKUP(QR15,'Drilling Input'!$B$3:$F$10034,5,1)," ",VLOOKUP(QR16,'Drilling Input'!$B$3:$F$10034,5,1))</f>
        <v xml:space="preserve"> </v>
      </c>
      <c r="QT16" s="504"/>
      <c r="QU16" s="503">
        <f t="shared" ref="QU16" si="1511">QU15+1/24+1/100000</f>
        <v>44740.375090000009</v>
      </c>
      <c r="QV16" s="501" t="str">
        <f>IF(VLOOKUP(QU16,'Drilling Input'!$B$3:$F$10034,5,1)=VLOOKUP(QU15,'Drilling Input'!$B$3:$F$10034,5,1)," ",VLOOKUP(QU16,'Drilling Input'!$B$3:$F$10034,5,1))</f>
        <v xml:space="preserve"> </v>
      </c>
      <c r="QW16" s="504"/>
      <c r="QX16" s="503">
        <f t="shared" ref="QX16" si="1512">QX15+1/24+1/100000</f>
        <v>44741.375090000009</v>
      </c>
      <c r="QY16" s="501" t="str">
        <f>IF(VLOOKUP(QX16,'Drilling Input'!$B$3:$F$10034,5,1)=VLOOKUP(QX15,'Drilling Input'!$B$3:$F$10034,5,1)," ",VLOOKUP(QX16,'Drilling Input'!$B$3:$F$10034,5,1))</f>
        <v xml:space="preserve"> </v>
      </c>
      <c r="QZ16" s="504"/>
      <c r="RA16" s="503">
        <f t="shared" ref="RA16" si="1513">RA15+1/24+1/100000</f>
        <v>44742.375090000009</v>
      </c>
      <c r="RB16" s="501" t="str">
        <f>IF(VLOOKUP(RA16,'Drilling Input'!$B$3:$F$10034,5,1)=VLOOKUP(RA15,'Drilling Input'!$B$3:$F$10034,5,1)," ",VLOOKUP(RA16,'Drilling Input'!$B$3:$F$10034,5,1))</f>
        <v xml:space="preserve"> </v>
      </c>
      <c r="RC16" s="504"/>
      <c r="RD16" s="503">
        <f t="shared" si="480"/>
        <v>44743.375090000009</v>
      </c>
      <c r="RE16" s="501" t="str">
        <f>IF(VLOOKUP(RD16,'Drilling Input'!$B$3:$F$10034,5,1)=VLOOKUP(RD15,'Drilling Input'!$B$3:$F$10034,5,1)," ",VLOOKUP(RD16,'Drilling Input'!$B$3:$F$10034,5,1))</f>
        <v xml:space="preserve"> </v>
      </c>
      <c r="RF16" s="504"/>
      <c r="RG16" s="503">
        <f t="shared" ref="RG16" si="1514">RG15+1/24+1/100000</f>
        <v>44744.375090000009</v>
      </c>
      <c r="RH16" s="501" t="str">
        <f>IF(VLOOKUP(RG16,'Drilling Input'!$B$3:$F$10034,5,1)=VLOOKUP(RG15,'Drilling Input'!$B$3:$F$10034,5,1)," ",VLOOKUP(RG16,'Drilling Input'!$B$3:$F$10034,5,1))</f>
        <v xml:space="preserve"> </v>
      </c>
      <c r="RI16" s="504"/>
      <c r="RJ16" s="503">
        <f t="shared" ref="RJ16" si="1515">RJ15+1/24+1/100000</f>
        <v>44745.375090000009</v>
      </c>
      <c r="RK16" s="501" t="str">
        <f>IF(VLOOKUP(RJ16,'Drilling Input'!$B$3:$F$10034,5,1)=VLOOKUP(RJ15,'Drilling Input'!$B$3:$F$10034,5,1)," ",VLOOKUP(RJ16,'Drilling Input'!$B$3:$F$10034,5,1))</f>
        <v xml:space="preserve"> </v>
      </c>
      <c r="RL16" s="504"/>
      <c r="RM16" s="503">
        <f t="shared" si="475"/>
        <v>44746.375090000009</v>
      </c>
      <c r="RN16" s="501" t="str">
        <f>IF(VLOOKUP(RM16,'Drilling Input'!$B$3:$F$10034,5,1)=VLOOKUP(RM15,'Drilling Input'!$B$3:$F$10034,5,1)," ",VLOOKUP(RM16,'Drilling Input'!$B$3:$F$10034,5,1))</f>
        <v xml:space="preserve"> </v>
      </c>
      <c r="RO16" s="504"/>
      <c r="RP16" s="503">
        <f t="shared" ref="RP16" si="1516">RP15+1/24+1/100000</f>
        <v>44747.375090000009</v>
      </c>
      <c r="RQ16" s="501" t="str">
        <f>IF(VLOOKUP(RP16,'Drilling Input'!$B$3:$F$10034,5,1)=VLOOKUP(RP15,'Drilling Input'!$B$3:$F$10034,5,1)," ",VLOOKUP(RP16,'Drilling Input'!$B$3:$F$10034,5,1))</f>
        <v xml:space="preserve"> </v>
      </c>
      <c r="RR16" s="504"/>
      <c r="RS16" s="503">
        <f t="shared" ref="RS16" si="1517">RS15+1/24+1/100000</f>
        <v>44748.375090000009</v>
      </c>
      <c r="RT16" s="501" t="str">
        <f>IF(VLOOKUP(RS16,'Drilling Input'!$B$3:$F$10034,5,1)=VLOOKUP(RS15,'Drilling Input'!$B$3:$F$10034,5,1)," ",VLOOKUP(RS16,'Drilling Input'!$B$3:$F$10034,5,1))</f>
        <v xml:space="preserve"> </v>
      </c>
      <c r="RU16" s="504"/>
      <c r="RV16" s="503">
        <f t="shared" ref="RV16" si="1518">RV15+1/24+1/100000</f>
        <v>44749.375090000009</v>
      </c>
      <c r="RW16" s="501" t="str">
        <f>IF(VLOOKUP(RV16,'Drilling Input'!$B$3:$F$10034,5,1)=VLOOKUP(RV15,'Drilling Input'!$B$3:$F$10034,5,1)," ",VLOOKUP(RV16,'Drilling Input'!$B$3:$F$10034,5,1))</f>
        <v xml:space="preserve"> </v>
      </c>
      <c r="RX16" s="504"/>
      <c r="RY16" s="503">
        <f t="shared" ref="RY16" si="1519">RY15+1/24+1/100000</f>
        <v>44750.375090000009</v>
      </c>
      <c r="RZ16" s="501" t="str">
        <f>IF(VLOOKUP(RY16,'Drilling Input'!$B$3:$F$10034,5,1)=VLOOKUP(RY15,'Drilling Input'!$B$3:$F$10034,5,1)," ",VLOOKUP(RY16,'Drilling Input'!$B$3:$F$10034,5,1))</f>
        <v xml:space="preserve"> </v>
      </c>
      <c r="SA16" s="504"/>
      <c r="SB16" s="503">
        <f t="shared" si="480"/>
        <v>44751.375090000009</v>
      </c>
      <c r="SC16" s="501" t="str">
        <f>IF(VLOOKUP(SB16,'Drilling Input'!$B$3:$F$10034,5,1)=VLOOKUP(SB15,'Drilling Input'!$B$3:$F$10034,5,1)," ",VLOOKUP(SB16,'Drilling Input'!$B$3:$F$10034,5,1))</f>
        <v xml:space="preserve"> </v>
      </c>
      <c r="SD16" s="504"/>
      <c r="SE16" s="503">
        <f t="shared" ref="SE16" si="1520">SE15+1/24+1/100000</f>
        <v>44752.375090000009</v>
      </c>
      <c r="SF16" s="501" t="str">
        <f>IF(VLOOKUP(SE16,'Drilling Input'!$B$3:$F$10034,5,1)=VLOOKUP(SE15,'Drilling Input'!$B$3:$F$10034,5,1)," ",VLOOKUP(SE16,'Drilling Input'!$B$3:$F$10034,5,1))</f>
        <v xml:space="preserve"> </v>
      </c>
      <c r="SG16" s="504"/>
      <c r="SH16" s="503">
        <f t="shared" ref="SH16" si="1521">SH15+1/24+1/100000</f>
        <v>44753.375090000009</v>
      </c>
      <c r="SI16" s="501" t="str">
        <f>IF(VLOOKUP(SH16,'Drilling Input'!$B$3:$F$10034,5,1)=VLOOKUP(SH15,'Drilling Input'!$B$3:$F$10034,5,1)," ",VLOOKUP(SH16,'Drilling Input'!$B$3:$F$10034,5,1))</f>
        <v xml:space="preserve"> </v>
      </c>
      <c r="SJ16" s="504"/>
      <c r="SK16" s="503">
        <f t="shared" si="475"/>
        <v>44754.375090000009</v>
      </c>
      <c r="SL16" s="501" t="str">
        <f>IF(VLOOKUP(SK16,'Drilling Input'!$B$3:$F$10034,5,1)=VLOOKUP(SK15,'Drilling Input'!$B$3:$F$10034,5,1)," ",VLOOKUP(SK16,'Drilling Input'!$B$3:$F$10034,5,1))</f>
        <v xml:space="preserve"> </v>
      </c>
      <c r="SM16" s="504"/>
      <c r="SN16" s="503">
        <f t="shared" ref="SN16" si="1522">SN15+1/24+1/100000</f>
        <v>44755.375090000009</v>
      </c>
      <c r="SO16" s="501" t="str">
        <f>IF(VLOOKUP(SN16,'Drilling Input'!$B$3:$F$10034,5,1)=VLOOKUP(SN15,'Drilling Input'!$B$3:$F$10034,5,1)," ",VLOOKUP(SN16,'Drilling Input'!$B$3:$F$10034,5,1))</f>
        <v xml:space="preserve"> </v>
      </c>
      <c r="SP16" s="504"/>
      <c r="SQ16" s="503">
        <f t="shared" ref="SQ16" si="1523">SQ15+1/24+1/100000</f>
        <v>44756.375090000009</v>
      </c>
      <c r="SR16" s="501" t="str">
        <f>IF(VLOOKUP(SQ16,'Drilling Input'!$B$3:$F$10034,5,1)=VLOOKUP(SQ15,'Drilling Input'!$B$3:$F$10034,5,1)," ",VLOOKUP(SQ16,'Drilling Input'!$B$3:$F$10034,5,1))</f>
        <v xml:space="preserve"> </v>
      </c>
      <c r="SS16" s="504"/>
      <c r="ST16" s="503">
        <f t="shared" ref="ST16" si="1524">ST15+1/24+1/100000</f>
        <v>44757.375090000009</v>
      </c>
      <c r="SU16" s="501" t="str">
        <f>IF(VLOOKUP(ST16,'Drilling Input'!$B$3:$F$10034,5,1)=VLOOKUP(ST15,'Drilling Input'!$B$3:$F$10034,5,1)," ",VLOOKUP(ST16,'Drilling Input'!$B$3:$F$10034,5,1))</f>
        <v xml:space="preserve"> </v>
      </c>
      <c r="SV16" s="504"/>
      <c r="SW16" s="503">
        <f t="shared" ref="SW16" si="1525">SW15+1/24+1/100000</f>
        <v>44758.375090000009</v>
      </c>
      <c r="SX16" s="501" t="str">
        <f>IF(VLOOKUP(SW16,'Drilling Input'!$B$3:$F$10034,5,1)=VLOOKUP(SW15,'Drilling Input'!$B$3:$F$10034,5,1)," ",VLOOKUP(SW16,'Drilling Input'!$B$3:$F$10034,5,1))</f>
        <v xml:space="preserve"> </v>
      </c>
      <c r="SY16" s="504"/>
      <c r="SZ16" s="503">
        <f t="shared" si="480"/>
        <v>44759.375090000009</v>
      </c>
      <c r="TA16" s="501" t="str">
        <f>IF(VLOOKUP(SZ16,'Drilling Input'!$B$3:$F$10034,5,1)=VLOOKUP(SZ15,'Drilling Input'!$B$3:$F$10034,5,1)," ",VLOOKUP(SZ16,'Drilling Input'!$B$3:$F$10034,5,1))</f>
        <v xml:space="preserve"> </v>
      </c>
      <c r="TB16" s="504"/>
      <c r="TC16" s="503">
        <f t="shared" ref="TC16" si="1526">TC15+1/24+1/100000</f>
        <v>44760.375090000009</v>
      </c>
      <c r="TD16" s="501" t="str">
        <f>IF(VLOOKUP(TC16,'Drilling Input'!$B$3:$F$10034,5,1)=VLOOKUP(TC15,'Drilling Input'!$B$3:$F$10034,5,1)," ",VLOOKUP(TC16,'Drilling Input'!$B$3:$F$10034,5,1))</f>
        <v xml:space="preserve"> </v>
      </c>
      <c r="TE16" s="504"/>
      <c r="TF16" s="503">
        <f t="shared" ref="TF16" si="1527">TF15+1/24+1/100000</f>
        <v>44761.375090000009</v>
      </c>
      <c r="TG16" s="501" t="str">
        <f>IF(VLOOKUP(TF16,'Drilling Input'!$B$3:$F$10034,5,1)=VLOOKUP(TF15,'Drilling Input'!$B$3:$F$10034,5,1)," ",VLOOKUP(TF16,'Drilling Input'!$B$3:$F$10034,5,1))</f>
        <v xml:space="preserve"> </v>
      </c>
      <c r="TH16" s="504"/>
      <c r="TI16" s="503">
        <f t="shared" si="495"/>
        <v>44762.375090000009</v>
      </c>
      <c r="TJ16" s="501" t="str">
        <f>IF(VLOOKUP(TI16,'Drilling Input'!$B$3:$F$10034,5,1)=VLOOKUP(TI15,'Drilling Input'!$B$3:$F$10034,5,1)," ",VLOOKUP(TI16,'Drilling Input'!$B$3:$F$10034,5,1))</f>
        <v xml:space="preserve"> </v>
      </c>
      <c r="TK16" s="504"/>
      <c r="TL16" s="503">
        <f t="shared" ref="TL16" si="1528">TL15+1/24+1/100000</f>
        <v>44763.375090000009</v>
      </c>
      <c r="TM16" s="501" t="str">
        <f>IF(VLOOKUP(TL16,'Drilling Input'!$B$3:$F$10034,5,1)=VLOOKUP(TL15,'Drilling Input'!$B$3:$F$10034,5,1)," ",VLOOKUP(TL16,'Drilling Input'!$B$3:$F$10034,5,1))</f>
        <v xml:space="preserve"> </v>
      </c>
      <c r="TN16" s="504"/>
    </row>
    <row r="17" spans="1:534" s="502" customFormat="1" ht="15" customHeight="1">
      <c r="A17" s="503">
        <f t="shared" si="350"/>
        <v>44586.416766666676</v>
      </c>
      <c r="B17" s="501" t="str">
        <f>IF(VLOOKUP(A17,'Drilling Input'!$B$3:$F$10034,5,1)=VLOOKUP(A16,'Drilling Input'!$B$3:$F$10034,5,1)," ",VLOOKUP(A17,'Drilling Input'!$B$3:$F$10034,5,1))</f>
        <v xml:space="preserve"> </v>
      </c>
      <c r="C17" s="504"/>
      <c r="D17" s="503">
        <f t="shared" si="351"/>
        <v>44587.416766666676</v>
      </c>
      <c r="E17" s="501" t="str">
        <f>IF(VLOOKUP(D17,'Drilling Input'!$B$3:$F$10034,5,1)=VLOOKUP(D16,'Drilling Input'!$B$3:$F$10034,5,1)," ",VLOOKUP(D17,'Drilling Input'!$B$3:$F$10034,5,1))</f>
        <v xml:space="preserve"> </v>
      </c>
      <c r="F17" s="504"/>
      <c r="G17" s="503">
        <f t="shared" si="351"/>
        <v>44588.416766666676</v>
      </c>
      <c r="H17" s="793" t="str">
        <f>IF(VLOOKUP(G17,'Drilling Input'!$B$3:$F$10034,5,1)=VLOOKUP(G16,'Drilling Input'!$B$3:$F$10034,5,1)," ",VLOOKUP(G17,'Drilling Input'!$B$3:$F$10034,5,1))</f>
        <v xml:space="preserve"> </v>
      </c>
      <c r="I17" s="504"/>
      <c r="J17" s="503">
        <f t="shared" si="351"/>
        <v>44589.416766666676</v>
      </c>
      <c r="K17" s="501" t="str">
        <f>IF(VLOOKUP(J17,'Drilling Input'!$B$3:$F$10034,5,1)=VLOOKUP(J16,'Drilling Input'!$B$3:$F$10034,5,1)," ",VLOOKUP(J17,'Drilling Input'!$B$3:$F$10034,5,1))</f>
        <v xml:space="preserve"> </v>
      </c>
      <c r="L17" s="504"/>
      <c r="M17" s="503">
        <f t="shared" si="351"/>
        <v>44590.416766666676</v>
      </c>
      <c r="N17" s="501" t="str">
        <f>IF(VLOOKUP(M17,'Drilling Input'!$B$3:$F$10034,5,1)=VLOOKUP(M16,'Drilling Input'!$B$3:$F$10034,5,1)," ",VLOOKUP(M17,'Drilling Input'!$B$3:$F$10034,5,1))</f>
        <v xml:space="preserve"> </v>
      </c>
      <c r="O17" s="504"/>
      <c r="P17" s="503">
        <f t="shared" si="352"/>
        <v>44591.416766666676</v>
      </c>
      <c r="Q17" s="501" t="str">
        <f>IF(VLOOKUP(P17,'Drilling Input'!$B$3:$F$10034,5,1)=VLOOKUP(P16,'Drilling Input'!$B$3:$F$10034,5,1)," ",VLOOKUP(P17,'Drilling Input'!$B$3:$F$10034,5,1))</f>
        <v xml:space="preserve"> </v>
      </c>
      <c r="R17" s="504"/>
      <c r="S17" s="503">
        <f t="shared" ref="S17" si="1529">S16+1/24+1/100000</f>
        <v>44592.416766666676</v>
      </c>
      <c r="T17" s="501" t="str">
        <f>IF(VLOOKUP(S17,'Drilling Input'!$B$3:$F$10034,5,1)=VLOOKUP(S16,'Drilling Input'!$B$3:$F$10034,5,1)," ",VLOOKUP(S17,'Drilling Input'!$B$3:$F$10034,5,1))</f>
        <v xml:space="preserve"> </v>
      </c>
      <c r="U17" s="504"/>
      <c r="V17" s="503">
        <f t="shared" ref="V17" si="1530">V16+1/24+1/100000</f>
        <v>44593.416766666676</v>
      </c>
      <c r="W17" s="501" t="str">
        <f>IF(VLOOKUP(V17,'Drilling Input'!$B$3:$F$10034,5,1)=VLOOKUP(V16,'Drilling Input'!$B$3:$F$10034,5,1)," ",VLOOKUP(V17,'Drilling Input'!$B$3:$F$10034,5,1))</f>
        <v xml:space="preserve"> </v>
      </c>
      <c r="X17" s="504"/>
      <c r="Y17" s="503">
        <f t="shared" si="355"/>
        <v>44594.416766666676</v>
      </c>
      <c r="Z17" s="501" t="str">
        <f>IF(VLOOKUP(Y17,'Drilling Input'!$B$3:$F$10034,5,1)=VLOOKUP(Y16,'Drilling Input'!$B$3:$F$10034,5,1)," ",VLOOKUP(Y17,'Drilling Input'!$B$3:$F$10034,5,1))</f>
        <v xml:space="preserve"> </v>
      </c>
      <c r="AA17" s="504"/>
      <c r="AB17" s="503">
        <f t="shared" ref="AB17" si="1531">AB16+1/24+1/100000</f>
        <v>44595.416766666676</v>
      </c>
      <c r="AC17" s="501" t="str">
        <f>IF(VLOOKUP(AB17,'Drilling Input'!$B$3:$F$10034,5,1)=VLOOKUP(AB16,'Drilling Input'!$B$3:$F$10034,5,1)," ",VLOOKUP(AB17,'Drilling Input'!$B$3:$F$10034,5,1))</f>
        <v xml:space="preserve"> </v>
      </c>
      <c r="AD17" s="504"/>
      <c r="AE17" s="503">
        <f t="shared" ref="AE17" si="1532">AE16+1/24+1/100000</f>
        <v>44596.416766666676</v>
      </c>
      <c r="AF17" s="501" t="str">
        <f>IF(VLOOKUP(AE17,'Drilling Input'!$B$3:$F$10034,5,1)=VLOOKUP(AE16,'Drilling Input'!$B$3:$F$10034,5,1)," ",VLOOKUP(AE17,'Drilling Input'!$B$3:$F$10034,5,1))</f>
        <v xml:space="preserve"> </v>
      </c>
      <c r="AG17" s="504"/>
      <c r="AH17" s="503">
        <f t="shared" ref="AH17" si="1533">AH16+1/24+1/100000</f>
        <v>44597.416766666676</v>
      </c>
      <c r="AI17" s="501" t="str">
        <f>IF(VLOOKUP(AH17,'Drilling Input'!$B$3:$F$10034,5,1)=VLOOKUP(AH16,'Drilling Input'!$B$3:$F$10034,5,1)," ",VLOOKUP(AH17,'Drilling Input'!$B$3:$F$10034,5,1))</f>
        <v xml:space="preserve"> </v>
      </c>
      <c r="AJ17" s="504"/>
      <c r="AK17" s="503">
        <f t="shared" ref="AK17" si="1534">AK16+1/24+1/100000</f>
        <v>44598.416766666676</v>
      </c>
      <c r="AL17" s="501" t="str">
        <f>IF(VLOOKUP(AK17,'Drilling Input'!$B$3:$F$10034,5,1)=VLOOKUP(AK16,'Drilling Input'!$B$3:$F$10034,5,1)," ",VLOOKUP(AK17,'Drilling Input'!$B$3:$F$10034,5,1))</f>
        <v xml:space="preserve"> </v>
      </c>
      <c r="AM17" s="504"/>
      <c r="AN17" s="503">
        <f t="shared" si="360"/>
        <v>44599.416766666676</v>
      </c>
      <c r="AO17" s="501" t="str">
        <f>IF(VLOOKUP(AN17,'Drilling Input'!$B$3:$F$10034,5,1)=VLOOKUP(AN16,'Drilling Input'!$B$3:$F$10034,5,1)," ",VLOOKUP(AN17,'Drilling Input'!$B$3:$F$10034,5,1))</f>
        <v>KK for port clearance + Mandatory quarantine</v>
      </c>
      <c r="AP17" s="504"/>
      <c r="AQ17" s="503">
        <f t="shared" ref="AQ17" si="1535">AQ16+1/24+1/100000</f>
        <v>44600.416766666676</v>
      </c>
      <c r="AR17" s="501" t="str">
        <f>IF(VLOOKUP(AQ17,'Drilling Input'!$B$3:$F$10034,5,1)=VLOOKUP(AQ16,'Drilling Input'!$B$3:$F$10034,5,1)," ",VLOOKUP(AQ17,'Drilling Input'!$B$3:$F$10034,5,1))</f>
        <v xml:space="preserve"> </v>
      </c>
      <c r="AS17" s="504"/>
      <c r="AT17" s="503">
        <f t="shared" ref="AT17" si="1536">AT16+1/24+1/100000</f>
        <v>44601.416766666676</v>
      </c>
      <c r="AU17" s="501" t="str">
        <f>IF(VLOOKUP(AT17,'Drilling Input'!$B$3:$F$10034,5,1)=VLOOKUP(AT16,'Drilling Input'!$B$3:$F$10034,5,1)," ",VLOOKUP(AT17,'Drilling Input'!$B$3:$F$10034,5,1))</f>
        <v xml:space="preserve"> </v>
      </c>
      <c r="AV17" s="504"/>
      <c r="AW17" s="503">
        <f t="shared" si="355"/>
        <v>44602.416766666676</v>
      </c>
      <c r="AX17" s="501" t="str">
        <f>IF(VLOOKUP(AW17,'Drilling Input'!$B$3:$F$10034,5,1)=VLOOKUP(AW16,'Drilling Input'!$B$3:$F$10034,5,1)," ",VLOOKUP(AW17,'Drilling Input'!$B$3:$F$10034,5,1))</f>
        <v xml:space="preserve"> </v>
      </c>
      <c r="AY17" s="504"/>
      <c r="AZ17" s="503">
        <f t="shared" ref="AZ17" si="1537">AZ16+1/24+1/100000</f>
        <v>44603.416766666676</v>
      </c>
      <c r="BA17" s="501" t="str">
        <f>IF(VLOOKUP(AZ17,'Drilling Input'!$B$3:$F$10034,5,1)=VLOOKUP(AZ16,'Drilling Input'!$B$3:$F$10034,5,1)," ",VLOOKUP(AZ17,'Drilling Input'!$B$3:$F$10034,5,1))</f>
        <v xml:space="preserve"> </v>
      </c>
      <c r="BB17" s="504"/>
      <c r="BC17" s="503">
        <f t="shared" ref="BC17" si="1538">BC16+1/24+1/100000</f>
        <v>44604.416766666676</v>
      </c>
      <c r="BD17" s="501" t="str">
        <f>IF(VLOOKUP(BC17,'Drilling Input'!$B$3:$F$10034,5,1)=VLOOKUP(BC16,'Drilling Input'!$B$3:$F$10034,5,1)," ",VLOOKUP(BC17,'Drilling Input'!$B$3:$F$10034,5,1))</f>
        <v xml:space="preserve"> </v>
      </c>
      <c r="BE17" s="504"/>
      <c r="BF17" s="503">
        <f t="shared" ref="BF17" si="1539">BF16+1/24+1/100000</f>
        <v>44605.416766666676</v>
      </c>
      <c r="BG17" s="501" t="str">
        <f>IF(VLOOKUP(BF17,'Drilling Input'!$B$3:$F$10034,5,1)=VLOOKUP(BF16,'Drilling Input'!$B$3:$F$10034,5,1)," ",VLOOKUP(BF17,'Drilling Input'!$B$3:$F$10034,5,1))</f>
        <v xml:space="preserve"> </v>
      </c>
      <c r="BH17" s="504"/>
      <c r="BI17" s="503">
        <f t="shared" ref="BI17" si="1540">BI16+1/24+1/100000</f>
        <v>44606.416766666676</v>
      </c>
      <c r="BJ17" s="501" t="str">
        <f>IF(VLOOKUP(BI17,'Drilling Input'!$B$3:$F$10034,5,1)=VLOOKUP(BI16,'Drilling Input'!$B$3:$F$10034,5,1)," ",VLOOKUP(BI17,'Drilling Input'!$B$3:$F$10034,5,1))</f>
        <v xml:space="preserve"> </v>
      </c>
      <c r="BK17" s="504"/>
      <c r="BL17" s="503">
        <f t="shared" si="360"/>
        <v>44607.416766666676</v>
      </c>
      <c r="BM17" s="501" t="str">
        <f>IF(VLOOKUP(BL17,'Drilling Input'!$B$3:$F$10034,5,1)=VLOOKUP(BL16,'Drilling Input'!$B$3:$F$10034,5,1)," ",VLOOKUP(BL17,'Drilling Input'!$B$3:$F$10034,5,1))</f>
        <v xml:space="preserve"> </v>
      </c>
      <c r="BN17" s="504"/>
      <c r="BO17" s="503">
        <f t="shared" ref="BO17" si="1541">BO16+1/24+1/100000</f>
        <v>44608.416766666676</v>
      </c>
      <c r="BP17" s="501" t="str">
        <f>IF(VLOOKUP(BO17,'Drilling Input'!$B$3:$F$10034,5,1)=VLOOKUP(BO16,'Drilling Input'!$B$3:$F$10034,5,1)," ",VLOOKUP(BO17,'Drilling Input'!$B$3:$F$10034,5,1))</f>
        <v xml:space="preserve"> </v>
      </c>
      <c r="BQ17" s="504"/>
      <c r="BR17" s="503">
        <f t="shared" ref="BR17" si="1542">BR16+1/24+1/100000</f>
        <v>44609.416766666676</v>
      </c>
      <c r="BS17" s="501" t="str">
        <f>IF(VLOOKUP(BR17,'Drilling Input'!$B$3:$F$10034,5,1)=VLOOKUP(BR16,'Drilling Input'!$B$3:$F$10034,5,1)," ",VLOOKUP(BR17,'Drilling Input'!$B$3:$F$10034,5,1))</f>
        <v xml:space="preserve"> </v>
      </c>
      <c r="BT17" s="504"/>
      <c r="BU17" s="503">
        <f t="shared" si="355"/>
        <v>44610.416766666676</v>
      </c>
      <c r="BV17" s="501" t="str">
        <f>IF(VLOOKUP(BU17,'Drilling Input'!$B$3:$F$10034,5,1)=VLOOKUP(BU16,'Drilling Input'!$B$3:$F$10034,5,1)," ",VLOOKUP(BU17,'Drilling Input'!$B$3:$F$10034,5,1))</f>
        <v xml:space="preserve"> </v>
      </c>
      <c r="BW17" s="504"/>
      <c r="BX17" s="503">
        <f t="shared" ref="BX17" si="1543">BX16+1/24+1/100000</f>
        <v>44611.416766666676</v>
      </c>
      <c r="BY17" s="501" t="str">
        <f>IF(VLOOKUP(BX17,'Drilling Input'!$B$3:$F$10034,5,1)=VLOOKUP(BX16,'Drilling Input'!$B$3:$F$10034,5,1)," ",VLOOKUP(BX17,'Drilling Input'!$B$3:$F$10034,5,1))</f>
        <v xml:space="preserve"> </v>
      </c>
      <c r="BZ17" s="504"/>
      <c r="CA17" s="503">
        <f t="shared" ref="CA17" si="1544">CA16+1/24+1/100000</f>
        <v>44612.416766666676</v>
      </c>
      <c r="CB17" s="501" t="str">
        <f>IF(VLOOKUP(CA17,'Drilling Input'!$B$3:$F$10034,5,1)=VLOOKUP(CA16,'Drilling Input'!$B$3:$F$10034,5,1)," ",VLOOKUP(CA17,'Drilling Input'!$B$3:$F$10034,5,1))</f>
        <v xml:space="preserve"> </v>
      </c>
      <c r="CC17" s="504"/>
      <c r="CD17" s="503">
        <f t="shared" ref="CD17" si="1545">CD16+1/24+1/100000</f>
        <v>44613.416766666676</v>
      </c>
      <c r="CE17" s="501" t="str">
        <f>IF(VLOOKUP(CD17,'Drilling Input'!$B$3:$F$10034,5,1)=VLOOKUP(CD16,'Drilling Input'!$B$3:$F$10034,5,1)," ",VLOOKUP(CD17,'Drilling Input'!$B$3:$F$10034,5,1))</f>
        <v xml:space="preserve"> </v>
      </c>
      <c r="CF17" s="504"/>
      <c r="CG17" s="503">
        <f t="shared" ref="CG17" si="1546">CG16+1/24+1/100000</f>
        <v>44614.416766666676</v>
      </c>
      <c r="CH17" s="501" t="str">
        <f>IF(VLOOKUP(CG17,'Drilling Input'!$B$3:$F$10034,5,1)=VLOOKUP(CG16,'Drilling Input'!$B$3:$F$10034,5,1)," ",VLOOKUP(CG17,'Drilling Input'!$B$3:$F$10034,5,1))</f>
        <v xml:space="preserve"> </v>
      </c>
      <c r="CI17" s="504"/>
      <c r="CJ17" s="503">
        <f t="shared" si="360"/>
        <v>44615.416766666676</v>
      </c>
      <c r="CK17" s="501" t="str">
        <f>IF(VLOOKUP(CJ17,'Drilling Input'!$B$3:$F$10034,5,1)=VLOOKUP(CJ16,'Drilling Input'!$B$3:$F$10034,5,1)," ",VLOOKUP(CJ17,'Drilling Input'!$B$3:$F$10034,5,1))</f>
        <v xml:space="preserve"> </v>
      </c>
      <c r="CL17" s="504"/>
      <c r="CM17" s="503">
        <f t="shared" ref="CM17" si="1547">CM16+1/24+1/100000</f>
        <v>44616.416766666676</v>
      </c>
      <c r="CN17" s="501" t="str">
        <f>IF(VLOOKUP(CM17,'Drilling Input'!$B$3:$F$10034,5,1)=VLOOKUP(CM16,'Drilling Input'!$B$3:$F$10034,5,1)," ",VLOOKUP(CM17,'Drilling Input'!$B$3:$F$10034,5,1))</f>
        <v xml:space="preserve"> </v>
      </c>
      <c r="CO17" s="504"/>
      <c r="CP17" s="503">
        <f t="shared" ref="CP17" si="1548">CP16+1/24+1/100000</f>
        <v>44617.416766666676</v>
      </c>
      <c r="CQ17" s="501" t="str">
        <f>IF(VLOOKUP(CP17,'Drilling Input'!$B$3:$F$10034,5,1)=VLOOKUP(CP16,'Drilling Input'!$B$3:$F$10034,5,1)," ",VLOOKUP(CP17,'Drilling Input'!$B$3:$F$10034,5,1))</f>
        <v xml:space="preserve"> </v>
      </c>
      <c r="CR17" s="504"/>
      <c r="CS17" s="503">
        <f t="shared" si="375"/>
        <v>44618.416766666676</v>
      </c>
      <c r="CT17" s="501" t="str">
        <f>IF(VLOOKUP(CS17,'Drilling Input'!$B$3:$F$10034,5,1)=VLOOKUP(CS16,'Drilling Input'!$B$3:$F$10034,5,1)," ",VLOOKUP(CS17,'Drilling Input'!$B$3:$F$10034,5,1))</f>
        <v>Obtain port clearance. Perform crew change.</v>
      </c>
      <c r="CU17" s="504"/>
      <c r="CV17" s="503">
        <f t="shared" ref="CV17" si="1549">CV16+1/24+1/100000</f>
        <v>44619.416766666676</v>
      </c>
      <c r="CW17" s="501" t="str">
        <f>IF(VLOOKUP(CV17,'Drilling Input'!$B$3:$F$10034,5,1)=VLOOKUP(CV16,'Drilling Input'!$B$3:$F$10034,5,1)," ",VLOOKUP(CV17,'Drilling Input'!$B$3:$F$10034,5,1))</f>
        <v xml:space="preserve"> </v>
      </c>
      <c r="CX17" s="504"/>
      <c r="CY17" s="503">
        <f t="shared" ref="CY17" si="1550">CY16+1/24+1/100000</f>
        <v>44620.416766666676</v>
      </c>
      <c r="CZ17" s="501" t="str">
        <f>IF(VLOOKUP(CY17,'Drilling Input'!$B$3:$F$10034,5,1)=VLOOKUP(CY16,'Drilling Input'!$B$3:$F$10034,5,1)," ",VLOOKUP(CY17,'Drilling Input'!$B$3:$F$10034,5,1))</f>
        <v xml:space="preserve"> </v>
      </c>
      <c r="DA17" s="504"/>
      <c r="DB17" s="503">
        <f t="shared" ref="DB17" si="1551">DB16+1/24+1/100000</f>
        <v>44621.416766666676</v>
      </c>
      <c r="DC17" s="501" t="str">
        <f>IF(VLOOKUP(DB17,'Drilling Input'!$B$3:$F$10034,5,1)=VLOOKUP(DB16,'Drilling Input'!$B$3:$F$10034,5,1)," ",VLOOKUP(DB17,'Drilling Input'!$B$3:$F$10034,5,1))</f>
        <v xml:space="preserve"> </v>
      </c>
      <c r="DD17" s="504"/>
      <c r="DE17" s="503">
        <f t="shared" ref="DE17" si="1552">DE16+1/24+1/100000</f>
        <v>44622.416766666676</v>
      </c>
      <c r="DF17" s="501" t="str">
        <f>IF(VLOOKUP(DE17,'Drilling Input'!$B$3:$F$10034,5,1)=VLOOKUP(DE16,'Drilling Input'!$B$3:$F$10034,5,1)," ",VLOOKUP(DE17,'Drilling Input'!$B$3:$F$10034,5,1))</f>
        <v xml:space="preserve"> </v>
      </c>
      <c r="DG17" s="504"/>
      <c r="DH17" s="503">
        <f t="shared" si="380"/>
        <v>44623.416766666676</v>
      </c>
      <c r="DI17" s="501" t="str">
        <f>IF(VLOOKUP(DH17,'Drilling Input'!$B$3:$F$10034,5,1)=VLOOKUP(DH16,'Drilling Input'!$B$3:$F$10034,5,1)," ",VLOOKUP(DH17,'Drilling Input'!$B$3:$F$10034,5,1))</f>
        <v xml:space="preserve"> </v>
      </c>
      <c r="DJ17" s="504"/>
      <c r="DK17" s="503">
        <f t="shared" ref="DK17" si="1553">DK16+1/24+1/100000</f>
        <v>44624.416766666676</v>
      </c>
      <c r="DL17" s="501" t="str">
        <f>IF(VLOOKUP(DK17,'Drilling Input'!$B$3:$F$10034,5,1)=VLOOKUP(DK16,'Drilling Input'!$B$3:$F$10034,5,1)," ",VLOOKUP(DK17,'Drilling Input'!$B$3:$F$10034,5,1))</f>
        <v xml:space="preserve"> </v>
      </c>
      <c r="DM17" s="504"/>
      <c r="DN17" s="503">
        <f t="shared" ref="DN17" si="1554">DN16+1/24+1/100000</f>
        <v>44625.416766666676</v>
      </c>
      <c r="DO17" s="501" t="str">
        <f>IF(VLOOKUP(DN17,'Drilling Input'!$B$3:$F$10034,5,1)=VLOOKUP(DN16,'Drilling Input'!$B$3:$F$10034,5,1)," ",VLOOKUP(DN17,'Drilling Input'!$B$3:$F$10034,5,1))</f>
        <v xml:space="preserve"> </v>
      </c>
      <c r="DP17" s="504"/>
      <c r="DQ17" s="503">
        <f t="shared" si="375"/>
        <v>44626.416766666676</v>
      </c>
      <c r="DR17" s="501" t="str">
        <f>IF(VLOOKUP(DQ17,'Drilling Input'!$B$3:$F$10034,5,1)=VLOOKUP(DQ16,'Drilling Input'!$B$3:$F$10034,5,1)," ",VLOOKUP(DQ17,'Drilling Input'!$B$3:$F$10034,5,1))</f>
        <v xml:space="preserve"> </v>
      </c>
      <c r="DS17" s="504"/>
      <c r="DT17" s="503">
        <f t="shared" ref="DT17" si="1555">DT16+1/24+1/100000</f>
        <v>44627.416766666676</v>
      </c>
      <c r="DU17" s="501" t="str">
        <f>IF(VLOOKUP(DT17,'Drilling Input'!$B$3:$F$10034,5,1)=VLOOKUP(DT16,'Drilling Input'!$B$3:$F$10034,5,1)," ",VLOOKUP(DT17,'Drilling Input'!$B$3:$F$10034,5,1))</f>
        <v>R/D 36" conductor handling equipment. R/U DP handling equipment &amp; false rotary table</v>
      </c>
      <c r="DV17" s="504"/>
      <c r="DW17" s="503">
        <f t="shared" ref="DW17" si="1556">DW16+1/24+1/100000</f>
        <v>44628.416766666676</v>
      </c>
      <c r="DX17" s="501" t="str">
        <f>IF(VLOOKUP(DW17,'Drilling Input'!$B$3:$F$10034,5,1)=VLOOKUP(DW16,'Drilling Input'!$B$3:$F$10034,5,1)," ",VLOOKUP(DW17,'Drilling Input'!$B$3:$F$10034,5,1))</f>
        <v>Fill pipe, confirm bullseye, move rig, tag seabed</v>
      </c>
      <c r="DY17" s="504"/>
      <c r="DZ17" s="503">
        <f t="shared" ref="DZ17" si="1557">DZ16+1/24+1/100000</f>
        <v>44629.416766666676</v>
      </c>
      <c r="EA17" s="501" t="str">
        <f>IF(VLOOKUP(DZ17,'Drilling Input'!$B$3:$F$10034,5,1)=VLOOKUP(DZ16,'Drilling Input'!$B$3:$F$10034,5,1)," ",VLOOKUP(DZ17,'Drilling Input'!$B$3:$F$10034,5,1))</f>
        <v xml:space="preserve"> </v>
      </c>
      <c r="EB17" s="504"/>
      <c r="EC17" s="503">
        <f t="shared" ref="EC17" si="1558">EC16+1/24+1/100000</f>
        <v>44630.416766666676</v>
      </c>
      <c r="ED17" s="501" t="str">
        <f>IF(VLOOKUP(EC17,'Drilling Input'!$B$3:$F$10034,5,1)=VLOOKUP(EC16,'Drilling Input'!$B$3:$F$10034,5,1)," ",VLOOKUP(EC17,'Drilling Input'!$B$3:$F$10034,5,1))</f>
        <v xml:space="preserve"> </v>
      </c>
      <c r="EE17" s="504"/>
      <c r="EF17" s="503">
        <f t="shared" si="380"/>
        <v>44631.416766666676</v>
      </c>
      <c r="EG17" s="501" t="str">
        <f>IF(VLOOKUP(EF17,'Drilling Input'!$B$3:$F$10034,5,1)=VLOOKUP(EF16,'Drilling Input'!$B$3:$F$10034,5,1)," ",VLOOKUP(EF17,'Drilling Input'!$B$3:$F$10034,5,1))</f>
        <v xml:space="preserve"> </v>
      </c>
      <c r="EH17" s="504"/>
      <c r="EI17" s="503">
        <f t="shared" ref="EI17" si="1559">EI16+1/24+1/100000</f>
        <v>44632.416766666676</v>
      </c>
      <c r="EJ17" s="501" t="str">
        <f>IF(VLOOKUP(EI17,'Drilling Input'!$B$3:$F$10034,5,1)=VLOOKUP(EI16,'Drilling Input'!$B$3:$F$10034,5,1)," ",VLOOKUP(EI17,'Drilling Input'!$B$3:$F$10034,5,1))</f>
        <v>PJSM. Perform 20"x18-5/8" casing cement job (~ 100 ft of cement inside casing)</v>
      </c>
      <c r="EK17" s="504"/>
      <c r="EL17" s="503">
        <f t="shared" ref="EL17" si="1560">EL16+1/24+1/100000</f>
        <v>44633.416766666676</v>
      </c>
      <c r="EM17" s="501" t="str">
        <f>IF(VLOOKUP(EL17,'Drilling Input'!$B$3:$F$10034,5,1)=VLOOKUP(EL16,'Drilling Input'!$B$3:$F$10034,5,1)," ",VLOOKUP(EL17,'Drilling Input'!$B$3:$F$10034,5,1))</f>
        <v xml:space="preserve"> </v>
      </c>
      <c r="EN17" s="504"/>
      <c r="EO17" s="503">
        <f t="shared" si="375"/>
        <v>44634.416766666676</v>
      </c>
      <c r="EP17" s="501" t="str">
        <f>IF(VLOOKUP(EO17,'Drilling Input'!$B$3:$F$10034,5,1)=VLOOKUP(EO16,'Drilling Input'!$B$3:$F$10034,5,1)," ",VLOOKUP(EO17,'Drilling Input'!$B$3:$F$10034,5,1))</f>
        <v xml:space="preserve"> </v>
      </c>
      <c r="EQ17" s="504"/>
      <c r="ER17" s="503">
        <f t="shared" ref="ER17" si="1561">ER16+1/24+1/100000</f>
        <v>44635.416766666676</v>
      </c>
      <c r="ES17" s="501" t="str">
        <f>IF(VLOOKUP(ER17,'Drilling Input'!$B$3:$F$10034,5,1)=VLOOKUP(ER16,'Drilling Input'!$B$3:$F$10034,5,1)," ",VLOOKUP(ER17,'Drilling Input'!$B$3:$F$10034,5,1))</f>
        <v xml:space="preserve"> </v>
      </c>
      <c r="ET17" s="504"/>
      <c r="EU17" s="503">
        <f t="shared" ref="EU17" si="1562">EU16+1/24+1/100000</f>
        <v>44636.416766666676</v>
      </c>
      <c r="EV17" s="501" t="str">
        <f>IF(VLOOKUP(EU17,'Drilling Input'!$B$3:$F$10034,5,1)=VLOOKUP(EU16,'Drilling Input'!$B$3:$F$10034,5,1)," ",VLOOKUP(EU17,'Drilling Input'!$B$3:$F$10034,5,1))</f>
        <v>Check bullseyes.  Confirm stickup.  PJSM for drilling</v>
      </c>
      <c r="EW17" s="504"/>
      <c r="EX17" s="503">
        <f t="shared" ref="EX17" si="1563">EX16+1/24+1/100000</f>
        <v>44637.416766666676</v>
      </c>
      <c r="EY17" s="501" t="str">
        <f>IF(VLOOKUP(EX17,'Drilling Input'!$B$3:$F$10034,5,1)=VLOOKUP(EX16,'Drilling Input'!$B$3:$F$10034,5,1)," ",VLOOKUP(EX17,'Drilling Input'!$B$3:$F$10034,5,1))</f>
        <v>Continue to RIH 20" x 18-5/8" casing on DP.</v>
      </c>
      <c r="EZ17" s="504"/>
      <c r="FA17" s="503">
        <f t="shared" ref="FA17" si="1564">FA16+1/24+1/100000</f>
        <v>44638.416766666676</v>
      </c>
      <c r="FB17" s="501" t="str">
        <f>IF(VLOOKUP(FA17,'Drilling Input'!$B$3:$F$10034,5,1)=VLOOKUP(FA16,'Drilling Input'!$B$3:$F$10034,5,1)," ",VLOOKUP(FA17,'Drilling Input'!$B$3:$F$10034,5,1))</f>
        <v xml:space="preserve"> </v>
      </c>
      <c r="FC17" s="504"/>
      <c r="FD17" s="503">
        <f t="shared" si="380"/>
        <v>44639.416766666676</v>
      </c>
      <c r="FE17" s="501" t="str">
        <f>IF(VLOOKUP(FD17,'Drilling Input'!$B$3:$F$10034,5,1)=VLOOKUP(FD16,'Drilling Input'!$B$3:$F$10034,5,1)," ",VLOOKUP(FD17,'Drilling Input'!$B$3:$F$10034,5,1))</f>
        <v xml:space="preserve"> </v>
      </c>
      <c r="FF17" s="504"/>
      <c r="FG17" s="503">
        <f t="shared" ref="FG17" si="1565">FG16+1/24+1/100000</f>
        <v>44640.416766666676</v>
      </c>
      <c r="FH17" s="501" t="str">
        <f>IF(VLOOKUP(FG17,'Drilling Input'!$B$3:$F$10034,5,1)=VLOOKUP(FG16,'Drilling Input'!$B$3:$F$10034,5,1)," ",VLOOKUP(FG17,'Drilling Input'!$B$3:$F$10034,5,1))</f>
        <v xml:space="preserve"> </v>
      </c>
      <c r="FI17" s="504"/>
      <c r="FJ17" s="503">
        <f t="shared" ref="FJ17" si="1566">FJ16+1/24+1/100000</f>
        <v>44641.416766666676</v>
      </c>
      <c r="FK17" s="501" t="str">
        <f>IF(VLOOKUP(FJ17,'Drilling Input'!$B$3:$F$10034,5,1)=VLOOKUP(FJ16,'Drilling Input'!$B$3:$F$10034,5,1)," ",VLOOKUP(FJ17,'Drilling Input'!$B$3:$F$10034,5,1))</f>
        <v>Displace well with PAD mud while BROOH to seabed</v>
      </c>
      <c r="FL17" s="504"/>
      <c r="FM17" s="503">
        <f t="shared" si="395"/>
        <v>44642.416766666676</v>
      </c>
      <c r="FN17" s="501" t="str">
        <f>IF(VLOOKUP(FM17,'Drilling Input'!$B$3:$F$10034,5,1)=VLOOKUP(FM16,'Drilling Input'!$B$3:$F$10034,5,1)," ",VLOOKUP(FM17,'Drilling Input'!$B$3:$F$10034,5,1))</f>
        <v xml:space="preserve"> </v>
      </c>
      <c r="FO17" s="504"/>
      <c r="FP17" s="503">
        <f t="shared" ref="FP17" si="1567">FP16+1/24+1/100000</f>
        <v>44643.416766666676</v>
      </c>
      <c r="FQ17" s="501" t="str">
        <f>IF(VLOOKUP(FP17,'Drilling Input'!$B$3:$F$10034,5,1)=VLOOKUP(FP16,'Drilling Input'!$B$3:$F$10034,5,1)," ",VLOOKUP(FP17,'Drilling Input'!$B$3:$F$10034,5,1))</f>
        <v xml:space="preserve"> </v>
      </c>
      <c r="FR17" s="504"/>
      <c r="FS17" s="503">
        <f t="shared" ref="FS17" si="1568">FS16+1/24+1/100000</f>
        <v>44644.416766666676</v>
      </c>
      <c r="FT17" s="501" t="str">
        <f>IF(VLOOKUP(FS17,'Drilling Input'!$B$3:$F$10034,5,1)=VLOOKUP(FS16,'Drilling Input'!$B$3:$F$10034,5,1)," ",VLOOKUP(FS17,'Drilling Input'!$B$3:$F$10034,5,1))</f>
        <v>Pressure test Flow spool valves, Meanwhile rig down Riser running tool, run 1 stand DP across DSIT and function test DSIT, Rack stand and pick up Riser RT</v>
      </c>
      <c r="FU17" s="504"/>
      <c r="FV17" s="503">
        <f t="shared" ref="FV17" si="1569">FV16+1/24+1/100000</f>
        <v>44645.416766666676</v>
      </c>
      <c r="FW17" s="501" t="str">
        <f>IF(VLOOKUP(FV17,'Drilling Input'!$B$3:$F$10034,5,1)=VLOOKUP(FV16,'Drilling Input'!$B$3:$F$10034,5,1)," ",VLOOKUP(FV17,'Drilling Input'!$B$3:$F$10034,5,1))</f>
        <v xml:space="preserve"> </v>
      </c>
      <c r="FX17" s="504"/>
      <c r="FY17" s="503">
        <f t="shared" ref="FY17" si="1570">FY16+1/24+1/100000</f>
        <v>44646.416766666676</v>
      </c>
      <c r="FZ17" s="501" t="str">
        <f>IF(VLOOKUP(FY17,'Drilling Input'!$B$3:$F$10034,5,1)=VLOOKUP(FY16,'Drilling Input'!$B$3:$F$10034,5,1)," ",VLOOKUP(FY17,'Drilling Input'!$B$3:$F$10034,5,1))</f>
        <v>Drill out cement/ shoetrack to 10 ft above shoe while displacing to SBM.  Take SCR's.</v>
      </c>
      <c r="GA17" s="504"/>
      <c r="GB17" s="503">
        <f t="shared" si="400"/>
        <v>44647.416766666676</v>
      </c>
      <c r="GC17" s="501" t="str">
        <f>IF(VLOOKUP(GB17,'Drilling Input'!$B$3:$F$10034,5,1)=VLOOKUP(GB16,'Drilling Input'!$B$3:$F$10034,5,1)," ",VLOOKUP(GB17,'Drilling Input'!$B$3:$F$10034,5,1))</f>
        <v xml:space="preserve">PS30's out, bushings in. M/U PSRT and RIH to RCD depth. Retrieve PS and POOH. R/B PSRT. </v>
      </c>
      <c r="GD17" s="504"/>
      <c r="GE17" s="503">
        <f t="shared" ref="GE17" si="1571">GE16+1/24+1/100000</f>
        <v>44648.416766666676</v>
      </c>
      <c r="GF17" s="501" t="str">
        <f>IF(VLOOKUP(GE17,'Drilling Input'!$B$3:$F$10034,5,1)=VLOOKUP(GE16,'Drilling Input'!$B$3:$F$10034,5,1)," ",VLOOKUP(GE17,'Drilling Input'!$B$3:$F$10034,5,1))</f>
        <v xml:space="preserve">B/O and rack back cement head </v>
      </c>
      <c r="GG17" s="504"/>
      <c r="GH17" s="503">
        <f t="shared" ref="GH17" si="1572">GH16+1/24+1/100000</f>
        <v>44649.416766666676</v>
      </c>
      <c r="GI17" s="501" t="str">
        <f>IF(VLOOKUP(GH17,'Drilling Input'!$B$3:$F$10034,5,1)=VLOOKUP(GH16,'Drilling Input'!$B$3:$F$10034,5,1)," ",VLOOKUP(GH17,'Drilling Input'!$B$3:$F$10034,5,1))</f>
        <v xml:space="preserve"> </v>
      </c>
      <c r="GJ17" s="504"/>
      <c r="GK17" s="503">
        <f t="shared" si="395"/>
        <v>44650.416766666676</v>
      </c>
      <c r="GL17" s="501" t="str">
        <f>IF(VLOOKUP(GK17,'Drilling Input'!$B$3:$F$10034,5,1)=VLOOKUP(GK16,'Drilling Input'!$B$3:$F$10034,5,1)," ",VLOOKUP(GK17,'Drilling Input'!$B$3:$F$10034,5,1))</f>
        <v xml:space="preserve"> </v>
      </c>
      <c r="GM17" s="504"/>
      <c r="GN17" s="503">
        <f t="shared" ref="GN17" si="1573">GN16+1/24+1/100000</f>
        <v>44651.416766666676</v>
      </c>
      <c r="GO17" s="501" t="str">
        <f>IF(VLOOKUP(GN17,'Drilling Input'!$B$3:$F$10034,5,1)=VLOOKUP(GN16,'Drilling Input'!$B$3:$F$10034,5,1)," ",VLOOKUP(GN17,'Drilling Input'!$B$3:$F$10034,5,1))</f>
        <v>Flow check well. Pump slug</v>
      </c>
      <c r="GP17" s="504"/>
      <c r="GQ17" s="503">
        <f t="shared" ref="GQ17" si="1574">GQ16+1/24+1/100000</f>
        <v>44652.416766666676</v>
      </c>
      <c r="GR17" s="501" t="str">
        <f>IF(VLOOKUP(GQ17,'Drilling Input'!$B$3:$F$10034,5,1)=VLOOKUP(GQ16,'Drilling Input'!$B$3:$F$10034,5,1)," ",VLOOKUP(GQ17,'Drilling Input'!$B$3:$F$10034,5,1))</f>
        <v xml:space="preserve">POOH BHA racking DP to 2,000 ft. </v>
      </c>
      <c r="GS17" s="504"/>
      <c r="GT17" s="503">
        <f t="shared" ref="GT17" si="1575">GT16+1/24+1/100000</f>
        <v>44653.416766666676</v>
      </c>
      <c r="GU17" s="501" t="str">
        <f>IF(VLOOKUP(GT17,'Drilling Input'!$B$3:$F$10034,5,1)=VLOOKUP(GT16,'Drilling Input'!$B$3:$F$10034,5,1)," ",VLOOKUP(GT17,'Drilling Input'!$B$3:$F$10034,5,1))</f>
        <v>Land THD on HPWHH</v>
      </c>
      <c r="GV17" s="504"/>
      <c r="GW17" s="503">
        <f t="shared" ref="GW17" si="1576">GW16+1/24+1/100000</f>
        <v>44654.416766666676</v>
      </c>
      <c r="GX17" s="501" t="str">
        <f>IF(VLOOKUP(GW17,'Drilling Input'!$B$3:$F$10034,5,1)=VLOOKUP(GW16,'Drilling Input'!$B$3:$F$10034,5,1)," ",VLOOKUP(GW17,'Drilling Input'!$B$3:$F$10034,5,1))</f>
        <v xml:space="preserve"> </v>
      </c>
      <c r="GY17" s="504"/>
      <c r="GZ17" s="503">
        <f t="shared" si="400"/>
        <v>44655.416766666676</v>
      </c>
      <c r="HA17" s="501" t="str">
        <f>IF(VLOOKUP(GZ17,'Drilling Input'!$B$3:$F$10034,5,1)=VLOOKUP(GZ16,'Drilling Input'!$B$3:$F$10034,5,1)," ",VLOOKUP(GZ17,'Drilling Input'!$B$3:$F$10034,5,1))</f>
        <v xml:space="preserve">Pump OOH 8-1/2" AutoTrak BHA 300ft into 9-5/8" casing shoe. </v>
      </c>
      <c r="HB17" s="504"/>
      <c r="HC17" s="503">
        <f t="shared" ref="HC17" si="1577">HC16+1/24+1/100000</f>
        <v>44656.416766666676</v>
      </c>
      <c r="HD17" s="501" t="str">
        <f>IF(VLOOKUP(HC17,'Drilling Input'!$B$3:$F$10034,5,1)=VLOOKUP(HC16,'Drilling Input'!$B$3:$F$10034,5,1)," ",VLOOKUP(HC17,'Drilling Input'!$B$3:$F$10034,5,1))</f>
        <v xml:space="preserve">RIH wash pipe string </v>
      </c>
      <c r="HE17" s="504"/>
      <c r="HF17" s="503">
        <f t="shared" ref="HF17" si="1578">HF16+1/24+1/100000</f>
        <v>44657.416766666676</v>
      </c>
      <c r="HG17" s="501" t="str">
        <f>IF(VLOOKUP(HF17,'Drilling Input'!$B$3:$F$10034,5,1)=VLOOKUP(HF16,'Drilling Input'!$B$3:$F$10034,5,1)," ",VLOOKUP(HF17,'Drilling Input'!$B$3:$F$10034,5,1))</f>
        <v xml:space="preserve"> </v>
      </c>
      <c r="HH17" s="504"/>
      <c r="HI17" s="503">
        <f t="shared" si="395"/>
        <v>44658.416766666676</v>
      </c>
      <c r="HJ17" s="501" t="str">
        <f>IF(VLOOKUP(HI17,'Drilling Input'!$B$3:$F$10034,5,1)=VLOOKUP(HI16,'Drilling Input'!$B$3:$F$10034,5,1)," ",VLOOKUP(HI17,'Drilling Input'!$B$3:$F$10034,5,1))</f>
        <v xml:space="preserve"> </v>
      </c>
      <c r="HK17" s="504"/>
      <c r="HL17" s="503">
        <f t="shared" ref="HL17" si="1579">HL16+1/24+1/100000</f>
        <v>44659.416766666676</v>
      </c>
      <c r="HM17" s="501" t="str">
        <f>IF(VLOOKUP(HL17,'Drilling Input'!$B$3:$F$10034,5,1)=VLOOKUP(HL16,'Drilling Input'!$B$3:$F$10034,5,1)," ",VLOOKUP(HL17,'Drilling Input'!$B$3:$F$10034,5,1))</f>
        <v xml:space="preserve"> </v>
      </c>
      <c r="HN17" s="504"/>
      <c r="HO17" s="503">
        <f t="shared" ref="HO17" si="1580">HO16+1/24+1/100000</f>
        <v>44660.416766666676</v>
      </c>
      <c r="HP17" s="501" t="str">
        <f>IF(VLOOKUP(HO17,'Drilling Input'!$B$3:$F$10034,5,1)=VLOOKUP(HO16,'Drilling Input'!$B$3:$F$10034,5,1)," ",VLOOKUP(HO17,'Drilling Input'!$B$3:$F$10034,5,1))</f>
        <v xml:space="preserve"> </v>
      </c>
      <c r="HQ17" s="504"/>
      <c r="HR17" s="503">
        <f t="shared" ref="HR17" si="1581">HR16+1/24+1/100000</f>
        <v>44661.416766666676</v>
      </c>
      <c r="HS17" s="501" t="str">
        <f>IF(VLOOKUP(HR17,'Drilling Input'!$B$3:$F$10034,5,1)=VLOOKUP(HR16,'Drilling Input'!$B$3:$F$10034,5,1)," ",VLOOKUP(HR17,'Drilling Input'!$B$3:$F$10034,5,1))</f>
        <v xml:space="preserve"> </v>
      </c>
      <c r="HT17" s="504"/>
      <c r="HU17" s="503">
        <f t="shared" ref="HU17" si="1582">HU16+1/24+1/100000</f>
        <v>44662.416766666676</v>
      </c>
      <c r="HV17" s="501" t="str">
        <f>IF(VLOOKUP(HU17,'Drilling Input'!$B$3:$F$10034,5,1)=VLOOKUP(HU16,'Drilling Input'!$B$3:$F$10034,5,1)," ",VLOOKUP(HU17,'Drilling Input'!$B$3:$F$10034,5,1))</f>
        <v xml:space="preserve">RU 1000t bails and BX 5 elevators.  RU riser spider. Install work platforms. Fn test riser dogs. Brake test drawworks </v>
      </c>
      <c r="HW17" s="504"/>
      <c r="HX17" s="503">
        <f t="shared" si="400"/>
        <v>44663.416766666676</v>
      </c>
      <c r="HY17" s="501" t="str">
        <f>IF(VLOOKUP(HX17,'Drilling Input'!$B$3:$F$10034,5,1)=VLOOKUP(HX16,'Drilling Input'!$B$3:$F$10034,5,1)," ",VLOOKUP(HX17,'Drilling Input'!$B$3:$F$10034,5,1))</f>
        <v xml:space="preserve">POOH 6 riser joints and pup joint,  hang off for move </v>
      </c>
      <c r="HZ17" s="504"/>
      <c r="IA17" s="503">
        <f t="shared" ref="IA17" si="1583">IA16+1/24+1/100000</f>
        <v>44664.416766666676</v>
      </c>
      <c r="IB17" s="501" t="str">
        <f>IF(VLOOKUP(IA17,'Drilling Input'!$B$3:$F$10034,5,1)=VLOOKUP(IA16,'Drilling Input'!$B$3:$F$10034,5,1)," ",VLOOKUP(IA17,'Drilling Input'!$B$3:$F$10034,5,1))</f>
        <v xml:space="preserve"> </v>
      </c>
      <c r="IC17" s="504"/>
      <c r="ID17" s="503">
        <f t="shared" ref="ID17" si="1584">ID16+1/24+1/100000</f>
        <v>44665.416766666676</v>
      </c>
      <c r="IE17" s="501" t="str">
        <f>IF(VLOOKUP(ID17,'Drilling Input'!$B$3:$F$10034,5,1)=VLOOKUP(ID16,'Drilling Input'!$B$3:$F$10034,5,1)," ",VLOOKUP(ID17,'Drilling Input'!$B$3:$F$10034,5,1))</f>
        <v>Lower and land MPD joint in spider, install umbilical clamps, pay out on DSIT umbilical reel</v>
      </c>
      <c r="IF17" s="504"/>
      <c r="IG17" s="503">
        <f t="shared" si="415"/>
        <v>44666.416766666676</v>
      </c>
      <c r="IH17" s="501" t="str">
        <f>IF(VLOOKUP(IG17,'Drilling Input'!$B$3:$F$10034,5,1)=VLOOKUP(IG16,'Drilling Input'!$B$3:$F$10034,5,1)," ",VLOOKUP(IG17,'Drilling Input'!$B$3:$F$10034,5,1))</f>
        <v xml:space="preserve"> </v>
      </c>
      <c r="II17" s="504"/>
      <c r="IJ17" s="503">
        <f t="shared" ref="IJ17" si="1585">IJ16+1/24+1/100000</f>
        <v>44667.416766666676</v>
      </c>
      <c r="IK17" s="501" t="str">
        <f>IF(VLOOKUP(IJ17,'Drilling Input'!$B$3:$F$10034,5,1)=VLOOKUP(IJ16,'Drilling Input'!$B$3:$F$10034,5,1)," ",VLOOKUP(IJ17,'Drilling Input'!$B$3:$F$10034,5,1))</f>
        <v xml:space="preserve"> </v>
      </c>
      <c r="IL17" s="504"/>
      <c r="IM17" s="503">
        <f t="shared" ref="IM17" si="1586">IM16+1/24+1/100000</f>
        <v>44668.416766666676</v>
      </c>
      <c r="IN17" s="501" t="str">
        <f>IF(VLOOKUP(IM17,'Drilling Input'!$B$3:$F$10034,5,1)=VLOOKUP(IM16,'Drilling Input'!$B$3:$F$10034,5,1)," ",VLOOKUP(IM17,'Drilling Input'!$B$3:$F$10034,5,1))</f>
        <v xml:space="preserve"> </v>
      </c>
      <c r="IO17" s="504"/>
      <c r="IP17" s="503">
        <f t="shared" ref="IP17" si="1587">IP16+1/24+1/100000</f>
        <v>44669.416766666676</v>
      </c>
      <c r="IQ17" s="501" t="str">
        <f>IF(VLOOKUP(IP17,'Drilling Input'!$B$3:$F$10034,5,1)=VLOOKUP(IP16,'Drilling Input'!$B$3:$F$10034,5,1)," ",VLOOKUP(IP17,'Drilling Input'!$B$3:$F$10034,5,1))</f>
        <v xml:space="preserve"> </v>
      </c>
      <c r="IR17" s="504"/>
      <c r="IS17" s="503">
        <f t="shared" ref="IS17" si="1588">IS16+1/24+1/100000</f>
        <v>44670.416766666676</v>
      </c>
      <c r="IT17" s="501" t="str">
        <f>IF(VLOOKUP(IS17,'Drilling Input'!$B$3:$F$10034,5,1)=VLOOKUP(IS16,'Drilling Input'!$B$3:$F$10034,5,1)," ",VLOOKUP(IS17,'Drilling Input'!$B$3:$F$10034,5,1))</f>
        <v xml:space="preserve"> </v>
      </c>
      <c r="IU17" s="504"/>
      <c r="IV17" s="503">
        <f t="shared" si="420"/>
        <v>44671.416766666676</v>
      </c>
      <c r="IW17" s="501" t="str">
        <f>IF(VLOOKUP(IV17,'Drilling Input'!$B$3:$F$10034,5,1)=VLOOKUP(IV16,'Drilling Input'!$B$3:$F$10034,5,1)," ",VLOOKUP(IV17,'Drilling Input'!$B$3:$F$10034,5,1))</f>
        <v xml:space="preserve"> </v>
      </c>
      <c r="IX17" s="504"/>
      <c r="IY17" s="503">
        <f t="shared" ref="IY17" si="1589">IY16+1/24+1/100000</f>
        <v>44672.416766666676</v>
      </c>
      <c r="IZ17" s="501" t="str">
        <f>IF(VLOOKUP(IY17,'Drilling Input'!$B$3:$F$10034,5,1)=VLOOKUP(IY16,'Drilling Input'!$B$3:$F$10034,5,1)," ",VLOOKUP(IY17,'Drilling Input'!$B$3:$F$10034,5,1))</f>
        <v xml:space="preserve"> </v>
      </c>
      <c r="JA17" s="504"/>
      <c r="JB17" s="503">
        <f t="shared" ref="JB17" si="1590">JB16+1/24+1/100000</f>
        <v>44673.416766666676</v>
      </c>
      <c r="JC17" s="501" t="str">
        <f>IF(VLOOKUP(JB17,'Drilling Input'!$B$3:$F$10034,5,1)=VLOOKUP(JB16,'Drilling Input'!$B$3:$F$10034,5,1)," ",VLOOKUP(JB17,'Drilling Input'!$B$3:$F$10034,5,1))</f>
        <v>Circulate bottoms up</v>
      </c>
      <c r="JD17" s="504"/>
      <c r="JE17" s="503">
        <f t="shared" si="415"/>
        <v>44674.416766666676</v>
      </c>
      <c r="JF17" s="501" t="str">
        <f>IF(VLOOKUP(JE17,'Drilling Input'!$B$3:$F$10034,5,1)=VLOOKUP(JE16,'Drilling Input'!$B$3:$F$10034,5,1)," ",VLOOKUP(JE17,'Drilling Input'!$B$3:$F$10034,5,1))</f>
        <v xml:space="preserve"> </v>
      </c>
      <c r="JG17" s="504"/>
      <c r="JH17" s="503">
        <f t="shared" ref="JH17" si="1591">JH16+1/24+1/100000</f>
        <v>44675.416766666676</v>
      </c>
      <c r="JI17" s="501" t="str">
        <f>IF(VLOOKUP(JH17,'Drilling Input'!$B$3:$F$10034,5,1)=VLOOKUP(JH16,'Drilling Input'!$B$3:$F$10034,5,1)," ",VLOOKUP(JH17,'Drilling Input'!$B$3:$F$10034,5,1))</f>
        <v xml:space="preserve"> </v>
      </c>
      <c r="JJ17" s="504"/>
      <c r="JK17" s="503">
        <f t="shared" ref="JK17" si="1592">JK16+1/24+1/100000</f>
        <v>44676.416766666676</v>
      </c>
      <c r="JL17" s="501" t="str">
        <f>IF(VLOOKUP(JK17,'Drilling Input'!$B$3:$F$10034,5,1)=VLOOKUP(JK16,'Drilling Input'!$B$3:$F$10034,5,1)," ",VLOOKUP(JK17,'Drilling Input'!$B$3:$F$10034,5,1))</f>
        <v>Slip and cut</v>
      </c>
      <c r="JM17" s="504"/>
      <c r="JN17" s="503">
        <f t="shared" ref="JN17" si="1593">JN16+1/24+1/100000</f>
        <v>44677.416766666676</v>
      </c>
      <c r="JO17" s="501" t="str">
        <f>IF(VLOOKUP(JN17,'Drilling Input'!$B$3:$F$10034,5,1)=VLOOKUP(JN16,'Drilling Input'!$B$3:$F$10034,5,1)," ",VLOOKUP(JN17,'Drilling Input'!$B$3:$F$10034,5,1))</f>
        <v>Perform step rate test</v>
      </c>
      <c r="JP17" s="504"/>
      <c r="JQ17" s="503">
        <f t="shared" ref="JQ17" si="1594">JQ16+1/24+1/100000</f>
        <v>44678.416766666676</v>
      </c>
      <c r="JR17" s="501" t="str">
        <f>IF(VLOOKUP(JQ17,'Drilling Input'!$B$3:$F$10034,5,1)=VLOOKUP(JQ16,'Drilling Input'!$B$3:$F$10034,5,1)," ",VLOOKUP(JQ17,'Drilling Input'!$B$3:$F$10034,5,1))</f>
        <v xml:space="preserve"> </v>
      </c>
      <c r="JS17" s="504"/>
      <c r="JT17" s="503">
        <f t="shared" si="420"/>
        <v>44679.416766666676</v>
      </c>
      <c r="JU17" s="501" t="str">
        <f>IF(VLOOKUP(JT17,'Drilling Input'!$B$3:$F$10034,5,1)=VLOOKUP(JT16,'Drilling Input'!$B$3:$F$10034,5,1)," ",VLOOKUP(JT17,'Drilling Input'!$B$3:$F$10034,5,1))</f>
        <v xml:space="preserve"> </v>
      </c>
      <c r="JV17" s="504"/>
      <c r="JW17" s="503">
        <f t="shared" ref="JW17" si="1595">JW16+1/24+1/100000</f>
        <v>44680.416766666676</v>
      </c>
      <c r="JX17" s="501" t="str">
        <f>IF(VLOOKUP(JW17,'Drilling Input'!$B$3:$F$10034,5,1)=VLOOKUP(JW16,'Drilling Input'!$B$3:$F$10034,5,1)," ",VLOOKUP(JW17,'Drilling Input'!$B$3:$F$10034,5,1))</f>
        <v xml:space="preserve"> </v>
      </c>
      <c r="JY17" s="504"/>
      <c r="JZ17" s="503">
        <f t="shared" ref="JZ17" si="1596">JZ16+1/24+1/100000</f>
        <v>44681.416766666676</v>
      </c>
      <c r="KA17" s="501" t="str">
        <f>IF(VLOOKUP(JZ17,'Drilling Input'!$B$3:$F$10034,5,1)=VLOOKUP(JZ16,'Drilling Input'!$B$3:$F$10034,5,1)," ",VLOOKUP(JZ17,'Drilling Input'!$B$3:$F$10034,5,1))</f>
        <v xml:space="preserve"> </v>
      </c>
      <c r="KB17" s="504"/>
      <c r="KC17" s="503">
        <f t="shared" si="415"/>
        <v>44682.416766666676</v>
      </c>
      <c r="KD17" s="501" t="str">
        <f>IF(VLOOKUP(KC17,'Drilling Input'!$B$3:$F$10034,5,1)=VLOOKUP(KC16,'Drilling Input'!$B$3:$F$10034,5,1)," ",VLOOKUP(KC17,'Drilling Input'!$B$3:$F$10034,5,1))</f>
        <v xml:space="preserve"> </v>
      </c>
      <c r="KE17" s="504"/>
      <c r="KF17" s="503">
        <f t="shared" ref="KF17" si="1597">KF16+1/24+1/100000</f>
        <v>44683.416766666676</v>
      </c>
      <c r="KG17" s="501" t="str">
        <f>IF(VLOOKUP(KF17,'Drilling Input'!$B$3:$F$10034,5,1)=VLOOKUP(KF16,'Drilling Input'!$B$3:$F$10034,5,1)," ",VLOOKUP(KF17,'Drilling Input'!$B$3:$F$10034,5,1))</f>
        <v>P/ test against FS2 FLCV &amp; packer.  Leave UA closed</v>
      </c>
      <c r="KH17" s="504"/>
      <c r="KI17" s="503">
        <f t="shared" ref="KI17" si="1598">KI16+1/24+1/100000</f>
        <v>44684.416766666676</v>
      </c>
      <c r="KJ17" s="501" t="str">
        <f>IF(VLOOKUP(KI17,'Drilling Input'!$B$3:$F$10034,5,1)=VLOOKUP(KI16,'Drilling Input'!$B$3:$F$10034,5,1)," ",VLOOKUP(KI17,'Drilling Input'!$B$3:$F$10034,5,1))</f>
        <v>Wash down, latch WB,  circulate through AAV port and release WB</v>
      </c>
      <c r="KK17" s="504"/>
      <c r="KL17" s="503">
        <f t="shared" ref="KL17" si="1599">KL16+1/24+1/100000</f>
        <v>44685.416766666676</v>
      </c>
      <c r="KM17" s="501" t="str">
        <f>IF(VLOOKUP(KL17,'Drilling Input'!$B$3:$F$10034,5,1)=VLOOKUP(KL16,'Drilling Input'!$B$3:$F$10034,5,1)," ",VLOOKUP(KL17,'Drilling Input'!$B$3:$F$10034,5,1))</f>
        <v xml:space="preserve"> </v>
      </c>
      <c r="KN17" s="504"/>
      <c r="KO17" s="503">
        <f t="shared" ref="KO17" si="1600">KO16+1/24+1/100000</f>
        <v>44686.416766666676</v>
      </c>
      <c r="KP17" s="501" t="str">
        <f>IF(VLOOKUP(KO17,'Drilling Input'!$B$3:$F$10034,5,1)=VLOOKUP(KO16,'Drilling Input'!$B$3:$F$10034,5,1)," ",VLOOKUP(KO17,'Drilling Input'!$B$3:$F$10034,5,1))</f>
        <v xml:space="preserve"> </v>
      </c>
      <c r="KQ17" s="504"/>
      <c r="KR17" s="503">
        <f t="shared" si="420"/>
        <v>44687.416766666676</v>
      </c>
      <c r="KS17" s="501" t="str">
        <f>IF(VLOOKUP(KR17,'Drilling Input'!$B$3:$F$10034,5,1)=VLOOKUP(KR16,'Drilling Input'!$B$3:$F$10034,5,1)," ",VLOOKUP(KR17,'Drilling Input'!$B$3:$F$10034,5,1))</f>
        <v xml:space="preserve">Inflow Test SCSSV high </v>
      </c>
      <c r="KT17" s="504"/>
      <c r="KU17" s="503">
        <f t="shared" ref="KU17" si="1601">KU16+1/24+1/100000</f>
        <v>44688.416766666676</v>
      </c>
      <c r="KV17" s="501" t="str">
        <f>IF(VLOOKUP(KU17,'Drilling Input'!$B$3:$F$10034,5,1)=VLOOKUP(KU16,'Drilling Input'!$B$3:$F$10034,5,1)," ",VLOOKUP(KU17,'Drilling Input'!$B$3:$F$10034,5,1))</f>
        <v xml:space="preserve"> </v>
      </c>
      <c r="KW17" s="504"/>
      <c r="KX17" s="503">
        <f t="shared" ref="KX17" si="1602">KX16+1/24+1/100000</f>
        <v>44689.416766666676</v>
      </c>
      <c r="KY17" s="501" t="str">
        <f>IF(VLOOKUP(KX17,'Drilling Input'!$B$3:$F$10034,5,1)=VLOOKUP(KX16,'Drilling Input'!$B$3:$F$10034,5,1)," ",VLOOKUP(KX17,'Drilling Input'!$B$3:$F$10034,5,1))</f>
        <v xml:space="preserve">ROV removes VX Upper bore protector </v>
      </c>
      <c r="KZ17" s="504"/>
      <c r="LA17" s="503">
        <f t="shared" si="435"/>
        <v>44690.416766666676</v>
      </c>
      <c r="LB17" s="501" t="str">
        <f>IF(VLOOKUP(LA17,'Drilling Input'!$B$3:$F$10034,5,1)=VLOOKUP(LA16,'Drilling Input'!$B$3:$F$10034,5,1)," ",VLOOKUP(LA17,'Drilling Input'!$B$3:$F$10034,5,1))</f>
        <v>P test CKB Riser connector</v>
      </c>
      <c r="LC17" s="504"/>
      <c r="LD17" s="503">
        <f t="shared" ref="LD17" si="1603">LD16+1/24+1/100000</f>
        <v>44691.416766666676</v>
      </c>
      <c r="LE17" s="501" t="str">
        <f>IF(VLOOKUP(LD17,'Drilling Input'!$B$3:$F$10034,5,1)=VLOOKUP(LD16,'Drilling Input'!$B$3:$F$10034,5,1)," ",VLOOKUP(LD17,'Drilling Input'!$B$3:$F$10034,5,1))</f>
        <v>Pick up and make up Landing joint</v>
      </c>
      <c r="LF17" s="504"/>
      <c r="LG17" s="503">
        <f t="shared" ref="LG17" si="1604">LG16+1/24+1/100000</f>
        <v>44692.416766666676</v>
      </c>
      <c r="LH17" s="501" t="str">
        <f>IF(VLOOKUP(LG17,'Drilling Input'!$B$3:$F$10034,5,1)=VLOOKUP(LG16,'Drilling Input'!$B$3:$F$10034,5,1)," ",VLOOKUP(LG17,'Drilling Input'!$B$3:$F$10034,5,1))</f>
        <v>RIH 17.5" AutoTrak BHA to wellhead. Install NBP Insert.</v>
      </c>
      <c r="LI17" s="504"/>
      <c r="LJ17" s="503">
        <f t="shared" ref="LJ17" si="1605">LJ16+1/24+1/100000</f>
        <v>44693.416766666676</v>
      </c>
      <c r="LK17" s="501" t="str">
        <f>IF(VLOOKUP(LJ17,'Drilling Input'!$B$3:$F$10034,5,1)=VLOOKUP(LJ16,'Drilling Input'!$B$3:$F$10034,5,1)," ",VLOOKUP(LJ17,'Drilling Input'!$B$3:$F$10034,5,1))</f>
        <v xml:space="preserve"> </v>
      </c>
      <c r="LL17" s="504"/>
      <c r="LM17" s="503">
        <f t="shared" ref="LM17" si="1606">LM16+1/24+1/100000</f>
        <v>44694.416766666676</v>
      </c>
      <c r="LN17" s="501" t="str">
        <f>IF(VLOOKUP(LM17,'Drilling Input'!$B$3:$F$10034,5,1)=VLOOKUP(LM16,'Drilling Input'!$B$3:$F$10034,5,1)," ",VLOOKUP(LM17,'Drilling Input'!$B$3:$F$10034,5,1))</f>
        <v xml:space="preserve"> </v>
      </c>
      <c r="LO17" s="504"/>
      <c r="LP17" s="503">
        <f t="shared" si="440"/>
        <v>44695.416766666676</v>
      </c>
      <c r="LQ17" s="501" t="str">
        <f>IF(VLOOKUP(LP17,'Drilling Input'!$B$3:$F$10034,5,1)=VLOOKUP(LP16,'Drilling Input'!$B$3:$F$10034,5,1)," ",VLOOKUP(LP17,'Drilling Input'!$B$3:$F$10034,5,1))</f>
        <v>Install RCD protective sleeve.</v>
      </c>
      <c r="LR17" s="504"/>
      <c r="LS17" s="503">
        <f t="shared" ref="LS17" si="1607">LS16+1/24+1/100000</f>
        <v>44696.416766666676</v>
      </c>
      <c r="LT17" s="501" t="str">
        <f>IF(VLOOKUP(LS17,'Drilling Input'!$B$3:$F$10034,5,1)=VLOOKUP(LS16,'Drilling Input'!$B$3:$F$10034,5,1)," ",VLOOKUP(LS17,'Drilling Input'!$B$3:$F$10034,5,1))</f>
        <v xml:space="preserve"> </v>
      </c>
      <c r="LU17" s="504"/>
      <c r="LV17" s="503">
        <f t="shared" ref="LV17" si="1608">LV16+1/24+1/100000</f>
        <v>44697.416766666676</v>
      </c>
      <c r="LW17" s="501" t="str">
        <f>IF(VLOOKUP(LV17,'Drilling Input'!$B$3:$F$10034,5,1)=VLOOKUP(LV16,'Drilling Input'!$B$3:$F$10034,5,1)," ",VLOOKUP(LV17,'Drilling Input'!$B$3:$F$10034,5,1))</f>
        <v xml:space="preserve"> </v>
      </c>
      <c r="LX17" s="504"/>
      <c r="LY17" s="503">
        <f t="shared" si="435"/>
        <v>44698.416766666676</v>
      </c>
      <c r="LZ17" s="501" t="str">
        <f>IF(VLOOKUP(LY17,'Drilling Input'!$B$3:$F$10034,5,1)=VLOOKUP(LY16,'Drilling Input'!$B$3:$F$10034,5,1)," ",VLOOKUP(LY17,'Drilling Input'!$B$3:$F$10034,5,1))</f>
        <v xml:space="preserve"> </v>
      </c>
      <c r="MA17" s="504"/>
      <c r="MB17" s="503">
        <f t="shared" ref="MB17" si="1609">MB16+1/24+1/100000</f>
        <v>44699.416766666676</v>
      </c>
      <c r="MC17" s="501" t="str">
        <f>IF(VLOOKUP(MB17,'Drilling Input'!$B$3:$F$10034,5,1)=VLOOKUP(MB16,'Drilling Input'!$B$3:$F$10034,5,1)," ",VLOOKUP(MB17,'Drilling Input'!$B$3:$F$10034,5,1))</f>
        <v xml:space="preserve"> </v>
      </c>
      <c r="MD17" s="504"/>
      <c r="ME17" s="503">
        <f t="shared" ref="ME17" si="1610">ME16+1/24+1/100000</f>
        <v>44700.416766666676</v>
      </c>
      <c r="MF17" s="501" t="str">
        <f>IF(VLOOKUP(ME17,'Drilling Input'!$B$3:$F$10034,5,1)=VLOOKUP(ME16,'Drilling Input'!$B$3:$F$10034,5,1)," ",VLOOKUP(ME17,'Drilling Input'!$B$3:$F$10034,5,1))</f>
        <v>POOH and rack setting tool.</v>
      </c>
      <c r="MG17" s="504"/>
      <c r="MH17" s="503">
        <f t="shared" ref="MH17" si="1611">MH16+1/24+1/100000</f>
        <v>44701.416766666676</v>
      </c>
      <c r="MI17" s="501" t="str">
        <f>IF(VLOOKUP(MH17,'Drilling Input'!$B$3:$F$10034,5,1)=VLOOKUP(MH16,'Drilling Input'!$B$3:$F$10034,5,1)," ",VLOOKUP(MH17,'Drilling Input'!$B$3:$F$10034,5,1))</f>
        <v xml:space="preserve"> </v>
      </c>
      <c r="MJ17" s="504"/>
      <c r="MK17" s="503">
        <f t="shared" ref="MK17" si="1612">MK16+1/24+1/100000</f>
        <v>44702.416766666676</v>
      </c>
      <c r="ML17" s="501" t="str">
        <f>IF(VLOOKUP(MK17,'Drilling Input'!$B$3:$F$10034,5,1)=VLOOKUP(MK16,'Drilling Input'!$B$3:$F$10034,5,1)," ",VLOOKUP(MK17,'Drilling Input'!$B$3:$F$10034,5,1))</f>
        <v>Perform connector pressure test to 4,000 psi</v>
      </c>
      <c r="MM17" s="504"/>
      <c r="MN17" s="503">
        <f t="shared" si="440"/>
        <v>44703.416766666676</v>
      </c>
      <c r="MO17" s="501" t="str">
        <f>IF(VLOOKUP(MN17,'Drilling Input'!$B$3:$F$10034,5,1)=VLOOKUP(MN16,'Drilling Input'!$B$3:$F$10034,5,1)," ",VLOOKUP(MN17,'Drilling Input'!$B$3:$F$10034,5,1))</f>
        <v xml:space="preserve"> </v>
      </c>
      <c r="MP17" s="504"/>
      <c r="MQ17" s="503">
        <f t="shared" ref="MQ17" si="1613">MQ16+1/24+1/100000</f>
        <v>44704.416766666676</v>
      </c>
      <c r="MR17" s="501" t="str">
        <f>IF(VLOOKUP(MQ17,'Drilling Input'!$B$3:$F$10034,5,1)=VLOOKUP(MQ16,'Drilling Input'!$B$3:$F$10034,5,1)," ",VLOOKUP(MQ17,'Drilling Input'!$B$3:$F$10034,5,1))</f>
        <v xml:space="preserve"> </v>
      </c>
      <c r="MS17" s="504"/>
      <c r="MT17" s="503">
        <f t="shared" ref="MT17" si="1614">MT16+1/24+1/100000</f>
        <v>44705.416766666676</v>
      </c>
      <c r="MU17" s="501" t="str">
        <f>IF(VLOOKUP(MT17,'Drilling Input'!$B$3:$F$10034,5,1)=VLOOKUP(MT16,'Drilling Input'!$B$3:$F$10034,5,1)," ",VLOOKUP(MT17,'Drilling Input'!$B$3:$F$10034,5,1))</f>
        <v xml:space="preserve"> </v>
      </c>
      <c r="MV17" s="504"/>
      <c r="MW17" s="503">
        <f t="shared" si="435"/>
        <v>44706.416766666676</v>
      </c>
      <c r="MX17" s="501" t="str">
        <f>IF(VLOOKUP(MW17,'Drilling Input'!$B$3:$F$10034,5,1)=VLOOKUP(MW16,'Drilling Input'!$B$3:$F$10034,5,1)," ",VLOOKUP(MW17,'Drilling Input'!$B$3:$F$10034,5,1))</f>
        <v xml:space="preserve"> </v>
      </c>
      <c r="MY17" s="504"/>
      <c r="MZ17" s="503">
        <f t="shared" ref="MZ17" si="1615">MZ16+1/24+1/100000</f>
        <v>44707.416766666676</v>
      </c>
      <c r="NA17" s="501" t="str">
        <f>IF(VLOOKUP(MZ17,'Drilling Input'!$B$3:$F$10034,5,1)=VLOOKUP(MZ16,'Drilling Input'!$B$3:$F$10034,5,1)," ",VLOOKUP(MZ17,'Drilling Input'!$B$3:$F$10034,5,1))</f>
        <v>Pull back one stand. Borehole strengthening squeeze. RIH.</v>
      </c>
      <c r="NB17" s="504"/>
      <c r="NC17" s="503">
        <f t="shared" ref="NC17" si="1616">NC16+1/24+1/100000</f>
        <v>44708.416766666676</v>
      </c>
      <c r="ND17" s="501" t="str">
        <f>IF(VLOOKUP(NC17,'Drilling Input'!$B$3:$F$10034,5,1)=VLOOKUP(NC16,'Drilling Input'!$B$3:$F$10034,5,1)," ",VLOOKUP(NC17,'Drilling Input'!$B$3:$F$10034,5,1))</f>
        <v>Change out PS30's. Rig down 14-100</v>
      </c>
      <c r="NE17" s="504"/>
      <c r="NF17" s="503">
        <f t="shared" ref="NF17" si="1617">NF16+1/24+1/100000</f>
        <v>44709.416766666676</v>
      </c>
      <c r="NG17" s="501" t="str">
        <f>IF(VLOOKUP(NF17,'Drilling Input'!$B$3:$F$10034,5,1)=VLOOKUP(NF16,'Drilling Input'!$B$3:$F$10034,5,1)," ",VLOOKUP(NF17,'Drilling Input'!$B$3:$F$10034,5,1))</f>
        <v>M/U and RIH WBCO BHA</v>
      </c>
      <c r="NH17" s="504"/>
      <c r="NI17" s="503">
        <f t="shared" ref="NI17" si="1618">NI16+1/24+1/100000</f>
        <v>44710.416766666676</v>
      </c>
      <c r="NJ17" s="501" t="str">
        <f>IF(VLOOKUP(NI17,'Drilling Input'!$B$3:$F$10034,5,1)=VLOOKUP(NI16,'Drilling Input'!$B$3:$F$10034,5,1)," ",VLOOKUP(NI17,'Drilling Input'!$B$3:$F$10034,5,1))</f>
        <v xml:space="preserve"> </v>
      </c>
      <c r="NK17" s="504"/>
      <c r="NL17" s="503">
        <f t="shared" si="440"/>
        <v>44711.416766666676</v>
      </c>
      <c r="NM17" s="501" t="str">
        <f>IF(VLOOKUP(NL17,'Drilling Input'!$B$3:$F$10034,5,1)=VLOOKUP(NL16,'Drilling Input'!$B$3:$F$10034,5,1)," ",VLOOKUP(NL17,'Drilling Input'!$B$3:$F$10034,5,1))</f>
        <v xml:space="preserve"> </v>
      </c>
      <c r="NN17" s="504"/>
      <c r="NO17" s="503">
        <f t="shared" ref="NO17" si="1619">NO16+1/24+1/100000</f>
        <v>44712.416766666676</v>
      </c>
      <c r="NP17" s="501" t="str">
        <f>IF(VLOOKUP(NO17,'Drilling Input'!$B$3:$F$10034,5,1)=VLOOKUP(NO16,'Drilling Input'!$B$3:$F$10034,5,1)," ",VLOOKUP(NO17,'Drilling Input'!$B$3:$F$10034,5,1))</f>
        <v>Move rig to allign BOP to THD</v>
      </c>
      <c r="NQ17" s="504"/>
      <c r="NR17" s="503">
        <f t="shared" ref="NR17" si="1620">NR16+1/24+1/100000</f>
        <v>44713.416766666676</v>
      </c>
      <c r="NS17" s="501" t="str">
        <f>IF(VLOOKUP(NR17,'Drilling Input'!$B$3:$F$10034,5,1)=VLOOKUP(NR16,'Drilling Input'!$B$3:$F$10034,5,1)," ",VLOOKUP(NR17,'Drilling Input'!$B$3:$F$10034,5,1))</f>
        <v xml:space="preserve">RIH 8-1/2" AutoTrak BHA on  5" DP </v>
      </c>
      <c r="NT17" s="504"/>
      <c r="NU17" s="503">
        <f t="shared" si="455"/>
        <v>44714.416766666676</v>
      </c>
      <c r="NV17" s="501" t="str">
        <f>IF(VLOOKUP(NU17,'Drilling Input'!$B$3:$F$10034,5,1)=VLOOKUP(NU16,'Drilling Input'!$B$3:$F$10034,5,1)," ",VLOOKUP(NU17,'Drilling Input'!$B$3:$F$10034,5,1))</f>
        <v xml:space="preserve"> </v>
      </c>
      <c r="NW17" s="504"/>
      <c r="NX17" s="503">
        <f t="shared" ref="NX17" si="1621">NX16+1/24+1/100000</f>
        <v>44715.416766666676</v>
      </c>
      <c r="NY17" s="501" t="str">
        <f>IF(VLOOKUP(NX17,'Drilling Input'!$B$3:$F$10034,5,1)=VLOOKUP(NX16,'Drilling Input'!$B$3:$F$10034,5,1)," ",VLOOKUP(NX17,'Drilling Input'!$B$3:$F$10034,5,1))</f>
        <v>Displace C and K lines to brine</v>
      </c>
      <c r="NZ17" s="504"/>
      <c r="OA17" s="503">
        <f t="shared" ref="OA17" si="1622">OA16+1/24+1/100000</f>
        <v>44716.416766666676</v>
      </c>
      <c r="OB17" s="501" t="str">
        <f>IF(VLOOKUP(OA17,'Drilling Input'!$B$3:$F$10034,5,1)=VLOOKUP(OA16,'Drilling Input'!$B$3:$F$10034,5,1)," ",VLOOKUP(OA17,'Drilling Input'!$B$3:$F$10034,5,1))</f>
        <v xml:space="preserve"> </v>
      </c>
      <c r="OC17" s="504"/>
      <c r="OD17" s="503">
        <f t="shared" ref="OD17" si="1623">OD16+1/24+1/100000</f>
        <v>44717.416766666676</v>
      </c>
      <c r="OE17" s="501" t="str">
        <f>IF(VLOOKUP(OD17,'Drilling Input'!$B$3:$F$10034,5,1)=VLOOKUP(OD16,'Drilling Input'!$B$3:$F$10034,5,1)," ",VLOOKUP(OD17,'Drilling Input'!$B$3:$F$10034,5,1))</f>
        <v xml:space="preserve"> </v>
      </c>
      <c r="OF17" s="504"/>
      <c r="OG17" s="503">
        <f t="shared" ref="OG17" si="1624">OG16+1/24+1/100000</f>
        <v>44718.416766666676</v>
      </c>
      <c r="OH17" s="501" t="str">
        <f>IF(VLOOKUP(OG17,'Drilling Input'!$B$3:$F$10034,5,1)=VLOOKUP(OG16,'Drilling Input'!$B$3:$F$10034,5,1)," ",VLOOKUP(OG17,'Drilling Input'!$B$3:$F$10034,5,1))</f>
        <v xml:space="preserve"> </v>
      </c>
      <c r="OI17" s="504"/>
      <c r="OJ17" s="503">
        <f t="shared" si="460"/>
        <v>44719.416766666676</v>
      </c>
      <c r="OK17" s="501" t="str">
        <f>IF(VLOOKUP(OJ17,'Drilling Input'!$B$3:$F$10034,5,1)=VLOOKUP(OJ16,'Drilling Input'!$B$3:$F$10034,5,1)," ",VLOOKUP(OJ17,'Drilling Input'!$B$3:$F$10034,5,1))</f>
        <v xml:space="preserve"> </v>
      </c>
      <c r="OL17" s="504"/>
      <c r="OM17" s="503">
        <f t="shared" ref="OM17" si="1625">OM16+1/24+1/100000</f>
        <v>44720.416766666676</v>
      </c>
      <c r="ON17" s="501" t="str">
        <f>IF(VLOOKUP(OM17,'Drilling Input'!$B$3:$F$10034,5,1)=VLOOKUP(OM16,'Drilling Input'!$B$3:$F$10034,5,1)," ",VLOOKUP(OM17,'Drilling Input'!$B$3:$F$10034,5,1))</f>
        <v xml:space="preserve"> </v>
      </c>
      <c r="OO17" s="504"/>
      <c r="OP17" s="503">
        <f t="shared" ref="OP17" si="1626">OP16+1/24+1/100000</f>
        <v>44721.416766666676</v>
      </c>
      <c r="OQ17" s="501" t="str">
        <f>IF(VLOOKUP(OP17,'Drilling Input'!$B$3:$F$10034,5,1)=VLOOKUP(OP16,'Drilling Input'!$B$3:$F$10034,5,1)," ",VLOOKUP(OP17,'Drilling Input'!$B$3:$F$10034,5,1))</f>
        <v xml:space="preserve"> </v>
      </c>
      <c r="OR17" s="504"/>
      <c r="OS17" s="503">
        <f t="shared" si="455"/>
        <v>44722.416766666676</v>
      </c>
      <c r="OT17" s="501" t="str">
        <f>IF(VLOOKUP(OS17,'Drilling Input'!$B$3:$F$10034,5,1)=VLOOKUP(OS16,'Drilling Input'!$B$3:$F$10034,5,1)," ",VLOOKUP(OS17,'Drilling Input'!$B$3:$F$10034,5,1))</f>
        <v xml:space="preserve"> </v>
      </c>
      <c r="OU17" s="504"/>
      <c r="OV17" s="503">
        <f t="shared" ref="OV17" si="1627">OV16+1/24+1/100000</f>
        <v>44723.416766666676</v>
      </c>
      <c r="OW17" s="501" t="str">
        <f>IF(VLOOKUP(OV17,'Drilling Input'!$B$3:$F$10034,5,1)=VLOOKUP(OV16,'Drilling Input'!$B$3:$F$10034,5,1)," ",VLOOKUP(OV17,'Drilling Input'!$B$3:$F$10034,5,1))</f>
        <v xml:space="preserve"> </v>
      </c>
      <c r="OX17" s="504"/>
      <c r="OY17" s="503">
        <f t="shared" ref="OY17" si="1628">OY16+1/24+1/100000</f>
        <v>44724.416766666676</v>
      </c>
      <c r="OZ17" s="501" t="str">
        <f>IF(VLOOKUP(OY17,'Drilling Input'!$B$3:$F$10034,5,1)=VLOOKUP(OY16,'Drilling Input'!$B$3:$F$10034,5,1)," ",VLOOKUP(OY17,'Drilling Input'!$B$3:$F$10034,5,1))</f>
        <v>ROV performs Back seal test on connector</v>
      </c>
      <c r="PA17" s="504"/>
      <c r="PB17" s="503">
        <f t="shared" ref="PB17" si="1629">PB16+1/24+1/100000</f>
        <v>44725.416766666676</v>
      </c>
      <c r="PC17" s="501" t="str">
        <f>IF(VLOOKUP(PB17,'Drilling Input'!$B$3:$F$10034,5,1)=VLOOKUP(PB16,'Drilling Input'!$B$3:$F$10034,5,1)," ",VLOOKUP(PB17,'Drilling Input'!$B$3:$F$10034,5,1))</f>
        <v>Slip and cut</v>
      </c>
      <c r="PD17" s="504"/>
      <c r="PE17" s="503">
        <f t="shared" ref="PE17" si="1630">PE16+1/24+1/100000</f>
        <v>44726.416766666676</v>
      </c>
      <c r="PF17" s="501" t="str">
        <f>IF(VLOOKUP(PE17,'Drilling Input'!$B$3:$F$10034,5,1)=VLOOKUP(PE16,'Drilling Input'!$B$3:$F$10034,5,1)," ",VLOOKUP(PE17,'Drilling Input'!$B$3:$F$10034,5,1))</f>
        <v>Drill 8-1/2" horizontal hole to well TD.</v>
      </c>
      <c r="PG17" s="504"/>
      <c r="PH17" s="503">
        <f t="shared" si="460"/>
        <v>44727.416766666676</v>
      </c>
      <c r="PI17" s="501" t="str">
        <f>IF(VLOOKUP(PH17,'Drilling Input'!$B$3:$F$10034,5,1)=VLOOKUP(PH16,'Drilling Input'!$B$3:$F$10034,5,1)," ",VLOOKUP(PH17,'Drilling Input'!$B$3:$F$10034,5,1))</f>
        <v xml:space="preserve">Circulate and backream hole clean. RB stand every BU. </v>
      </c>
      <c r="PJ17" s="504"/>
      <c r="PK17" s="503">
        <f t="shared" ref="PK17" si="1631">PK16+1/24+1/100000</f>
        <v>44728.416766666676</v>
      </c>
      <c r="PL17" s="501" t="str">
        <f>IF(VLOOKUP(PK17,'Drilling Input'!$B$3:$F$10034,5,1)=VLOOKUP(PK16,'Drilling Input'!$B$3:$F$10034,5,1)," ",VLOOKUP(PK17,'Drilling Input'!$B$3:$F$10034,5,1))</f>
        <v xml:space="preserve">POOH and rack 6 5/8" DP </v>
      </c>
      <c r="PM17" s="504"/>
      <c r="PN17" s="503">
        <f t="shared" ref="PN17" si="1632">PN16+1/24+1/100000</f>
        <v>44729.416766666676</v>
      </c>
      <c r="PO17" s="501" t="str">
        <f>IF(VLOOKUP(PN17,'Drilling Input'!$B$3:$F$10034,5,1)=VLOOKUP(PN16,'Drilling Input'!$B$3:$F$10034,5,1)," ",VLOOKUP(PN17,'Drilling Input'!$B$3:$F$10034,5,1))</f>
        <v xml:space="preserve"> </v>
      </c>
      <c r="PP17" s="504"/>
      <c r="PQ17" s="503">
        <f t="shared" si="455"/>
        <v>44730.416766666676</v>
      </c>
      <c r="PR17" s="501" t="str">
        <f>IF(VLOOKUP(PQ17,'Drilling Input'!$B$3:$F$10034,5,1)=VLOOKUP(PQ16,'Drilling Input'!$B$3:$F$10034,5,1)," ",VLOOKUP(PQ17,'Drilling Input'!$B$3:$F$10034,5,1))</f>
        <v xml:space="preserve"> </v>
      </c>
      <c r="PS17" s="504"/>
      <c r="PT17" s="503">
        <f t="shared" ref="PT17" si="1633">PT16+1/24+1/100000</f>
        <v>44731.416766666676</v>
      </c>
      <c r="PU17" s="501" t="str">
        <f>IF(VLOOKUP(PT17,'Drilling Input'!$B$3:$F$10034,5,1)=VLOOKUP(PT16,'Drilling Input'!$B$3:$F$10034,5,1)," ",VLOOKUP(PT17,'Drilling Input'!$B$3:$F$10034,5,1))</f>
        <v>Flush and pressure test surface line / test against FS2 FLCV &amp; packer. Function BOP's, Leave UA closed</v>
      </c>
      <c r="PV17" s="504"/>
      <c r="PW17" s="503">
        <f t="shared" ref="PW17" si="1634">PW16+1/24+1/100000</f>
        <v>44732.416766666676</v>
      </c>
      <c r="PX17" s="501" t="str">
        <f>IF(VLOOKUP(PW17,'Drilling Input'!$B$3:$F$10034,5,1)=VLOOKUP(PW16,'Drilling Input'!$B$3:$F$10034,5,1)," ",VLOOKUP(PW17,'Drilling Input'!$B$3:$F$10034,5,1))</f>
        <v>Wash down, latch WB,  circulate through AAV port and release WB</v>
      </c>
      <c r="PY17" s="504"/>
      <c r="PZ17" s="503">
        <f t="shared" ref="PZ17" si="1635">PZ16+1/24+1/100000</f>
        <v>44733.416766666676</v>
      </c>
      <c r="QA17" s="501" t="str">
        <f>IF(VLOOKUP(PZ17,'Drilling Input'!$B$3:$F$10034,5,1)=VLOOKUP(PZ16,'Drilling Input'!$B$3:$F$10034,5,1)," ",VLOOKUP(PZ17,'Drilling Input'!$B$3:$F$10034,5,1))</f>
        <v xml:space="preserve"> </v>
      </c>
      <c r="QB17" s="504"/>
      <c r="QC17" s="503">
        <f t="shared" ref="QC17" si="1636">QC16+1/24+1/100000</f>
        <v>44734.416766666676</v>
      </c>
      <c r="QD17" s="501" t="str">
        <f>IF(VLOOKUP(QC17,'Drilling Input'!$B$3:$F$10034,5,1)=VLOOKUP(QC16,'Drilling Input'!$B$3:$F$10034,5,1)," ",VLOOKUP(QC17,'Drilling Input'!$B$3:$F$10034,5,1))</f>
        <v xml:space="preserve"> </v>
      </c>
      <c r="QE17" s="504"/>
      <c r="QF17" s="503">
        <f t="shared" si="460"/>
        <v>44735.416766666676</v>
      </c>
      <c r="QG17" s="501" t="str">
        <f>IF(VLOOKUP(QF17,'Drilling Input'!$B$3:$F$10034,5,1)=VLOOKUP(QF16,'Drilling Input'!$B$3:$F$10034,5,1)," ",VLOOKUP(QF17,'Drilling Input'!$B$3:$F$10034,5,1))</f>
        <v xml:space="preserve">Inflow Test SCSSV high </v>
      </c>
      <c r="QH17" s="504"/>
      <c r="QI17" s="503">
        <f t="shared" ref="QI17" si="1637">QI16+1/24+1/100000</f>
        <v>44736.416766666676</v>
      </c>
      <c r="QJ17" s="501" t="str">
        <f>IF(VLOOKUP(QI17,'Drilling Input'!$B$3:$F$10034,5,1)=VLOOKUP(QI16,'Drilling Input'!$B$3:$F$10034,5,1)," ",VLOOKUP(QI17,'Drilling Input'!$B$3:$F$10034,5,1))</f>
        <v xml:space="preserve"> </v>
      </c>
      <c r="QK17" s="504"/>
      <c r="QL17" s="503">
        <f t="shared" ref="QL17" si="1638">QL16+1/24+1/100000</f>
        <v>44737.416766666676</v>
      </c>
      <c r="QM17" s="501" t="str">
        <f>IF(VLOOKUP(QL17,'Drilling Input'!$B$3:$F$10034,5,1)=VLOOKUP(QL16,'Drilling Input'!$B$3:$F$10034,5,1)," ",VLOOKUP(QL17,'Drilling Input'!$B$3:$F$10034,5,1))</f>
        <v xml:space="preserve"> </v>
      </c>
      <c r="QN17" s="504"/>
      <c r="QO17" s="503">
        <f t="shared" si="475"/>
        <v>44738.416766666676</v>
      </c>
      <c r="QP17" s="501" t="str">
        <f>IF(VLOOKUP(QO17,'Drilling Input'!$B$3:$F$10034,5,1)=VLOOKUP(QO16,'Drilling Input'!$B$3:$F$10034,5,1)," ",VLOOKUP(QO17,'Drilling Input'!$B$3:$F$10034,5,1))</f>
        <v xml:space="preserve"> </v>
      </c>
      <c r="QQ17" s="504"/>
      <c r="QR17" s="503">
        <f t="shared" ref="QR17" si="1639">QR16+1/24+1/100000</f>
        <v>44739.416766666676</v>
      </c>
      <c r="QS17" s="501" t="str">
        <f>IF(VLOOKUP(QR17,'Drilling Input'!$B$3:$F$10034,5,1)=VLOOKUP(QR16,'Drilling Input'!$B$3:$F$10034,5,1)," ",VLOOKUP(QR17,'Drilling Input'!$B$3:$F$10034,5,1))</f>
        <v xml:space="preserve"> </v>
      </c>
      <c r="QT17" s="504"/>
      <c r="QU17" s="503">
        <f t="shared" ref="QU17" si="1640">QU16+1/24+1/100000</f>
        <v>44740.416766666676</v>
      </c>
      <c r="QV17" s="501" t="str">
        <f>IF(VLOOKUP(QU17,'Drilling Input'!$B$3:$F$10034,5,1)=VLOOKUP(QU16,'Drilling Input'!$B$3:$F$10034,5,1)," ",VLOOKUP(QU17,'Drilling Input'!$B$3:$F$10034,5,1))</f>
        <v xml:space="preserve"> </v>
      </c>
      <c r="QW17" s="504"/>
      <c r="QX17" s="503">
        <f t="shared" ref="QX17" si="1641">QX16+1/24+1/100000</f>
        <v>44741.416766666676</v>
      </c>
      <c r="QY17" s="501" t="str">
        <f>IF(VLOOKUP(QX17,'Drilling Input'!$B$3:$F$10034,5,1)=VLOOKUP(QX16,'Drilling Input'!$B$3:$F$10034,5,1)," ",VLOOKUP(QX17,'Drilling Input'!$B$3:$F$10034,5,1))</f>
        <v xml:space="preserve"> </v>
      </c>
      <c r="QZ17" s="504"/>
      <c r="RA17" s="503">
        <f t="shared" ref="RA17" si="1642">RA16+1/24+1/100000</f>
        <v>44742.416766666676</v>
      </c>
      <c r="RB17" s="501" t="str">
        <f>IF(VLOOKUP(RA17,'Drilling Input'!$B$3:$F$10034,5,1)=VLOOKUP(RA16,'Drilling Input'!$B$3:$F$10034,5,1)," ",VLOOKUP(RA17,'Drilling Input'!$B$3:$F$10034,5,1))</f>
        <v xml:space="preserve"> </v>
      </c>
      <c r="RC17" s="504"/>
      <c r="RD17" s="503">
        <f t="shared" si="480"/>
        <v>44743.416766666676</v>
      </c>
      <c r="RE17" s="501" t="str">
        <f>IF(VLOOKUP(RD17,'Drilling Input'!$B$3:$F$10034,5,1)=VLOOKUP(RD16,'Drilling Input'!$B$3:$F$10034,5,1)," ",VLOOKUP(RD17,'Drilling Input'!$B$3:$F$10034,5,1))</f>
        <v xml:space="preserve"> </v>
      </c>
      <c r="RF17" s="504"/>
      <c r="RG17" s="503">
        <f t="shared" ref="RG17" si="1643">RG16+1/24+1/100000</f>
        <v>44744.416766666676</v>
      </c>
      <c r="RH17" s="501" t="str">
        <f>IF(VLOOKUP(RG17,'Drilling Input'!$B$3:$F$10034,5,1)=VLOOKUP(RG16,'Drilling Input'!$B$3:$F$10034,5,1)," ",VLOOKUP(RG17,'Drilling Input'!$B$3:$F$10034,5,1))</f>
        <v xml:space="preserve"> </v>
      </c>
      <c r="RI17" s="504"/>
      <c r="RJ17" s="503">
        <f t="shared" ref="RJ17" si="1644">RJ16+1/24+1/100000</f>
        <v>44745.416766666676</v>
      </c>
      <c r="RK17" s="501" t="str">
        <f>IF(VLOOKUP(RJ17,'Drilling Input'!$B$3:$F$10034,5,1)=VLOOKUP(RJ16,'Drilling Input'!$B$3:$F$10034,5,1)," ",VLOOKUP(RJ17,'Drilling Input'!$B$3:$F$10034,5,1))</f>
        <v xml:space="preserve"> </v>
      </c>
      <c r="RL17" s="504"/>
      <c r="RM17" s="503">
        <f t="shared" si="475"/>
        <v>44746.416766666676</v>
      </c>
      <c r="RN17" s="501" t="str">
        <f>IF(VLOOKUP(RM17,'Drilling Input'!$B$3:$F$10034,5,1)=VLOOKUP(RM16,'Drilling Input'!$B$3:$F$10034,5,1)," ",VLOOKUP(RM17,'Drilling Input'!$B$3:$F$10034,5,1))</f>
        <v xml:space="preserve"> </v>
      </c>
      <c r="RO17" s="504"/>
      <c r="RP17" s="503">
        <f t="shared" ref="RP17" si="1645">RP16+1/24+1/100000</f>
        <v>44747.416766666676</v>
      </c>
      <c r="RQ17" s="501" t="str">
        <f>IF(VLOOKUP(RP17,'Drilling Input'!$B$3:$F$10034,5,1)=VLOOKUP(RP16,'Drilling Input'!$B$3:$F$10034,5,1)," ",VLOOKUP(RP17,'Drilling Input'!$B$3:$F$10034,5,1))</f>
        <v xml:space="preserve"> </v>
      </c>
      <c r="RR17" s="504"/>
      <c r="RS17" s="503">
        <f t="shared" ref="RS17" si="1646">RS16+1/24+1/100000</f>
        <v>44748.416766666676</v>
      </c>
      <c r="RT17" s="501" t="str">
        <f>IF(VLOOKUP(RS17,'Drilling Input'!$B$3:$F$10034,5,1)=VLOOKUP(RS16,'Drilling Input'!$B$3:$F$10034,5,1)," ",VLOOKUP(RS17,'Drilling Input'!$B$3:$F$10034,5,1))</f>
        <v xml:space="preserve"> </v>
      </c>
      <c r="RU17" s="504"/>
      <c r="RV17" s="503">
        <f t="shared" ref="RV17" si="1647">RV16+1/24+1/100000</f>
        <v>44749.416766666676</v>
      </c>
      <c r="RW17" s="501" t="str">
        <f>IF(VLOOKUP(RV17,'Drilling Input'!$B$3:$F$10034,5,1)=VLOOKUP(RV16,'Drilling Input'!$B$3:$F$10034,5,1)," ",VLOOKUP(RV17,'Drilling Input'!$B$3:$F$10034,5,1))</f>
        <v xml:space="preserve"> </v>
      </c>
      <c r="RX17" s="504"/>
      <c r="RY17" s="503">
        <f t="shared" ref="RY17" si="1648">RY16+1/24+1/100000</f>
        <v>44750.416766666676</v>
      </c>
      <c r="RZ17" s="501" t="str">
        <f>IF(VLOOKUP(RY17,'Drilling Input'!$B$3:$F$10034,5,1)=VLOOKUP(RY16,'Drilling Input'!$B$3:$F$10034,5,1)," ",VLOOKUP(RY17,'Drilling Input'!$B$3:$F$10034,5,1))</f>
        <v xml:space="preserve"> </v>
      </c>
      <c r="SA17" s="504"/>
      <c r="SB17" s="503">
        <f t="shared" si="480"/>
        <v>44751.416766666676</v>
      </c>
      <c r="SC17" s="501" t="str">
        <f>IF(VLOOKUP(SB17,'Drilling Input'!$B$3:$F$10034,5,1)=VLOOKUP(SB16,'Drilling Input'!$B$3:$F$10034,5,1)," ",VLOOKUP(SB17,'Drilling Input'!$B$3:$F$10034,5,1))</f>
        <v xml:space="preserve"> </v>
      </c>
      <c r="SD17" s="504"/>
      <c r="SE17" s="503">
        <f t="shared" ref="SE17" si="1649">SE16+1/24+1/100000</f>
        <v>44752.416766666676</v>
      </c>
      <c r="SF17" s="501" t="str">
        <f>IF(VLOOKUP(SE17,'Drilling Input'!$B$3:$F$10034,5,1)=VLOOKUP(SE16,'Drilling Input'!$B$3:$F$10034,5,1)," ",VLOOKUP(SE17,'Drilling Input'!$B$3:$F$10034,5,1))</f>
        <v xml:space="preserve"> </v>
      </c>
      <c r="SG17" s="504"/>
      <c r="SH17" s="503">
        <f t="shared" ref="SH17" si="1650">SH16+1/24+1/100000</f>
        <v>44753.416766666676</v>
      </c>
      <c r="SI17" s="501" t="str">
        <f>IF(VLOOKUP(SH17,'Drilling Input'!$B$3:$F$10034,5,1)=VLOOKUP(SH16,'Drilling Input'!$B$3:$F$10034,5,1)," ",VLOOKUP(SH17,'Drilling Input'!$B$3:$F$10034,5,1))</f>
        <v xml:space="preserve"> </v>
      </c>
      <c r="SJ17" s="504"/>
      <c r="SK17" s="503">
        <f t="shared" si="475"/>
        <v>44754.416766666676</v>
      </c>
      <c r="SL17" s="501" t="str">
        <f>IF(VLOOKUP(SK17,'Drilling Input'!$B$3:$F$10034,5,1)=VLOOKUP(SK16,'Drilling Input'!$B$3:$F$10034,5,1)," ",VLOOKUP(SK17,'Drilling Input'!$B$3:$F$10034,5,1))</f>
        <v xml:space="preserve"> </v>
      </c>
      <c r="SM17" s="504"/>
      <c r="SN17" s="503">
        <f t="shared" ref="SN17" si="1651">SN16+1/24+1/100000</f>
        <v>44755.416766666676</v>
      </c>
      <c r="SO17" s="501" t="str">
        <f>IF(VLOOKUP(SN17,'Drilling Input'!$B$3:$F$10034,5,1)=VLOOKUP(SN16,'Drilling Input'!$B$3:$F$10034,5,1)," ",VLOOKUP(SN17,'Drilling Input'!$B$3:$F$10034,5,1))</f>
        <v xml:space="preserve"> </v>
      </c>
      <c r="SP17" s="504"/>
      <c r="SQ17" s="503">
        <f t="shared" ref="SQ17" si="1652">SQ16+1/24+1/100000</f>
        <v>44756.416766666676</v>
      </c>
      <c r="SR17" s="501" t="str">
        <f>IF(VLOOKUP(SQ17,'Drilling Input'!$B$3:$F$10034,5,1)=VLOOKUP(SQ16,'Drilling Input'!$B$3:$F$10034,5,1)," ",VLOOKUP(SQ17,'Drilling Input'!$B$3:$F$10034,5,1))</f>
        <v xml:space="preserve"> </v>
      </c>
      <c r="SS17" s="504"/>
      <c r="ST17" s="503">
        <f t="shared" ref="ST17" si="1653">ST16+1/24+1/100000</f>
        <v>44757.416766666676</v>
      </c>
      <c r="SU17" s="501" t="str">
        <f>IF(VLOOKUP(ST17,'Drilling Input'!$B$3:$F$10034,5,1)=VLOOKUP(ST16,'Drilling Input'!$B$3:$F$10034,5,1)," ",VLOOKUP(ST17,'Drilling Input'!$B$3:$F$10034,5,1))</f>
        <v xml:space="preserve"> </v>
      </c>
      <c r="SV17" s="504"/>
      <c r="SW17" s="503">
        <f t="shared" ref="SW17" si="1654">SW16+1/24+1/100000</f>
        <v>44758.416766666676</v>
      </c>
      <c r="SX17" s="501" t="str">
        <f>IF(VLOOKUP(SW17,'Drilling Input'!$B$3:$F$10034,5,1)=VLOOKUP(SW16,'Drilling Input'!$B$3:$F$10034,5,1)," ",VLOOKUP(SW17,'Drilling Input'!$B$3:$F$10034,5,1))</f>
        <v xml:space="preserve"> </v>
      </c>
      <c r="SY17" s="504"/>
      <c r="SZ17" s="503">
        <f t="shared" si="480"/>
        <v>44759.416766666676</v>
      </c>
      <c r="TA17" s="501" t="str">
        <f>IF(VLOOKUP(SZ17,'Drilling Input'!$B$3:$F$10034,5,1)=VLOOKUP(SZ16,'Drilling Input'!$B$3:$F$10034,5,1)," ",VLOOKUP(SZ17,'Drilling Input'!$B$3:$F$10034,5,1))</f>
        <v xml:space="preserve"> </v>
      </c>
      <c r="TB17" s="504"/>
      <c r="TC17" s="503">
        <f t="shared" ref="TC17" si="1655">TC16+1/24+1/100000</f>
        <v>44760.416766666676</v>
      </c>
      <c r="TD17" s="501" t="str">
        <f>IF(VLOOKUP(TC17,'Drilling Input'!$B$3:$F$10034,5,1)=VLOOKUP(TC16,'Drilling Input'!$B$3:$F$10034,5,1)," ",VLOOKUP(TC17,'Drilling Input'!$B$3:$F$10034,5,1))</f>
        <v xml:space="preserve"> </v>
      </c>
      <c r="TE17" s="504"/>
      <c r="TF17" s="503">
        <f t="shared" ref="TF17" si="1656">TF16+1/24+1/100000</f>
        <v>44761.416766666676</v>
      </c>
      <c r="TG17" s="501" t="str">
        <f>IF(VLOOKUP(TF17,'Drilling Input'!$B$3:$F$10034,5,1)=VLOOKUP(TF16,'Drilling Input'!$B$3:$F$10034,5,1)," ",VLOOKUP(TF17,'Drilling Input'!$B$3:$F$10034,5,1))</f>
        <v xml:space="preserve"> </v>
      </c>
      <c r="TH17" s="504"/>
      <c r="TI17" s="503">
        <f t="shared" si="495"/>
        <v>44762.416766666676</v>
      </c>
      <c r="TJ17" s="501" t="str">
        <f>IF(VLOOKUP(TI17,'Drilling Input'!$B$3:$F$10034,5,1)=VLOOKUP(TI16,'Drilling Input'!$B$3:$F$10034,5,1)," ",VLOOKUP(TI17,'Drilling Input'!$B$3:$F$10034,5,1))</f>
        <v xml:space="preserve"> </v>
      </c>
      <c r="TK17" s="504"/>
      <c r="TL17" s="503">
        <f t="shared" ref="TL17" si="1657">TL16+1/24+1/100000</f>
        <v>44763.416766666676</v>
      </c>
      <c r="TM17" s="501" t="str">
        <f>IF(VLOOKUP(TL17,'Drilling Input'!$B$3:$F$10034,5,1)=VLOOKUP(TL16,'Drilling Input'!$B$3:$F$10034,5,1)," ",VLOOKUP(TL17,'Drilling Input'!$B$3:$F$10034,5,1))</f>
        <v xml:space="preserve"> </v>
      </c>
      <c r="TN17" s="504"/>
    </row>
    <row r="18" spans="1:534" s="502" customFormat="1" ht="15" customHeight="1">
      <c r="A18" s="503">
        <f t="shared" si="350"/>
        <v>44586.458443333344</v>
      </c>
      <c r="B18" s="501" t="str">
        <f>IF(VLOOKUP(A18,'Drilling Input'!$B$3:$F$10034,5,1)=VLOOKUP(A17,'Drilling Input'!$B$3:$F$10034,5,1)," ",VLOOKUP(A18,'Drilling Input'!$B$3:$F$10034,5,1))</f>
        <v xml:space="preserve"> </v>
      </c>
      <c r="C18" s="504"/>
      <c r="D18" s="503">
        <f t="shared" si="351"/>
        <v>44587.458443333344</v>
      </c>
      <c r="E18" s="501" t="str">
        <f>IF(VLOOKUP(D18,'Drilling Input'!$B$3:$F$10034,5,1)=VLOOKUP(D17,'Drilling Input'!$B$3:$F$10034,5,1)," ",VLOOKUP(D18,'Drilling Input'!$B$3:$F$10034,5,1))</f>
        <v xml:space="preserve"> </v>
      </c>
      <c r="F18" s="504"/>
      <c r="G18" s="503">
        <f t="shared" si="351"/>
        <v>44588.458443333344</v>
      </c>
      <c r="H18" s="793" t="str">
        <f>IF(VLOOKUP(G18,'Drilling Input'!$B$3:$F$10034,5,1)=VLOOKUP(G17,'Drilling Input'!$B$3:$F$10034,5,1)," ",VLOOKUP(G18,'Drilling Input'!$B$3:$F$10034,5,1))</f>
        <v xml:space="preserve"> </v>
      </c>
      <c r="I18" s="504"/>
      <c r="J18" s="503">
        <f t="shared" si="351"/>
        <v>44589.458443333344</v>
      </c>
      <c r="K18" s="501" t="str">
        <f>IF(VLOOKUP(J18,'Drilling Input'!$B$3:$F$10034,5,1)=VLOOKUP(J17,'Drilling Input'!$B$3:$F$10034,5,1)," ",VLOOKUP(J18,'Drilling Input'!$B$3:$F$10034,5,1))</f>
        <v xml:space="preserve"> </v>
      </c>
      <c r="L18" s="504"/>
      <c r="M18" s="503">
        <f t="shared" si="351"/>
        <v>44590.458443333344</v>
      </c>
      <c r="N18" s="501" t="str">
        <f>IF(VLOOKUP(M18,'Drilling Input'!$B$3:$F$10034,5,1)=VLOOKUP(M17,'Drilling Input'!$B$3:$F$10034,5,1)," ",VLOOKUP(M18,'Drilling Input'!$B$3:$F$10034,5,1))</f>
        <v xml:space="preserve"> </v>
      </c>
      <c r="O18" s="504"/>
      <c r="P18" s="503">
        <f t="shared" si="352"/>
        <v>44591.458443333344</v>
      </c>
      <c r="Q18" s="501" t="str">
        <f>IF(VLOOKUP(P18,'Drilling Input'!$B$3:$F$10034,5,1)=VLOOKUP(P17,'Drilling Input'!$B$3:$F$10034,5,1)," ",VLOOKUP(P18,'Drilling Input'!$B$3:$F$10034,5,1))</f>
        <v xml:space="preserve"> </v>
      </c>
      <c r="R18" s="504"/>
      <c r="S18" s="503">
        <f t="shared" ref="S18" si="1658">S17+1/24+1/100000</f>
        <v>44592.458443333344</v>
      </c>
      <c r="T18" s="501" t="str">
        <f>IF(VLOOKUP(S18,'Drilling Input'!$B$3:$F$10034,5,1)=VLOOKUP(S17,'Drilling Input'!$B$3:$F$10034,5,1)," ",VLOOKUP(S18,'Drilling Input'!$B$3:$F$10034,5,1))</f>
        <v xml:space="preserve"> </v>
      </c>
      <c r="U18" s="504"/>
      <c r="V18" s="503">
        <f t="shared" ref="V18" si="1659">V17+1/24+1/100000</f>
        <v>44593.458443333344</v>
      </c>
      <c r="W18" s="501" t="str">
        <f>IF(VLOOKUP(V18,'Drilling Input'!$B$3:$F$10034,5,1)=VLOOKUP(V17,'Drilling Input'!$B$3:$F$10034,5,1)," ",VLOOKUP(V18,'Drilling Input'!$B$3:$F$10034,5,1))</f>
        <v xml:space="preserve"> </v>
      </c>
      <c r="X18" s="504"/>
      <c r="Y18" s="503">
        <f t="shared" si="355"/>
        <v>44594.458443333344</v>
      </c>
      <c r="Z18" s="501" t="str">
        <f>IF(VLOOKUP(Y18,'Drilling Input'!$B$3:$F$10034,5,1)=VLOOKUP(Y17,'Drilling Input'!$B$3:$F$10034,5,1)," ",VLOOKUP(Y18,'Drilling Input'!$B$3:$F$10034,5,1))</f>
        <v xml:space="preserve"> </v>
      </c>
      <c r="AA18" s="504"/>
      <c r="AB18" s="503">
        <f t="shared" ref="AB18" si="1660">AB17+1/24+1/100000</f>
        <v>44595.458443333344</v>
      </c>
      <c r="AC18" s="501" t="str">
        <f>IF(VLOOKUP(AB18,'Drilling Input'!$B$3:$F$10034,5,1)=VLOOKUP(AB17,'Drilling Input'!$B$3:$F$10034,5,1)," ",VLOOKUP(AB18,'Drilling Input'!$B$3:$F$10034,5,1))</f>
        <v xml:space="preserve"> </v>
      </c>
      <c r="AD18" s="504"/>
      <c r="AE18" s="503">
        <f t="shared" ref="AE18" si="1661">AE17+1/24+1/100000</f>
        <v>44596.458443333344</v>
      </c>
      <c r="AF18" s="501" t="str">
        <f>IF(VLOOKUP(AE18,'Drilling Input'!$B$3:$F$10034,5,1)=VLOOKUP(AE17,'Drilling Input'!$B$3:$F$10034,5,1)," ",VLOOKUP(AE18,'Drilling Input'!$B$3:$F$10034,5,1))</f>
        <v xml:space="preserve"> </v>
      </c>
      <c r="AG18" s="504"/>
      <c r="AH18" s="503">
        <f t="shared" ref="AH18" si="1662">AH17+1/24+1/100000</f>
        <v>44597.458443333344</v>
      </c>
      <c r="AI18" s="501" t="str">
        <f>IF(VLOOKUP(AH18,'Drilling Input'!$B$3:$F$10034,5,1)=VLOOKUP(AH17,'Drilling Input'!$B$3:$F$10034,5,1)," ",VLOOKUP(AH18,'Drilling Input'!$B$3:$F$10034,5,1))</f>
        <v xml:space="preserve"> </v>
      </c>
      <c r="AJ18" s="504"/>
      <c r="AK18" s="503">
        <f t="shared" ref="AK18" si="1663">AK17+1/24+1/100000</f>
        <v>44598.458443333344</v>
      </c>
      <c r="AL18" s="501" t="str">
        <f>IF(VLOOKUP(AK18,'Drilling Input'!$B$3:$F$10034,5,1)=VLOOKUP(AK17,'Drilling Input'!$B$3:$F$10034,5,1)," ",VLOOKUP(AK18,'Drilling Input'!$B$3:$F$10034,5,1))</f>
        <v xml:space="preserve"> </v>
      </c>
      <c r="AM18" s="504"/>
      <c r="AN18" s="503">
        <f t="shared" si="360"/>
        <v>44599.458443333344</v>
      </c>
      <c r="AO18" s="501" t="str">
        <f>IF(VLOOKUP(AN18,'Drilling Input'!$B$3:$F$10034,5,1)=VLOOKUP(AN17,'Drilling Input'!$B$3:$F$10034,5,1)," ",VLOOKUP(AN18,'Drilling Input'!$B$3:$F$10034,5,1))</f>
        <v xml:space="preserve"> </v>
      </c>
      <c r="AP18" s="504"/>
      <c r="AQ18" s="503">
        <f t="shared" ref="AQ18" si="1664">AQ17+1/24+1/100000</f>
        <v>44600.458443333344</v>
      </c>
      <c r="AR18" s="501" t="str">
        <f>IF(VLOOKUP(AQ18,'Drilling Input'!$B$3:$F$10034,5,1)=VLOOKUP(AQ17,'Drilling Input'!$B$3:$F$10034,5,1)," ",VLOOKUP(AQ18,'Drilling Input'!$B$3:$F$10034,5,1))</f>
        <v xml:space="preserve"> </v>
      </c>
      <c r="AS18" s="504"/>
      <c r="AT18" s="503">
        <f t="shared" ref="AT18" si="1665">AT17+1/24+1/100000</f>
        <v>44601.458443333344</v>
      </c>
      <c r="AU18" s="501" t="str">
        <f>IF(VLOOKUP(AT18,'Drilling Input'!$B$3:$F$10034,5,1)=VLOOKUP(AT17,'Drilling Input'!$B$3:$F$10034,5,1)," ",VLOOKUP(AT18,'Drilling Input'!$B$3:$F$10034,5,1))</f>
        <v xml:space="preserve"> </v>
      </c>
      <c r="AV18" s="504"/>
      <c r="AW18" s="503">
        <f t="shared" si="355"/>
        <v>44602.458443333344</v>
      </c>
      <c r="AX18" s="501" t="str">
        <f>IF(VLOOKUP(AW18,'Drilling Input'!$B$3:$F$10034,5,1)=VLOOKUP(AW17,'Drilling Input'!$B$3:$F$10034,5,1)," ",VLOOKUP(AW18,'Drilling Input'!$B$3:$F$10034,5,1))</f>
        <v xml:space="preserve"> </v>
      </c>
      <c r="AY18" s="504"/>
      <c r="AZ18" s="503">
        <f t="shared" ref="AZ18" si="1666">AZ17+1/24+1/100000</f>
        <v>44603.458443333344</v>
      </c>
      <c r="BA18" s="501" t="str">
        <f>IF(VLOOKUP(AZ18,'Drilling Input'!$B$3:$F$10034,5,1)=VLOOKUP(AZ17,'Drilling Input'!$B$3:$F$10034,5,1)," ",VLOOKUP(AZ18,'Drilling Input'!$B$3:$F$10034,5,1))</f>
        <v xml:space="preserve"> </v>
      </c>
      <c r="BB18" s="504"/>
      <c r="BC18" s="503">
        <f t="shared" ref="BC18" si="1667">BC17+1/24+1/100000</f>
        <v>44604.458443333344</v>
      </c>
      <c r="BD18" s="501" t="str">
        <f>IF(VLOOKUP(BC18,'Drilling Input'!$B$3:$F$10034,5,1)=VLOOKUP(BC17,'Drilling Input'!$B$3:$F$10034,5,1)," ",VLOOKUP(BC18,'Drilling Input'!$B$3:$F$10034,5,1))</f>
        <v xml:space="preserve"> </v>
      </c>
      <c r="BE18" s="504"/>
      <c r="BF18" s="503">
        <f t="shared" ref="BF18" si="1668">BF17+1/24+1/100000</f>
        <v>44605.458443333344</v>
      </c>
      <c r="BG18" s="501" t="str">
        <f>IF(VLOOKUP(BF18,'Drilling Input'!$B$3:$F$10034,5,1)=VLOOKUP(BF17,'Drilling Input'!$B$3:$F$10034,5,1)," ",VLOOKUP(BF18,'Drilling Input'!$B$3:$F$10034,5,1))</f>
        <v xml:space="preserve"> </v>
      </c>
      <c r="BH18" s="504"/>
      <c r="BI18" s="503">
        <f t="shared" ref="BI18" si="1669">BI17+1/24+1/100000</f>
        <v>44606.458443333344</v>
      </c>
      <c r="BJ18" s="501" t="str">
        <f>IF(VLOOKUP(BI18,'Drilling Input'!$B$3:$F$10034,5,1)=VLOOKUP(BI17,'Drilling Input'!$B$3:$F$10034,5,1)," ",VLOOKUP(BI18,'Drilling Input'!$B$3:$F$10034,5,1))</f>
        <v xml:space="preserve"> </v>
      </c>
      <c r="BK18" s="504"/>
      <c r="BL18" s="503">
        <f t="shared" si="360"/>
        <v>44607.458443333344</v>
      </c>
      <c r="BM18" s="501" t="str">
        <f>IF(VLOOKUP(BL18,'Drilling Input'!$B$3:$F$10034,5,1)=VLOOKUP(BL17,'Drilling Input'!$B$3:$F$10034,5,1)," ",VLOOKUP(BL18,'Drilling Input'!$B$3:$F$10034,5,1))</f>
        <v xml:space="preserve"> </v>
      </c>
      <c r="BN18" s="504"/>
      <c r="BO18" s="503">
        <f t="shared" ref="BO18" si="1670">BO17+1/24+1/100000</f>
        <v>44608.458443333344</v>
      </c>
      <c r="BP18" s="501" t="str">
        <f>IF(VLOOKUP(BO18,'Drilling Input'!$B$3:$F$10034,5,1)=VLOOKUP(BO17,'Drilling Input'!$B$3:$F$10034,5,1)," ",VLOOKUP(BO18,'Drilling Input'!$B$3:$F$10034,5,1))</f>
        <v xml:space="preserve"> </v>
      </c>
      <c r="BQ18" s="504"/>
      <c r="BR18" s="503">
        <f t="shared" ref="BR18" si="1671">BR17+1/24+1/100000</f>
        <v>44609.458443333344</v>
      </c>
      <c r="BS18" s="501" t="str">
        <f>IF(VLOOKUP(BR18,'Drilling Input'!$B$3:$F$10034,5,1)=VLOOKUP(BR17,'Drilling Input'!$B$3:$F$10034,5,1)," ",VLOOKUP(BR18,'Drilling Input'!$B$3:$F$10034,5,1))</f>
        <v xml:space="preserve"> </v>
      </c>
      <c r="BT18" s="504"/>
      <c r="BU18" s="503">
        <f t="shared" si="355"/>
        <v>44610.458443333344</v>
      </c>
      <c r="BV18" s="501" t="str">
        <f>IF(VLOOKUP(BU18,'Drilling Input'!$B$3:$F$10034,5,1)=VLOOKUP(BU17,'Drilling Input'!$B$3:$F$10034,5,1)," ",VLOOKUP(BU18,'Drilling Input'!$B$3:$F$10034,5,1))</f>
        <v xml:space="preserve"> </v>
      </c>
      <c r="BW18" s="504"/>
      <c r="BX18" s="503">
        <f t="shared" ref="BX18" si="1672">BX17+1/24+1/100000</f>
        <v>44611.458443333344</v>
      </c>
      <c r="BY18" s="501" t="str">
        <f>IF(VLOOKUP(BX18,'Drilling Input'!$B$3:$F$10034,5,1)=VLOOKUP(BX17,'Drilling Input'!$B$3:$F$10034,5,1)," ",VLOOKUP(BX18,'Drilling Input'!$B$3:$F$10034,5,1))</f>
        <v xml:space="preserve"> </v>
      </c>
      <c r="BZ18" s="504"/>
      <c r="CA18" s="503">
        <f t="shared" ref="CA18" si="1673">CA17+1/24+1/100000</f>
        <v>44612.458443333344</v>
      </c>
      <c r="CB18" s="501" t="str">
        <f>IF(VLOOKUP(CA18,'Drilling Input'!$B$3:$F$10034,5,1)=VLOOKUP(CA17,'Drilling Input'!$B$3:$F$10034,5,1)," ",VLOOKUP(CA18,'Drilling Input'!$B$3:$F$10034,5,1))</f>
        <v xml:space="preserve"> </v>
      </c>
      <c r="CC18" s="504"/>
      <c r="CD18" s="503">
        <f t="shared" ref="CD18" si="1674">CD17+1/24+1/100000</f>
        <v>44613.458443333344</v>
      </c>
      <c r="CE18" s="501" t="str">
        <f>IF(VLOOKUP(CD18,'Drilling Input'!$B$3:$F$10034,5,1)=VLOOKUP(CD17,'Drilling Input'!$B$3:$F$10034,5,1)," ",VLOOKUP(CD18,'Drilling Input'!$B$3:$F$10034,5,1))</f>
        <v xml:space="preserve"> </v>
      </c>
      <c r="CF18" s="504"/>
      <c r="CG18" s="503">
        <f t="shared" ref="CG18" si="1675">CG17+1/24+1/100000</f>
        <v>44614.458443333344</v>
      </c>
      <c r="CH18" s="501" t="str">
        <f>IF(VLOOKUP(CG18,'Drilling Input'!$B$3:$F$10034,5,1)=VLOOKUP(CG17,'Drilling Input'!$B$3:$F$10034,5,1)," ",VLOOKUP(CG18,'Drilling Input'!$B$3:$F$10034,5,1))</f>
        <v xml:space="preserve"> </v>
      </c>
      <c r="CI18" s="504"/>
      <c r="CJ18" s="503">
        <f t="shared" si="360"/>
        <v>44615.458443333344</v>
      </c>
      <c r="CK18" s="501" t="str">
        <f>IF(VLOOKUP(CJ18,'Drilling Input'!$B$3:$F$10034,5,1)=VLOOKUP(CJ17,'Drilling Input'!$B$3:$F$10034,5,1)," ",VLOOKUP(CJ18,'Drilling Input'!$B$3:$F$10034,5,1))</f>
        <v xml:space="preserve"> </v>
      </c>
      <c r="CL18" s="504"/>
      <c r="CM18" s="503">
        <f t="shared" ref="CM18" si="1676">CM17+1/24+1/100000</f>
        <v>44616.458443333344</v>
      </c>
      <c r="CN18" s="501" t="str">
        <f>IF(VLOOKUP(CM18,'Drilling Input'!$B$3:$F$10034,5,1)=VLOOKUP(CM17,'Drilling Input'!$B$3:$F$10034,5,1)," ",VLOOKUP(CM18,'Drilling Input'!$B$3:$F$10034,5,1))</f>
        <v xml:space="preserve"> </v>
      </c>
      <c r="CO18" s="504"/>
      <c r="CP18" s="503">
        <f t="shared" ref="CP18" si="1677">CP17+1/24+1/100000</f>
        <v>44617.458443333344</v>
      </c>
      <c r="CQ18" s="501" t="str">
        <f>IF(VLOOKUP(CP18,'Drilling Input'!$B$3:$F$10034,5,1)=VLOOKUP(CP17,'Drilling Input'!$B$3:$F$10034,5,1)," ",VLOOKUP(CP18,'Drilling Input'!$B$3:$F$10034,5,1))</f>
        <v xml:space="preserve"> </v>
      </c>
      <c r="CR18" s="504"/>
      <c r="CS18" s="503">
        <f t="shared" si="375"/>
        <v>44618.458443333344</v>
      </c>
      <c r="CT18" s="501" t="str">
        <f>IF(VLOOKUP(CS18,'Drilling Input'!$B$3:$F$10034,5,1)=VLOOKUP(CS17,'Drilling Input'!$B$3:$F$10034,5,1)," ",VLOOKUP(CS18,'Drilling Input'!$B$3:$F$10034,5,1))</f>
        <v xml:space="preserve"> </v>
      </c>
      <c r="CU18" s="504"/>
      <c r="CV18" s="503">
        <f t="shared" ref="CV18" si="1678">CV17+1/24+1/100000</f>
        <v>44619.458443333344</v>
      </c>
      <c r="CW18" s="501" t="str">
        <f>IF(VLOOKUP(CV18,'Drilling Input'!$B$3:$F$10034,5,1)=VLOOKUP(CV17,'Drilling Input'!$B$3:$F$10034,5,1)," ",VLOOKUP(CV18,'Drilling Input'!$B$3:$F$10034,5,1))</f>
        <v xml:space="preserve"> </v>
      </c>
      <c r="CX18" s="504"/>
      <c r="CY18" s="503">
        <f t="shared" ref="CY18" si="1679">CY17+1/24+1/100000</f>
        <v>44620.458443333344</v>
      </c>
      <c r="CZ18" s="501" t="str">
        <f>IF(VLOOKUP(CY18,'Drilling Input'!$B$3:$F$10034,5,1)=VLOOKUP(CY17,'Drilling Input'!$B$3:$F$10034,5,1)," ",VLOOKUP(CY18,'Drilling Input'!$B$3:$F$10034,5,1))</f>
        <v xml:space="preserve"> </v>
      </c>
      <c r="DA18" s="504"/>
      <c r="DB18" s="503">
        <f t="shared" ref="DB18" si="1680">DB17+1/24+1/100000</f>
        <v>44621.458443333344</v>
      </c>
      <c r="DC18" s="501" t="str">
        <f>IF(VLOOKUP(DB18,'Drilling Input'!$B$3:$F$10034,5,1)=VLOOKUP(DB17,'Drilling Input'!$B$3:$F$10034,5,1)," ",VLOOKUP(DB18,'Drilling Input'!$B$3:$F$10034,5,1))</f>
        <v xml:space="preserve"> </v>
      </c>
      <c r="DD18" s="504"/>
      <c r="DE18" s="503">
        <f t="shared" ref="DE18" si="1681">DE17+1/24+1/100000</f>
        <v>44622.458443333344</v>
      </c>
      <c r="DF18" s="501" t="str">
        <f>IF(VLOOKUP(DE18,'Drilling Input'!$B$3:$F$10034,5,1)=VLOOKUP(DE17,'Drilling Input'!$B$3:$F$10034,5,1)," ",VLOOKUP(DE18,'Drilling Input'!$B$3:$F$10034,5,1))</f>
        <v xml:space="preserve"> </v>
      </c>
      <c r="DG18" s="504"/>
      <c r="DH18" s="503">
        <f t="shared" si="380"/>
        <v>44623.458443333344</v>
      </c>
      <c r="DI18" s="501" t="str">
        <f>IF(VLOOKUP(DH18,'Drilling Input'!$B$3:$F$10034,5,1)=VLOOKUP(DH17,'Drilling Input'!$B$3:$F$10034,5,1)," ",VLOOKUP(DH18,'Drilling Input'!$B$3:$F$10034,5,1))</f>
        <v xml:space="preserve"> </v>
      </c>
      <c r="DJ18" s="504"/>
      <c r="DK18" s="503">
        <f t="shared" ref="DK18" si="1682">DK17+1/24+1/100000</f>
        <v>44624.458443333344</v>
      </c>
      <c r="DL18" s="501" t="str">
        <f>IF(VLOOKUP(DK18,'Drilling Input'!$B$3:$F$10034,5,1)=VLOOKUP(DK17,'Drilling Input'!$B$3:$F$10034,5,1)," ",VLOOKUP(DK18,'Drilling Input'!$B$3:$F$10034,5,1))</f>
        <v>Check bullseyes.  Confirm stickup.  PJSM for drilling</v>
      </c>
      <c r="DM18" s="504"/>
      <c r="DN18" s="503">
        <f t="shared" ref="DN18" si="1683">DN17+1/24+1/100000</f>
        <v>44625.458443333344</v>
      </c>
      <c r="DO18" s="501" t="str">
        <f>IF(VLOOKUP(DN18,'Drilling Input'!$B$3:$F$10034,5,1)=VLOOKUP(DN17,'Drilling Input'!$B$3:$F$10034,5,1)," ",VLOOKUP(DN18,'Drilling Input'!$B$3:$F$10034,5,1))</f>
        <v xml:space="preserve"> </v>
      </c>
      <c r="DP18" s="504"/>
      <c r="DQ18" s="503">
        <f t="shared" si="375"/>
        <v>44626.458443333344</v>
      </c>
      <c r="DR18" s="501" t="str">
        <f>IF(VLOOKUP(DQ18,'Drilling Input'!$B$3:$F$10034,5,1)=VLOOKUP(DQ17,'Drilling Input'!$B$3:$F$10034,5,1)," ",VLOOKUP(DQ18,'Drilling Input'!$B$3:$F$10034,5,1))</f>
        <v>M/U cement stand. Wash down and land onto LP WHH. Confirm lock in/ pull test.</v>
      </c>
      <c r="DS18" s="504"/>
      <c r="DT18" s="503">
        <f t="shared" ref="DT18" si="1684">DT17+1/24+1/100000</f>
        <v>44627.458443333344</v>
      </c>
      <c r="DU18" s="501" t="str">
        <f>IF(VLOOKUP(DT18,'Drilling Input'!$B$3:$F$10034,5,1)=VLOOKUP(DT17,'Drilling Input'!$B$3:$F$10034,5,1)," ",VLOOKUP(DT18,'Drilling Input'!$B$3:$F$10034,5,1))</f>
        <v xml:space="preserve">RIH 24" Jetting BHA. </v>
      </c>
      <c r="DV18" s="504"/>
      <c r="DW18" s="503">
        <f t="shared" ref="DW18" si="1685">DW17+1/24+1/100000</f>
        <v>44628.458443333344</v>
      </c>
      <c r="DX18" s="501" t="str">
        <f>IF(VLOOKUP(DW18,'Drilling Input'!$B$3:$F$10034,5,1)=VLOOKUP(DW17,'Drilling Input'!$B$3:$F$10034,5,1)," ",VLOOKUP(DW18,'Drilling Input'!$B$3:$F$10034,5,1))</f>
        <v>Jet 36" conductor below seabed to planned setting depth. Sweep hole with Hi-vis as required.</v>
      </c>
      <c r="DY18" s="504"/>
      <c r="DZ18" s="503">
        <f t="shared" ref="DZ18" si="1686">DZ17+1/24+1/100000</f>
        <v>44629.458443333344</v>
      </c>
      <c r="EA18" s="501" t="str">
        <f>IF(VLOOKUP(DZ18,'Drilling Input'!$B$3:$F$10034,5,1)=VLOOKUP(DZ17,'Drilling Input'!$B$3:$F$10034,5,1)," ",VLOOKUP(DZ18,'Drilling Input'!$B$3:$F$10034,5,1))</f>
        <v xml:space="preserve"> </v>
      </c>
      <c r="EB18" s="504"/>
      <c r="EC18" s="503">
        <f t="shared" ref="EC18" si="1687">EC17+1/24+1/100000</f>
        <v>44630.458443333344</v>
      </c>
      <c r="ED18" s="501" t="str">
        <f>IF(VLOOKUP(EC18,'Drilling Input'!$B$3:$F$10034,5,1)=VLOOKUP(EC17,'Drilling Input'!$B$3:$F$10034,5,1)," ",VLOOKUP(EC18,'Drilling Input'!$B$3:$F$10034,5,1))</f>
        <v xml:space="preserve"> </v>
      </c>
      <c r="EE18" s="504"/>
      <c r="EF18" s="503">
        <f t="shared" si="380"/>
        <v>44631.458443333344</v>
      </c>
      <c r="EG18" s="501" t="str">
        <f>IF(VLOOKUP(EF18,'Drilling Input'!$B$3:$F$10034,5,1)=VLOOKUP(EF17,'Drilling Input'!$B$3:$F$10034,5,1)," ",VLOOKUP(EF18,'Drilling Input'!$B$3:$F$10034,5,1))</f>
        <v xml:space="preserve"> </v>
      </c>
      <c r="EH18" s="504"/>
      <c r="EI18" s="503">
        <f t="shared" ref="EI18" si="1688">EI17+1/24+1/100000</f>
        <v>44632.458443333344</v>
      </c>
      <c r="EJ18" s="501" t="str">
        <f>IF(VLOOKUP(EI18,'Drilling Input'!$B$3:$F$10034,5,1)=VLOOKUP(EI17,'Drilling Input'!$B$3:$F$10034,5,1)," ",VLOOKUP(EI18,'Drilling Input'!$B$3:$F$10034,5,1))</f>
        <v xml:space="preserve"> </v>
      </c>
      <c r="EK18" s="504"/>
      <c r="EL18" s="503">
        <f t="shared" ref="EL18" si="1689">EL17+1/24+1/100000</f>
        <v>44633.458443333344</v>
      </c>
      <c r="EM18" s="501" t="str">
        <f>IF(VLOOKUP(EL18,'Drilling Input'!$B$3:$F$10034,5,1)=VLOOKUP(EL17,'Drilling Input'!$B$3:$F$10034,5,1)," ",VLOOKUP(EL18,'Drilling Input'!$B$3:$F$10034,5,1))</f>
        <v xml:space="preserve"> </v>
      </c>
      <c r="EN18" s="504"/>
      <c r="EO18" s="503">
        <f t="shared" si="375"/>
        <v>44634.458443333344</v>
      </c>
      <c r="EP18" s="501" t="str">
        <f>IF(VLOOKUP(EO18,'Drilling Input'!$B$3:$F$10034,5,1)=VLOOKUP(EO17,'Drilling Input'!$B$3:$F$10034,5,1)," ",VLOOKUP(EO18,'Drilling Input'!$B$3:$F$10034,5,1))</f>
        <v xml:space="preserve"> </v>
      </c>
      <c r="EQ18" s="504"/>
      <c r="ER18" s="503">
        <f t="shared" ref="ER18" si="1690">ER17+1/24+1/100000</f>
        <v>44635.458443333344</v>
      </c>
      <c r="ES18" s="501" t="str">
        <f>IF(VLOOKUP(ER18,'Drilling Input'!$B$3:$F$10034,5,1)=VLOOKUP(ER17,'Drilling Input'!$B$3:$F$10034,5,1)," ",VLOOKUP(ER18,'Drilling Input'!$B$3:$F$10034,5,1))</f>
        <v xml:space="preserve"> </v>
      </c>
      <c r="ET18" s="504"/>
      <c r="EU18" s="503">
        <f t="shared" ref="EU18" si="1691">EU17+1/24+1/100000</f>
        <v>44636.458443333344</v>
      </c>
      <c r="EV18" s="501" t="str">
        <f>IF(VLOOKUP(EU18,'Drilling Input'!$B$3:$F$10034,5,1)=VLOOKUP(EU17,'Drilling Input'!$B$3:$F$10034,5,1)," ",VLOOKUP(EU18,'Drilling Input'!$B$3:$F$10034,5,1))</f>
        <v>Release DAT. ROV to check subsidence</v>
      </c>
      <c r="EW18" s="504"/>
      <c r="EX18" s="503">
        <f t="shared" ref="EX18" si="1692">EX17+1/24+1/100000</f>
        <v>44637.458443333344</v>
      </c>
      <c r="EY18" s="501" t="str">
        <f>IF(VLOOKUP(EX18,'Drilling Input'!$B$3:$F$10034,5,1)=VLOOKUP(EX17,'Drilling Input'!$B$3:$F$10034,5,1)," ",VLOOKUP(EX18,'Drilling Input'!$B$3:$F$10034,5,1))</f>
        <v xml:space="preserve"> </v>
      </c>
      <c r="EZ18" s="504"/>
      <c r="FA18" s="503">
        <f t="shared" ref="FA18" si="1693">FA17+1/24+1/100000</f>
        <v>44638.458443333344</v>
      </c>
      <c r="FB18" s="501" t="str">
        <f>IF(VLOOKUP(FA18,'Drilling Input'!$B$3:$F$10034,5,1)=VLOOKUP(FA17,'Drilling Input'!$B$3:$F$10034,5,1)," ",VLOOKUP(FA18,'Drilling Input'!$B$3:$F$10034,5,1))</f>
        <v xml:space="preserve"> </v>
      </c>
      <c r="FC18" s="504"/>
      <c r="FD18" s="503">
        <f t="shared" si="380"/>
        <v>44639.458443333344</v>
      </c>
      <c r="FE18" s="501" t="str">
        <f>IF(VLOOKUP(FD18,'Drilling Input'!$B$3:$F$10034,5,1)=VLOOKUP(FD17,'Drilling Input'!$B$3:$F$10034,5,1)," ",VLOOKUP(FD18,'Drilling Input'!$B$3:$F$10034,5,1))</f>
        <v xml:space="preserve"> </v>
      </c>
      <c r="FF18" s="504"/>
      <c r="FG18" s="503">
        <f t="shared" ref="FG18" si="1694">FG17+1/24+1/100000</f>
        <v>44640.458443333344</v>
      </c>
      <c r="FH18" s="501" t="str">
        <f>IF(VLOOKUP(FG18,'Drilling Input'!$B$3:$F$10034,5,1)=VLOOKUP(FG17,'Drilling Input'!$B$3:$F$10034,5,1)," ",VLOOKUP(FG18,'Drilling Input'!$B$3:$F$10034,5,1))</f>
        <v xml:space="preserve"> </v>
      </c>
      <c r="FI18" s="504"/>
      <c r="FJ18" s="503">
        <f t="shared" ref="FJ18" si="1695">FJ17+1/24+1/100000</f>
        <v>44641.458443333344</v>
      </c>
      <c r="FK18" s="501" t="str">
        <f>IF(VLOOKUP(FJ18,'Drilling Input'!$B$3:$F$10034,5,1)=VLOOKUP(FJ17,'Drilling Input'!$B$3:$F$10034,5,1)," ",VLOOKUP(FJ18,'Drilling Input'!$B$3:$F$10034,5,1))</f>
        <v xml:space="preserve"> </v>
      </c>
      <c r="FL18" s="504"/>
      <c r="FM18" s="503">
        <f t="shared" si="395"/>
        <v>44642.458443333344</v>
      </c>
      <c r="FN18" s="501" t="str">
        <f>IF(VLOOKUP(FM18,'Drilling Input'!$B$3:$F$10034,5,1)=VLOOKUP(FM17,'Drilling Input'!$B$3:$F$10034,5,1)," ",VLOOKUP(FM18,'Drilling Input'!$B$3:$F$10034,5,1))</f>
        <v xml:space="preserve"> </v>
      </c>
      <c r="FO18" s="504"/>
      <c r="FP18" s="503">
        <f t="shared" ref="FP18" si="1696">FP17+1/24+1/100000</f>
        <v>44643.458443333344</v>
      </c>
      <c r="FQ18" s="501" t="str">
        <f>IF(VLOOKUP(FP18,'Drilling Input'!$B$3:$F$10034,5,1)=VLOOKUP(FP17,'Drilling Input'!$B$3:$F$10034,5,1)," ",VLOOKUP(FP18,'Drilling Input'!$B$3:$F$10034,5,1))</f>
        <v xml:space="preserve"> </v>
      </c>
      <c r="FR18" s="504"/>
      <c r="FS18" s="503">
        <f t="shared" ref="FS18" si="1697">FS17+1/24+1/100000</f>
        <v>44644.458443333344</v>
      </c>
      <c r="FT18" s="501" t="str">
        <f>IF(VLOOKUP(FS18,'Drilling Input'!$B$3:$F$10034,5,1)=VLOOKUP(FS17,'Drilling Input'!$B$3:$F$10034,5,1)," ",VLOOKUP(FS18,'Drilling Input'!$B$3:$F$10034,5,1))</f>
        <v xml:space="preserve"> </v>
      </c>
      <c r="FU18" s="504"/>
      <c r="FV18" s="503">
        <f t="shared" ref="FV18" si="1698">FV17+1/24+1/100000</f>
        <v>44645.458443333344</v>
      </c>
      <c r="FW18" s="501" t="str">
        <f>IF(VLOOKUP(FV18,'Drilling Input'!$B$3:$F$10034,5,1)=VLOOKUP(FV17,'Drilling Input'!$B$3:$F$10034,5,1)," ",VLOOKUP(FV18,'Drilling Input'!$B$3:$F$10034,5,1))</f>
        <v xml:space="preserve"> </v>
      </c>
      <c r="FX18" s="504"/>
      <c r="FY18" s="503">
        <f t="shared" ref="FY18" si="1699">FY17+1/24+1/100000</f>
        <v>44646.458443333344</v>
      </c>
      <c r="FZ18" s="501" t="str">
        <f>IF(VLOOKUP(FY18,'Drilling Input'!$B$3:$F$10034,5,1)=VLOOKUP(FY17,'Drilling Input'!$B$3:$F$10034,5,1)," ",VLOOKUP(FY18,'Drilling Input'!$B$3:$F$10034,5,1))</f>
        <v xml:space="preserve"> </v>
      </c>
      <c r="GA18" s="504"/>
      <c r="GB18" s="503">
        <f t="shared" si="400"/>
        <v>44647.458443333344</v>
      </c>
      <c r="GC18" s="501" t="str">
        <f>IF(VLOOKUP(GB18,'Drilling Input'!$B$3:$F$10034,5,1)=VLOOKUP(GB17,'Drilling Input'!$B$3:$F$10034,5,1)," ",VLOOKUP(GB18,'Drilling Input'!$B$3:$F$10034,5,1))</f>
        <v xml:space="preserve">POOH HWDP and 17.5" AutoTrak BHA.  Rack back with aux assistance. </v>
      </c>
      <c r="GD18" s="504"/>
      <c r="GE18" s="503">
        <f t="shared" ref="GE18" si="1700">GE17+1/24+1/100000</f>
        <v>44648.458443333344</v>
      </c>
      <c r="GF18" s="501" t="str">
        <f>IF(VLOOKUP(GE18,'Drilling Input'!$B$3:$F$10034,5,1)=VLOOKUP(GE17,'Drilling Input'!$B$3:$F$10034,5,1)," ",VLOOKUP(GE18,'Drilling Input'!$B$3:$F$10034,5,1))</f>
        <v xml:space="preserve">Slug. POOH and rack back STT.  </v>
      </c>
      <c r="GG18" s="504"/>
      <c r="GH18" s="503">
        <f t="shared" ref="GH18" si="1701">GH17+1/24+1/100000</f>
        <v>44649.458443333344</v>
      </c>
      <c r="GI18" s="501" t="str">
        <f>IF(VLOOKUP(GH18,'Drilling Input'!$B$3:$F$10034,5,1)=VLOOKUP(GH17,'Drilling Input'!$B$3:$F$10034,5,1)," ",VLOOKUP(GH18,'Drilling Input'!$B$3:$F$10034,5,1))</f>
        <v xml:space="preserve"> </v>
      </c>
      <c r="GJ18" s="504"/>
      <c r="GK18" s="503">
        <f t="shared" si="395"/>
        <v>44650.458443333344</v>
      </c>
      <c r="GL18" s="501" t="str">
        <f>IF(VLOOKUP(GK18,'Drilling Input'!$B$3:$F$10034,5,1)=VLOOKUP(GK17,'Drilling Input'!$B$3:$F$10034,5,1)," ",VLOOKUP(GK18,'Drilling Input'!$B$3:$F$10034,5,1))</f>
        <v xml:space="preserve"> </v>
      </c>
      <c r="GM18" s="504"/>
      <c r="GN18" s="503">
        <f t="shared" ref="GN18" si="1702">GN17+1/24+1/100000</f>
        <v>44651.458443333344</v>
      </c>
      <c r="GO18" s="501" t="str">
        <f>IF(VLOOKUP(GN18,'Drilling Input'!$B$3:$F$10034,5,1)=VLOOKUP(GN17,'Drilling Input'!$B$3:$F$10034,5,1)," ",VLOOKUP(GN18,'Drilling Input'!$B$3:$F$10034,5,1))</f>
        <v>POOH liner RT to surface. R/B RT</v>
      </c>
      <c r="GP18" s="504"/>
      <c r="GQ18" s="503">
        <f t="shared" ref="GQ18" si="1703">GQ17+1/24+1/100000</f>
        <v>44652.458443333344</v>
      </c>
      <c r="GR18" s="501" t="str">
        <f>IF(VLOOKUP(GQ18,'Drilling Input'!$B$3:$F$10034,5,1)=VLOOKUP(GQ17,'Drilling Input'!$B$3:$F$10034,5,1)," ",VLOOKUP(GQ18,'Drilling Input'!$B$3:$F$10034,5,1))</f>
        <v xml:space="preserve"> </v>
      </c>
      <c r="GS18" s="504"/>
      <c r="GT18" s="503">
        <f t="shared" ref="GT18" si="1704">GT17+1/24+1/100000</f>
        <v>44653.458443333344</v>
      </c>
      <c r="GU18" s="501" t="str">
        <f>IF(VLOOKUP(GT18,'Drilling Input'!$B$3:$F$10034,5,1)=VLOOKUP(GT17,'Drilling Input'!$B$3:$F$10034,5,1)," ",VLOOKUP(GT18,'Drilling Input'!$B$3:$F$10034,5,1))</f>
        <v>Lock THD Connector and perform backseal test</v>
      </c>
      <c r="GV18" s="504"/>
      <c r="GW18" s="503">
        <f t="shared" ref="GW18" si="1705">GW17+1/24+1/100000</f>
        <v>44654.458443333344</v>
      </c>
      <c r="GX18" s="501" t="str">
        <f>IF(VLOOKUP(GW18,'Drilling Input'!$B$3:$F$10034,5,1)=VLOOKUP(GW17,'Drilling Input'!$B$3:$F$10034,5,1)," ",VLOOKUP(GW18,'Drilling Input'!$B$3:$F$10034,5,1))</f>
        <v xml:space="preserve"> </v>
      </c>
      <c r="GY18" s="504"/>
      <c r="GZ18" s="503">
        <f t="shared" si="400"/>
        <v>44655.458443333344</v>
      </c>
      <c r="HA18" s="501" t="str">
        <f>IF(VLOOKUP(GZ18,'Drilling Input'!$B$3:$F$10034,5,1)=VLOOKUP(GZ17,'Drilling Input'!$B$3:$F$10034,5,1)," ",VLOOKUP(GZ18,'Drilling Input'!$B$3:$F$10034,5,1))</f>
        <v xml:space="preserve"> </v>
      </c>
      <c r="HB18" s="504"/>
      <c r="HC18" s="503">
        <f t="shared" ref="HC18" si="1706">HC17+1/24+1/100000</f>
        <v>44656.458443333344</v>
      </c>
      <c r="HD18" s="501" t="str">
        <f>IF(VLOOKUP(HC18,'Drilling Input'!$B$3:$F$10034,5,1)=VLOOKUP(HC17,'Drilling Input'!$B$3:$F$10034,5,1)," ",VLOOKUP(HC18,'Drilling Input'!$B$3:$F$10034,5,1))</f>
        <v xml:space="preserve"> </v>
      </c>
      <c r="HE18" s="504"/>
      <c r="HF18" s="503">
        <f t="shared" ref="HF18" si="1707">HF17+1/24+1/100000</f>
        <v>44657.458443333344</v>
      </c>
      <c r="HG18" s="501" t="str">
        <f>IF(VLOOKUP(HF18,'Drilling Input'!$B$3:$F$10034,5,1)=VLOOKUP(HF17,'Drilling Input'!$B$3:$F$10034,5,1)," ",VLOOKUP(HF18,'Drilling Input'!$B$3:$F$10034,5,1))</f>
        <v xml:space="preserve"> </v>
      </c>
      <c r="HH18" s="504"/>
      <c r="HI18" s="503">
        <f t="shared" si="395"/>
        <v>44658.458443333344</v>
      </c>
      <c r="HJ18" s="501" t="str">
        <f>IF(VLOOKUP(HI18,'Drilling Input'!$B$3:$F$10034,5,1)=VLOOKUP(HI17,'Drilling Input'!$B$3:$F$10034,5,1)," ",VLOOKUP(HI18,'Drilling Input'!$B$3:$F$10034,5,1))</f>
        <v>Displace well to packer fluid (brine, O2 scav, biocide).  Open annular</v>
      </c>
      <c r="HK18" s="504"/>
      <c r="HL18" s="503">
        <f t="shared" ref="HL18" si="1708">HL17+1/24+1/100000</f>
        <v>44659.458443333344</v>
      </c>
      <c r="HM18" s="501" t="str">
        <f>IF(VLOOKUP(HL18,'Drilling Input'!$B$3:$F$10034,5,1)=VLOOKUP(HL17,'Drilling Input'!$B$3:$F$10034,5,1)," ",VLOOKUP(HL18,'Drilling Input'!$B$3:$F$10034,5,1))</f>
        <v xml:space="preserve"> </v>
      </c>
      <c r="HN18" s="504"/>
      <c r="HO18" s="503">
        <f t="shared" ref="HO18" si="1709">HO17+1/24+1/100000</f>
        <v>44660.458443333344</v>
      </c>
      <c r="HP18" s="501" t="str">
        <f>IF(VLOOKUP(HO18,'Drilling Input'!$B$3:$F$10034,5,1)=VLOOKUP(HO17,'Drilling Input'!$B$3:$F$10034,5,1)," ",VLOOKUP(HO18,'Drilling Input'!$B$3:$F$10034,5,1))</f>
        <v xml:space="preserve"> </v>
      </c>
      <c r="HQ18" s="504"/>
      <c r="HR18" s="503">
        <f t="shared" ref="HR18" si="1710">HR17+1/24+1/100000</f>
        <v>44661.458443333344</v>
      </c>
      <c r="HS18" s="501" t="str">
        <f>IF(VLOOKUP(HR18,'Drilling Input'!$B$3:$F$10034,5,1)=VLOOKUP(HR17,'Drilling Input'!$B$3:$F$10034,5,1)," ",VLOOKUP(HR18,'Drilling Input'!$B$3:$F$10034,5,1))</f>
        <v xml:space="preserve"> </v>
      </c>
      <c r="HT18" s="504"/>
      <c r="HU18" s="503">
        <f t="shared" ref="HU18" si="1711">HU17+1/24+1/100000</f>
        <v>44662.458443333344</v>
      </c>
      <c r="HV18" s="501" t="str">
        <f>IF(VLOOKUP(HU18,'Drilling Input'!$B$3:$F$10034,5,1)=VLOOKUP(HU17,'Drilling Input'!$B$3:$F$10034,5,1)," ",VLOOKUP(HU18,'Drilling Input'!$B$3:$F$10034,5,1))</f>
        <v xml:space="preserve"> </v>
      </c>
      <c r="HW18" s="504"/>
      <c r="HX18" s="503">
        <f t="shared" si="400"/>
        <v>44663.458443333344</v>
      </c>
      <c r="HY18" s="501" t="str">
        <f>IF(VLOOKUP(HX18,'Drilling Input'!$B$3:$F$10034,5,1)=VLOOKUP(HX17,'Drilling Input'!$B$3:$F$10034,5,1)," ",VLOOKUP(HX18,'Drilling Input'!$B$3:$F$10034,5,1))</f>
        <v xml:space="preserve"> </v>
      </c>
      <c r="HZ18" s="504"/>
      <c r="IA18" s="503">
        <f t="shared" ref="IA18" si="1712">IA17+1/24+1/100000</f>
        <v>44664.458443333344</v>
      </c>
      <c r="IB18" s="501" t="str">
        <f>IF(VLOOKUP(IA18,'Drilling Input'!$B$3:$F$10034,5,1)=VLOOKUP(IA17,'Drilling Input'!$B$3:$F$10034,5,1)," ",VLOOKUP(IA18,'Drilling Input'!$B$3:$F$10034,5,1))</f>
        <v xml:space="preserve"> </v>
      </c>
      <c r="IC18" s="504"/>
      <c r="ID18" s="503">
        <f t="shared" ref="ID18" si="1713">ID17+1/24+1/100000</f>
        <v>44665.458443333344</v>
      </c>
      <c r="IE18" s="501" t="str">
        <f>IF(VLOOKUP(ID18,'Drilling Input'!$B$3:$F$10034,5,1)=VLOOKUP(ID17,'Drilling Input'!$B$3:$F$10034,5,1)," ",VLOOKUP(ID18,'Drilling Input'!$B$3:$F$10034,5,1))</f>
        <v>PU &amp; MU Termination / Keel joint, Meanwhile install RCD stab plate</v>
      </c>
      <c r="IF18" s="504"/>
      <c r="IG18" s="503">
        <f t="shared" si="415"/>
        <v>44666.458443333344</v>
      </c>
      <c r="IH18" s="501" t="str">
        <f>IF(VLOOKUP(IG18,'Drilling Input'!$B$3:$F$10034,5,1)=VLOOKUP(IG17,'Drilling Input'!$B$3:$F$10034,5,1)," ",VLOOKUP(IG18,'Drilling Input'!$B$3:$F$10034,5,1))</f>
        <v xml:space="preserve"> </v>
      </c>
      <c r="II18" s="504"/>
      <c r="IJ18" s="503">
        <f t="shared" ref="IJ18" si="1714">IJ17+1/24+1/100000</f>
        <v>44667.458443333344</v>
      </c>
      <c r="IK18" s="501" t="str">
        <f>IF(VLOOKUP(IJ18,'Drilling Input'!$B$3:$F$10034,5,1)=VLOOKUP(IJ17,'Drilling Input'!$B$3:$F$10034,5,1)," ",VLOOKUP(IJ18,'Drilling Input'!$B$3:$F$10034,5,1))</f>
        <v xml:space="preserve"> </v>
      </c>
      <c r="IL18" s="504"/>
      <c r="IM18" s="503">
        <f t="shared" ref="IM18" si="1715">IM17+1/24+1/100000</f>
        <v>44668.458443333344</v>
      </c>
      <c r="IN18" s="501" t="str">
        <f>IF(VLOOKUP(IM18,'Drilling Input'!$B$3:$F$10034,5,1)=VLOOKUP(IM17,'Drilling Input'!$B$3:$F$10034,5,1)," ",VLOOKUP(IM18,'Drilling Input'!$B$3:$F$10034,5,1))</f>
        <v xml:space="preserve"> </v>
      </c>
      <c r="IO18" s="504"/>
      <c r="IP18" s="503">
        <f t="shared" ref="IP18" si="1716">IP17+1/24+1/100000</f>
        <v>44669.458443333344</v>
      </c>
      <c r="IQ18" s="501" t="str">
        <f>IF(VLOOKUP(IP18,'Drilling Input'!$B$3:$F$10034,5,1)=VLOOKUP(IP17,'Drilling Input'!$B$3:$F$10034,5,1)," ",VLOOKUP(IP18,'Drilling Input'!$B$3:$F$10034,5,1))</f>
        <v>Strip and choke drill</v>
      </c>
      <c r="IR18" s="504"/>
      <c r="IS18" s="503">
        <f t="shared" ref="IS18" si="1717">IS17+1/24+1/100000</f>
        <v>44670.458443333344</v>
      </c>
      <c r="IT18" s="501" t="str">
        <f>IF(VLOOKUP(IS18,'Drilling Input'!$B$3:$F$10034,5,1)=VLOOKUP(IS17,'Drilling Input'!$B$3:$F$10034,5,1)," ",VLOOKUP(IS18,'Drilling Input'!$B$3:$F$10034,5,1))</f>
        <v xml:space="preserve"> </v>
      </c>
      <c r="IU18" s="504"/>
      <c r="IV18" s="503">
        <f t="shared" si="420"/>
        <v>44671.458443333344</v>
      </c>
      <c r="IW18" s="501" t="str">
        <f>IF(VLOOKUP(IV18,'Drilling Input'!$B$3:$F$10034,5,1)=VLOOKUP(IV17,'Drilling Input'!$B$3:$F$10034,5,1)," ",VLOOKUP(IV18,'Drilling Input'!$B$3:$F$10034,5,1))</f>
        <v xml:space="preserve"> </v>
      </c>
      <c r="IX18" s="504"/>
      <c r="IY18" s="503">
        <f t="shared" ref="IY18" si="1718">IY17+1/24+1/100000</f>
        <v>44672.458443333344</v>
      </c>
      <c r="IZ18" s="501" t="str">
        <f>IF(VLOOKUP(IY18,'Drilling Input'!$B$3:$F$10034,5,1)=VLOOKUP(IY17,'Drilling Input'!$B$3:$F$10034,5,1)," ",VLOOKUP(IY18,'Drilling Input'!$B$3:$F$10034,5,1))</f>
        <v xml:space="preserve">POOH HWDP and BHA.  Rack back with aux assistance. </v>
      </c>
      <c r="JA18" s="504"/>
      <c r="JB18" s="503">
        <f t="shared" ref="JB18" si="1719">JB17+1/24+1/100000</f>
        <v>44673.458443333344</v>
      </c>
      <c r="JC18" s="501" t="str">
        <f>IF(VLOOKUP(JB18,'Drilling Input'!$B$3:$F$10034,5,1)=VLOOKUP(JB17,'Drilling Input'!$B$3:$F$10034,5,1)," ",VLOOKUP(JB18,'Drilling Input'!$B$3:$F$10034,5,1))</f>
        <v xml:space="preserve"> </v>
      </c>
      <c r="JD18" s="504"/>
      <c r="JE18" s="503">
        <f t="shared" si="415"/>
        <v>44674.458443333344</v>
      </c>
      <c r="JF18" s="501" t="str">
        <f>IF(VLOOKUP(JE18,'Drilling Input'!$B$3:$F$10034,5,1)=VLOOKUP(JE17,'Drilling Input'!$B$3:$F$10034,5,1)," ",VLOOKUP(JE18,'Drilling Input'!$B$3:$F$10034,5,1))</f>
        <v xml:space="preserve"> </v>
      </c>
      <c r="JG18" s="504"/>
      <c r="JH18" s="503">
        <f t="shared" ref="JH18" si="1720">JH17+1/24+1/100000</f>
        <v>44675.458443333344</v>
      </c>
      <c r="JI18" s="501" t="str">
        <f>IF(VLOOKUP(JH18,'Drilling Input'!$B$3:$F$10034,5,1)=VLOOKUP(JH17,'Drilling Input'!$B$3:$F$10034,5,1)," ",VLOOKUP(JH18,'Drilling Input'!$B$3:$F$10034,5,1))</f>
        <v xml:space="preserve"> </v>
      </c>
      <c r="JJ18" s="504"/>
      <c r="JK18" s="503">
        <f t="shared" ref="JK18" si="1721">JK17+1/24+1/100000</f>
        <v>44676.458443333344</v>
      </c>
      <c r="JL18" s="501" t="str">
        <f>IF(VLOOKUP(JK18,'Drilling Input'!$B$3:$F$10034,5,1)=VLOOKUP(JK17,'Drilling Input'!$B$3:$F$10034,5,1)," ",VLOOKUP(JK18,'Drilling Input'!$B$3:$F$10034,5,1))</f>
        <v xml:space="preserve"> </v>
      </c>
      <c r="JM18" s="504"/>
      <c r="JN18" s="503">
        <f t="shared" ref="JN18" si="1722">JN17+1/24+1/100000</f>
        <v>44677.458443333344</v>
      </c>
      <c r="JO18" s="501" t="str">
        <f>IF(VLOOKUP(JN18,'Drilling Input'!$B$3:$F$10034,5,1)=VLOOKUP(JN17,'Drilling Input'!$B$3:$F$10034,5,1)," ",VLOOKUP(JN18,'Drilling Input'!$B$3:$F$10034,5,1))</f>
        <v>Drill 8-1/2" horizontal hole to well TD.</v>
      </c>
      <c r="JP18" s="504"/>
      <c r="JQ18" s="503">
        <f t="shared" ref="JQ18" si="1723">JQ17+1/24+1/100000</f>
        <v>44678.458443333344</v>
      </c>
      <c r="JR18" s="501" t="str">
        <f>IF(VLOOKUP(JQ18,'Drilling Input'!$B$3:$F$10034,5,1)=VLOOKUP(JQ17,'Drilling Input'!$B$3:$F$10034,5,1)," ",VLOOKUP(JQ18,'Drilling Input'!$B$3:$F$10034,5,1))</f>
        <v xml:space="preserve"> </v>
      </c>
      <c r="JS18" s="504"/>
      <c r="JT18" s="503">
        <f t="shared" si="420"/>
        <v>44679.458443333344</v>
      </c>
      <c r="JU18" s="501" t="str">
        <f>IF(VLOOKUP(JT18,'Drilling Input'!$B$3:$F$10034,5,1)=VLOOKUP(JT17,'Drilling Input'!$B$3:$F$10034,5,1)," ",VLOOKUP(JT18,'Drilling Input'!$B$3:$F$10034,5,1))</f>
        <v xml:space="preserve"> </v>
      </c>
      <c r="JV18" s="504"/>
      <c r="JW18" s="503">
        <f t="shared" ref="JW18" si="1724">JW17+1/24+1/100000</f>
        <v>44680.458443333344</v>
      </c>
      <c r="JX18" s="501" t="str">
        <f>IF(VLOOKUP(JW18,'Drilling Input'!$B$3:$F$10034,5,1)=VLOOKUP(JW17,'Drilling Input'!$B$3:$F$10034,5,1)," ",VLOOKUP(JW18,'Drilling Input'!$B$3:$F$10034,5,1))</f>
        <v xml:space="preserve"> </v>
      </c>
      <c r="JY18" s="504"/>
      <c r="JZ18" s="503">
        <f t="shared" ref="JZ18" si="1725">JZ17+1/24+1/100000</f>
        <v>44681.458443333344</v>
      </c>
      <c r="KA18" s="501" t="str">
        <f>IF(VLOOKUP(JZ18,'Drilling Input'!$B$3:$F$10034,5,1)=VLOOKUP(JZ17,'Drilling Input'!$B$3:$F$10034,5,1)," ",VLOOKUP(JZ18,'Drilling Input'!$B$3:$F$10034,5,1))</f>
        <v xml:space="preserve"> </v>
      </c>
      <c r="KB18" s="504"/>
      <c r="KC18" s="503">
        <f t="shared" si="415"/>
        <v>44682.458443333344</v>
      </c>
      <c r="KD18" s="501" t="str">
        <f>IF(VLOOKUP(KC18,'Drilling Input'!$B$3:$F$10034,5,1)=VLOOKUP(KC17,'Drilling Input'!$B$3:$F$10034,5,1)," ",VLOOKUP(KC18,'Drilling Input'!$B$3:$F$10034,5,1))</f>
        <v xml:space="preserve"> </v>
      </c>
      <c r="KE18" s="504"/>
      <c r="KF18" s="503">
        <f t="shared" ref="KF18" si="1726">KF17+1/24+1/100000</f>
        <v>44683.458443333344</v>
      </c>
      <c r="KG18" s="501" t="str">
        <f>IF(VLOOKUP(KF18,'Drilling Input'!$B$3:$F$10034,5,1)=VLOOKUP(KF17,'Drilling Input'!$B$3:$F$10034,5,1)," ",VLOOKUP(KF18,'Drilling Input'!$B$3:$F$10034,5,1))</f>
        <v>Displace well to packer fluid (brine, O2 scav, biocide).  Open annular</v>
      </c>
      <c r="KH18" s="504"/>
      <c r="KI18" s="503">
        <f t="shared" ref="KI18" si="1727">KI17+1/24+1/100000</f>
        <v>44684.458443333344</v>
      </c>
      <c r="KJ18" s="501" t="str">
        <f>IF(VLOOKUP(KI18,'Drilling Input'!$B$3:$F$10034,5,1)=VLOOKUP(KI17,'Drilling Input'!$B$3:$F$10034,5,1)," ",VLOOKUP(KI18,'Drilling Input'!$B$3:$F$10034,5,1))</f>
        <v xml:space="preserve"> </v>
      </c>
      <c r="KK18" s="504"/>
      <c r="KL18" s="503">
        <f t="shared" ref="KL18" si="1728">KL17+1/24+1/100000</f>
        <v>44685.458443333344</v>
      </c>
      <c r="KM18" s="501" t="str">
        <f>IF(VLOOKUP(KL18,'Drilling Input'!$B$3:$F$10034,5,1)=VLOOKUP(KL17,'Drilling Input'!$B$3:$F$10034,5,1)," ",VLOOKUP(KL18,'Drilling Input'!$B$3:$F$10034,5,1))</f>
        <v>RIH with completion Tubing</v>
      </c>
      <c r="KN18" s="504"/>
      <c r="KO18" s="503">
        <f t="shared" ref="KO18" si="1729">KO17+1/24+1/100000</f>
        <v>44686.458443333344</v>
      </c>
      <c r="KP18" s="501" t="str">
        <f>IF(VLOOKUP(KO18,'Drilling Input'!$B$3:$F$10034,5,1)=VLOOKUP(KO17,'Drilling Input'!$B$3:$F$10034,5,1)," ",VLOOKUP(KO18,'Drilling Input'!$B$3:$F$10034,5,1))</f>
        <v xml:space="preserve"> </v>
      </c>
      <c r="KQ18" s="504"/>
      <c r="KR18" s="503">
        <f t="shared" si="420"/>
        <v>44687.458443333344</v>
      </c>
      <c r="KS18" s="501" t="str">
        <f>IF(VLOOKUP(KR18,'Drilling Input'!$B$3:$F$10034,5,1)=VLOOKUP(KR17,'Drilling Input'!$B$3:$F$10034,5,1)," ",VLOOKUP(KR18,'Drilling Input'!$B$3:$F$10034,5,1))</f>
        <v>Inflow Test SCSSV  low</v>
      </c>
      <c r="KT18" s="504"/>
      <c r="KU18" s="503">
        <f t="shared" ref="KU18" si="1730">KU17+1/24+1/100000</f>
        <v>44688.458443333344</v>
      </c>
      <c r="KV18" s="501" t="str">
        <f>IF(VLOOKUP(KU18,'Drilling Input'!$B$3:$F$10034,5,1)=VLOOKUP(KU17,'Drilling Input'!$B$3:$F$10034,5,1)," ",VLOOKUP(KU18,'Drilling Input'!$B$3:$F$10034,5,1))</f>
        <v>RD Diverter RT. RU Riser RT. PU landing joint. Close and latch slip joint.</v>
      </c>
      <c r="KW18" s="504"/>
      <c r="KX18" s="503">
        <f t="shared" ref="KX18" si="1731">KX17+1/24+1/100000</f>
        <v>44689.458443333344</v>
      </c>
      <c r="KY18" s="501" t="str">
        <f>IF(VLOOKUP(KX18,'Drilling Input'!$B$3:$F$10034,5,1)=VLOOKUP(KX17,'Drilling Input'!$B$3:$F$10034,5,1)," ",VLOOKUP(KX18,'Drilling Input'!$B$3:$F$10034,5,1))</f>
        <v>ROV cleans 5.5 MC inboard profile</v>
      </c>
      <c r="KZ18" s="504"/>
      <c r="LA18" s="503">
        <f t="shared" si="435"/>
        <v>44690.458443333344</v>
      </c>
      <c r="LB18" s="501" t="str">
        <f>IF(VLOOKUP(LA18,'Drilling Input'!$B$3:$F$10034,5,1)=VLOOKUP(LA17,'Drilling Input'!$B$3:$F$10034,5,1)," ",VLOOKUP(LA18,'Drilling Input'!$B$3:$F$10034,5,1))</f>
        <v xml:space="preserve"> </v>
      </c>
      <c r="LC18" s="504"/>
      <c r="LD18" s="503">
        <f t="shared" ref="LD18" si="1732">LD17+1/24+1/100000</f>
        <v>44691.458443333344</v>
      </c>
      <c r="LE18" s="501" t="str">
        <f>IF(VLOOKUP(LD18,'Drilling Input'!$B$3:$F$10034,5,1)=VLOOKUP(LD17,'Drilling Input'!$B$3:$F$10034,5,1)," ",VLOOKUP(LD18,'Drilling Input'!$B$3:$F$10034,5,1))</f>
        <v>Lower riser string, engage slip joint load ring into MRT tensioner ring, continue to lower string</v>
      </c>
      <c r="LF18" s="504"/>
      <c r="LG18" s="503">
        <f t="shared" ref="LG18" si="1733">LG17+1/24+1/100000</f>
        <v>44692.458443333344</v>
      </c>
      <c r="LH18" s="501" t="str">
        <f>IF(VLOOKUP(LG18,'Drilling Input'!$B$3:$F$10034,5,1)=VLOOKUP(LG17,'Drilling Input'!$B$3:$F$10034,5,1)," ",VLOOKUP(LG18,'Drilling Input'!$B$3:$F$10034,5,1))</f>
        <v xml:space="preserve"> </v>
      </c>
      <c r="LI18" s="504"/>
      <c r="LJ18" s="503">
        <f t="shared" ref="LJ18" si="1734">LJ17+1/24+1/100000</f>
        <v>44693.458443333344</v>
      </c>
      <c r="LK18" s="501" t="str">
        <f>IF(VLOOKUP(LJ18,'Drilling Input'!$B$3:$F$10034,5,1)=VLOOKUP(LJ17,'Drilling Input'!$B$3:$F$10034,5,1)," ",VLOOKUP(LJ18,'Drilling Input'!$B$3:$F$10034,5,1))</f>
        <v xml:space="preserve"> </v>
      </c>
      <c r="LL18" s="504"/>
      <c r="LM18" s="503">
        <f t="shared" ref="LM18" si="1735">LM17+1/24+1/100000</f>
        <v>44694.458443333344</v>
      </c>
      <c r="LN18" s="501" t="str">
        <f>IF(VLOOKUP(LM18,'Drilling Input'!$B$3:$F$10034,5,1)=VLOOKUP(LM17,'Drilling Input'!$B$3:$F$10034,5,1)," ",VLOOKUP(LM18,'Drilling Input'!$B$3:$F$10034,5,1))</f>
        <v xml:space="preserve"> </v>
      </c>
      <c r="LO18" s="504"/>
      <c r="LP18" s="503">
        <f t="shared" si="440"/>
        <v>44695.458443333344</v>
      </c>
      <c r="LQ18" s="501" t="str">
        <f>IF(VLOOKUP(LP18,'Drilling Input'!$B$3:$F$10034,5,1)=VLOOKUP(LP17,'Drilling Input'!$B$3:$F$10034,5,1)," ",VLOOKUP(LP18,'Drilling Input'!$B$3:$F$10034,5,1))</f>
        <v>RIH 12-1/4" AutoTrak BHA to 1 stand above expected TOC.</v>
      </c>
      <c r="LR18" s="504"/>
      <c r="LS18" s="503">
        <f t="shared" ref="LS18" si="1736">LS17+1/24+1/100000</f>
        <v>44696.458443333344</v>
      </c>
      <c r="LT18" s="501" t="str">
        <f>IF(VLOOKUP(LS18,'Drilling Input'!$B$3:$F$10034,5,1)=VLOOKUP(LS17,'Drilling Input'!$B$3:$F$10034,5,1)," ",VLOOKUP(LS18,'Drilling Input'!$B$3:$F$10034,5,1))</f>
        <v xml:space="preserve"> </v>
      </c>
      <c r="LU18" s="504"/>
      <c r="LV18" s="503">
        <f t="shared" ref="LV18" si="1737">LV17+1/24+1/100000</f>
        <v>44697.458443333344</v>
      </c>
      <c r="LW18" s="501" t="str">
        <f>IF(VLOOKUP(LV18,'Drilling Input'!$B$3:$F$10034,5,1)=VLOOKUP(LV17,'Drilling Input'!$B$3:$F$10034,5,1)," ",VLOOKUP(LV18,'Drilling Input'!$B$3:$F$10034,5,1))</f>
        <v xml:space="preserve"> </v>
      </c>
      <c r="LX18" s="504"/>
      <c r="LY18" s="503">
        <f t="shared" si="435"/>
        <v>44698.458443333344</v>
      </c>
      <c r="LZ18" s="501" t="str">
        <f>IF(VLOOKUP(LY18,'Drilling Input'!$B$3:$F$10034,5,1)=VLOOKUP(LY17,'Drilling Input'!$B$3:$F$10034,5,1)," ",VLOOKUP(LY18,'Drilling Input'!$B$3:$F$10034,5,1))</f>
        <v xml:space="preserve"> </v>
      </c>
      <c r="MA18" s="504"/>
      <c r="MB18" s="503">
        <f t="shared" ref="MB18" si="1738">MB17+1/24+1/100000</f>
        <v>44699.458443333344</v>
      </c>
      <c r="MC18" s="501" t="str">
        <f>IF(VLOOKUP(MB18,'Drilling Input'!$B$3:$F$10034,5,1)=VLOOKUP(MB17,'Drilling Input'!$B$3:$F$10034,5,1)," ",VLOOKUP(MB18,'Drilling Input'!$B$3:$F$10034,5,1))</f>
        <v xml:space="preserve"> </v>
      </c>
      <c r="MD18" s="504"/>
      <c r="ME18" s="503">
        <f t="shared" ref="ME18" si="1739">ME17+1/24+1/100000</f>
        <v>44700.458443333344</v>
      </c>
      <c r="MF18" s="501" t="str">
        <f>IF(VLOOKUP(ME18,'Drilling Input'!$B$3:$F$10034,5,1)=VLOOKUP(ME17,'Drilling Input'!$B$3:$F$10034,5,1)," ",VLOOKUP(ME18,'Drilling Input'!$B$3:$F$10034,5,1))</f>
        <v xml:space="preserve"> </v>
      </c>
      <c r="MG18" s="504"/>
      <c r="MH18" s="503">
        <f t="shared" ref="MH18" si="1740">MH17+1/24+1/100000</f>
        <v>44701.458443333344</v>
      </c>
      <c r="MI18" s="501" t="str">
        <f>IF(VLOOKUP(MH18,'Drilling Input'!$B$3:$F$10034,5,1)=VLOOKUP(MH17,'Drilling Input'!$B$3:$F$10034,5,1)," ",VLOOKUP(MH18,'Drilling Input'!$B$3:$F$10034,5,1))</f>
        <v xml:space="preserve"> </v>
      </c>
      <c r="MJ18" s="504"/>
      <c r="MK18" s="503">
        <f t="shared" ref="MK18" si="1741">MK17+1/24+1/100000</f>
        <v>44702.458443333344</v>
      </c>
      <c r="ML18" s="501" t="str">
        <f>IF(VLOOKUP(MK18,'Drilling Input'!$B$3:$F$10034,5,1)=VLOOKUP(MK17,'Drilling Input'!$B$3:$F$10034,5,1)," ",VLOOKUP(MK18,'Drilling Input'!$B$3:$F$10034,5,1))</f>
        <v xml:space="preserve">Disengage BLAT and POOH. </v>
      </c>
      <c r="MM18" s="504"/>
      <c r="MN18" s="503">
        <f t="shared" si="440"/>
        <v>44703.458443333344</v>
      </c>
      <c r="MO18" s="501" t="str">
        <f>IF(VLOOKUP(MN18,'Drilling Input'!$B$3:$F$10034,5,1)=VLOOKUP(MN17,'Drilling Input'!$B$3:$F$10034,5,1)," ",VLOOKUP(MN18,'Drilling Input'!$B$3:$F$10034,5,1))</f>
        <v xml:space="preserve"> </v>
      </c>
      <c r="MP18" s="504"/>
      <c r="MQ18" s="503">
        <f t="shared" ref="MQ18" si="1742">MQ17+1/24+1/100000</f>
        <v>44704.458443333344</v>
      </c>
      <c r="MR18" s="501" t="str">
        <f>IF(VLOOKUP(MQ18,'Drilling Input'!$B$3:$F$10034,5,1)=VLOOKUP(MQ17,'Drilling Input'!$B$3:$F$10034,5,1)," ",VLOOKUP(MQ18,'Drilling Input'!$B$3:$F$10034,5,1))</f>
        <v xml:space="preserve"> </v>
      </c>
      <c r="MS18" s="504"/>
      <c r="MT18" s="503">
        <f t="shared" ref="MT18" si="1743">MT17+1/24+1/100000</f>
        <v>44705.458443333344</v>
      </c>
      <c r="MU18" s="501" t="str">
        <f>IF(VLOOKUP(MT18,'Drilling Input'!$B$3:$F$10034,5,1)=VLOOKUP(MT17,'Drilling Input'!$B$3:$F$10034,5,1)," ",VLOOKUP(MT18,'Drilling Input'!$B$3:$F$10034,5,1))</f>
        <v>Strip and choke drill</v>
      </c>
      <c r="MV18" s="504"/>
      <c r="MW18" s="503">
        <f t="shared" si="435"/>
        <v>44706.458443333344</v>
      </c>
      <c r="MX18" s="501" t="str">
        <f>IF(VLOOKUP(MW18,'Drilling Input'!$B$3:$F$10034,5,1)=VLOOKUP(MW17,'Drilling Input'!$B$3:$F$10034,5,1)," ",VLOOKUP(MW18,'Drilling Input'!$B$3:$F$10034,5,1))</f>
        <v xml:space="preserve"> </v>
      </c>
      <c r="MY18" s="504"/>
      <c r="MZ18" s="503">
        <f t="shared" ref="MZ18" si="1744">MZ17+1/24+1/100000</f>
        <v>44707.458443333344</v>
      </c>
      <c r="NA18" s="501" t="str">
        <f>IF(VLOOKUP(MZ18,'Drilling Input'!$B$3:$F$10034,5,1)=VLOOKUP(MZ17,'Drilling Input'!$B$3:$F$10034,5,1)," ",VLOOKUP(MZ18,'Drilling Input'!$B$3:$F$10034,5,1))</f>
        <v>Circulate hole clean. (strip LCM) Rack stand per BU</v>
      </c>
      <c r="NB18" s="504"/>
      <c r="NC18" s="503">
        <f t="shared" ref="NC18" si="1745">NC17+1/24+1/100000</f>
        <v>44708.458443333344</v>
      </c>
      <c r="ND18" s="501" t="str">
        <f>IF(VLOOKUP(NC18,'Drilling Input'!$B$3:$F$10034,5,1)=VLOOKUP(NC17,'Drilling Input'!$B$3:$F$10034,5,1)," ",VLOOKUP(NC18,'Drilling Input'!$B$3:$F$10034,5,1))</f>
        <v xml:space="preserve">Cont. RIH 9-5/8" liner on DP to TD </v>
      </c>
      <c r="NE18" s="504"/>
      <c r="NF18" s="503">
        <f t="shared" ref="NF18" si="1746">NF17+1/24+1/100000</f>
        <v>44709.458443333344</v>
      </c>
      <c r="NG18" s="501" t="str">
        <f>IF(VLOOKUP(NF18,'Drilling Input'!$B$3:$F$10034,5,1)=VLOOKUP(NF17,'Drilling Input'!$B$3:$F$10034,5,1)," ",VLOOKUP(NF18,'Drilling Input'!$B$3:$F$10034,5,1))</f>
        <v xml:space="preserve"> </v>
      </c>
      <c r="NH18" s="504"/>
      <c r="NI18" s="503">
        <f t="shared" ref="NI18" si="1747">NI17+1/24+1/100000</f>
        <v>44710.458443333344</v>
      </c>
      <c r="NJ18" s="501" t="str">
        <f>IF(VLOOKUP(NI18,'Drilling Input'!$B$3:$F$10034,5,1)=VLOOKUP(NI17,'Drilling Input'!$B$3:$F$10034,5,1)," ",VLOOKUP(NI18,'Drilling Input'!$B$3:$F$10034,5,1))</f>
        <v xml:space="preserve"> </v>
      </c>
      <c r="NK18" s="504"/>
      <c r="NL18" s="503">
        <f t="shared" si="440"/>
        <v>44711.458443333344</v>
      </c>
      <c r="NM18" s="501" t="str">
        <f>IF(VLOOKUP(NL18,'Drilling Input'!$B$3:$F$10034,5,1)=VLOOKUP(NL17,'Drilling Input'!$B$3:$F$10034,5,1)," ",VLOOKUP(NL18,'Drilling Input'!$B$3:$F$10034,5,1))</f>
        <v xml:space="preserve"> </v>
      </c>
      <c r="NN18" s="504"/>
      <c r="NO18" s="503">
        <f t="shared" ref="NO18" si="1748">NO17+1/24+1/100000</f>
        <v>44712.458443333344</v>
      </c>
      <c r="NP18" s="501" t="str">
        <f>IF(VLOOKUP(NO18,'Drilling Input'!$B$3:$F$10034,5,1)=VLOOKUP(NO17,'Drilling Input'!$B$3:$F$10034,5,1)," ",VLOOKUP(NO18,'Drilling Input'!$B$3:$F$10034,5,1))</f>
        <v xml:space="preserve">Perform connector pressure test. </v>
      </c>
      <c r="NQ18" s="504"/>
      <c r="NR18" s="503">
        <f t="shared" ref="NR18" si="1749">NR17+1/24+1/100000</f>
        <v>44713.458443333344</v>
      </c>
      <c r="NS18" s="501" t="str">
        <f>IF(VLOOKUP(NR18,'Drilling Input'!$B$3:$F$10034,5,1)=VLOOKUP(NR17,'Drilling Input'!$B$3:$F$10034,5,1)," ",VLOOKUP(NR18,'Drilling Input'!$B$3:$F$10034,5,1))</f>
        <v xml:space="preserve"> </v>
      </c>
      <c r="NT18" s="504"/>
      <c r="NU18" s="503">
        <f t="shared" si="455"/>
        <v>44714.458443333344</v>
      </c>
      <c r="NV18" s="501" t="str">
        <f>IF(VLOOKUP(NU18,'Drilling Input'!$B$3:$F$10034,5,1)=VLOOKUP(NU17,'Drilling Input'!$B$3:$F$10034,5,1)," ",VLOOKUP(NU18,'Drilling Input'!$B$3:$F$10034,5,1))</f>
        <v xml:space="preserve"> </v>
      </c>
      <c r="NW18" s="504"/>
      <c r="NX18" s="503">
        <f t="shared" ref="NX18" si="1750">NX17+1/24+1/100000</f>
        <v>44715.458443333344</v>
      </c>
      <c r="NY18" s="501" t="str">
        <f>IF(VLOOKUP(NX18,'Drilling Input'!$B$3:$F$10034,5,1)=VLOOKUP(NX17,'Drilling Input'!$B$3:$F$10034,5,1)," ",VLOOKUP(NX18,'Drilling Input'!$B$3:$F$10034,5,1))</f>
        <v>Circulate casing and riser to brine.</v>
      </c>
      <c r="NZ18" s="504"/>
      <c r="OA18" s="503">
        <f t="shared" ref="OA18" si="1751">OA17+1/24+1/100000</f>
        <v>44716.458443333344</v>
      </c>
      <c r="OB18" s="501" t="str">
        <f>IF(VLOOKUP(OA18,'Drilling Input'!$B$3:$F$10034,5,1)=VLOOKUP(OA17,'Drilling Input'!$B$3:$F$10034,5,1)," ",VLOOKUP(OA18,'Drilling Input'!$B$3:$F$10034,5,1))</f>
        <v xml:space="preserve"> </v>
      </c>
      <c r="OC18" s="504"/>
      <c r="OD18" s="503">
        <f t="shared" ref="OD18" si="1752">OD17+1/24+1/100000</f>
        <v>44717.458443333344</v>
      </c>
      <c r="OE18" s="501" t="str">
        <f>IF(VLOOKUP(OD18,'Drilling Input'!$B$3:$F$10034,5,1)=VLOOKUP(OD17,'Drilling Input'!$B$3:$F$10034,5,1)," ",VLOOKUP(OD18,'Drilling Input'!$B$3:$F$10034,5,1))</f>
        <v xml:space="preserve"> </v>
      </c>
      <c r="OF18" s="504"/>
      <c r="OG18" s="503">
        <f t="shared" ref="OG18" si="1753">OG17+1/24+1/100000</f>
        <v>44718.458443333344</v>
      </c>
      <c r="OH18" s="501" t="str">
        <f>IF(VLOOKUP(OG18,'Drilling Input'!$B$3:$F$10034,5,1)=VLOOKUP(OG17,'Drilling Input'!$B$3:$F$10034,5,1)," ",VLOOKUP(OG18,'Drilling Input'!$B$3:$F$10034,5,1))</f>
        <v xml:space="preserve"> </v>
      </c>
      <c r="OI18" s="504"/>
      <c r="OJ18" s="503">
        <f t="shared" si="460"/>
        <v>44719.458443333344</v>
      </c>
      <c r="OK18" s="501" t="str">
        <f>IF(VLOOKUP(OJ18,'Drilling Input'!$B$3:$F$10034,5,1)=VLOOKUP(OJ17,'Drilling Input'!$B$3:$F$10034,5,1)," ",VLOOKUP(OJ18,'Drilling Input'!$B$3:$F$10034,5,1))</f>
        <v xml:space="preserve"> </v>
      </c>
      <c r="OL18" s="504"/>
      <c r="OM18" s="503">
        <f t="shared" ref="OM18" si="1754">OM17+1/24+1/100000</f>
        <v>44720.458443333344</v>
      </c>
      <c r="ON18" s="501" t="str">
        <f>IF(VLOOKUP(OM18,'Drilling Input'!$B$3:$F$10034,5,1)=VLOOKUP(OM17,'Drilling Input'!$B$3:$F$10034,5,1)," ",VLOOKUP(OM18,'Drilling Input'!$B$3:$F$10034,5,1))</f>
        <v xml:space="preserve"> </v>
      </c>
      <c r="OO18" s="504"/>
      <c r="OP18" s="503">
        <f t="shared" ref="OP18" si="1755">OP17+1/24+1/100000</f>
        <v>44721.458443333344</v>
      </c>
      <c r="OQ18" s="501" t="str">
        <f>IF(VLOOKUP(OP18,'Drilling Input'!$B$3:$F$10034,5,1)=VLOOKUP(OP17,'Drilling Input'!$B$3:$F$10034,5,1)," ",VLOOKUP(OP18,'Drilling Input'!$B$3:$F$10034,5,1))</f>
        <v xml:space="preserve"> </v>
      </c>
      <c r="OR18" s="504"/>
      <c r="OS18" s="503">
        <f t="shared" si="455"/>
        <v>44722.458443333344</v>
      </c>
      <c r="OT18" s="501" t="str">
        <f>IF(VLOOKUP(OS18,'Drilling Input'!$B$3:$F$10034,5,1)=VLOOKUP(OS17,'Drilling Input'!$B$3:$F$10034,5,1)," ",VLOOKUP(OS18,'Drilling Input'!$B$3:$F$10034,5,1))</f>
        <v xml:space="preserve"> </v>
      </c>
      <c r="OU18" s="504"/>
      <c r="OV18" s="503">
        <f t="shared" ref="OV18" si="1756">OV17+1/24+1/100000</f>
        <v>44723.458443333344</v>
      </c>
      <c r="OW18" s="501" t="str">
        <f>IF(VLOOKUP(OV18,'Drilling Input'!$B$3:$F$10034,5,1)=VLOOKUP(OV17,'Drilling Input'!$B$3:$F$10034,5,1)," ",VLOOKUP(OV18,'Drilling Input'!$B$3:$F$10034,5,1))</f>
        <v xml:space="preserve"> </v>
      </c>
      <c r="OX18" s="504"/>
      <c r="OY18" s="503">
        <f t="shared" ref="OY18" si="1757">OY17+1/24+1/100000</f>
        <v>44724.458443333344</v>
      </c>
      <c r="OZ18" s="501" t="str">
        <f>IF(VLOOKUP(OY18,'Drilling Input'!$B$3:$F$10034,5,1)=VLOOKUP(OY17,'Drilling Input'!$B$3:$F$10034,5,1)," ",VLOOKUP(OY18,'Drilling Input'!$B$3:$F$10034,5,1))</f>
        <v xml:space="preserve"> </v>
      </c>
      <c r="PA18" s="504"/>
      <c r="PB18" s="503">
        <f t="shared" ref="PB18" si="1758">PB17+1/24+1/100000</f>
        <v>44725.458443333344</v>
      </c>
      <c r="PC18" s="501" t="str">
        <f>IF(VLOOKUP(PB18,'Drilling Input'!$B$3:$F$10034,5,1)=VLOOKUP(PB17,'Drilling Input'!$B$3:$F$10034,5,1)," ",VLOOKUP(PB18,'Drilling Input'!$B$3:$F$10034,5,1))</f>
        <v xml:space="preserve"> </v>
      </c>
      <c r="PD18" s="504"/>
      <c r="PE18" s="503">
        <f t="shared" ref="PE18" si="1759">PE17+1/24+1/100000</f>
        <v>44726.458443333344</v>
      </c>
      <c r="PF18" s="501" t="str">
        <f>IF(VLOOKUP(PE18,'Drilling Input'!$B$3:$F$10034,5,1)=VLOOKUP(PE17,'Drilling Input'!$B$3:$F$10034,5,1)," ",VLOOKUP(PE18,'Drilling Input'!$B$3:$F$10034,5,1))</f>
        <v xml:space="preserve"> </v>
      </c>
      <c r="PG18" s="504"/>
      <c r="PH18" s="503">
        <f t="shared" si="460"/>
        <v>44727.458443333344</v>
      </c>
      <c r="PI18" s="501" t="str">
        <f>IF(VLOOKUP(PH18,'Drilling Input'!$B$3:$F$10034,5,1)=VLOOKUP(PH17,'Drilling Input'!$B$3:$F$10034,5,1)," ",VLOOKUP(PH18,'Drilling Input'!$B$3:$F$10034,5,1))</f>
        <v xml:space="preserve"> </v>
      </c>
      <c r="PJ18" s="504"/>
      <c r="PK18" s="503">
        <f t="shared" ref="PK18" si="1760">PK17+1/24+1/100000</f>
        <v>44728.458443333344</v>
      </c>
      <c r="PL18" s="501" t="str">
        <f>IF(VLOOKUP(PK18,'Drilling Input'!$B$3:$F$10034,5,1)=VLOOKUP(PK17,'Drilling Input'!$B$3:$F$10034,5,1)," ",VLOOKUP(PK18,'Drilling Input'!$B$3:$F$10034,5,1))</f>
        <v xml:space="preserve"> </v>
      </c>
      <c r="PM18" s="504"/>
      <c r="PN18" s="503">
        <f t="shared" ref="PN18" si="1761">PN17+1/24+1/100000</f>
        <v>44729.458443333344</v>
      </c>
      <c r="PO18" s="501" t="str">
        <f>IF(VLOOKUP(PN18,'Drilling Input'!$B$3:$F$10034,5,1)=VLOOKUP(PN17,'Drilling Input'!$B$3:$F$10034,5,1)," ",VLOOKUP(PN18,'Drilling Input'!$B$3:$F$10034,5,1))</f>
        <v xml:space="preserve"> </v>
      </c>
      <c r="PP18" s="504"/>
      <c r="PQ18" s="503">
        <f t="shared" si="455"/>
        <v>44730.458443333344</v>
      </c>
      <c r="PR18" s="501" t="str">
        <f>IF(VLOOKUP(PQ18,'Drilling Input'!$B$3:$F$10034,5,1)=VLOOKUP(PQ17,'Drilling Input'!$B$3:$F$10034,5,1)," ",VLOOKUP(PQ18,'Drilling Input'!$B$3:$F$10034,5,1))</f>
        <v xml:space="preserve"> </v>
      </c>
      <c r="PS18" s="504"/>
      <c r="PT18" s="503">
        <f t="shared" ref="PT18" si="1762">PT17+1/24+1/100000</f>
        <v>44731.458443333344</v>
      </c>
      <c r="PU18" s="501" t="str">
        <f>IF(VLOOKUP(PT18,'Drilling Input'!$B$3:$F$10034,5,1)=VLOOKUP(PT17,'Drilling Input'!$B$3:$F$10034,5,1)," ",VLOOKUP(PT18,'Drilling Input'!$B$3:$F$10034,5,1))</f>
        <v xml:space="preserve"> </v>
      </c>
      <c r="PV18" s="504"/>
      <c r="PW18" s="503">
        <f t="shared" ref="PW18" si="1763">PW17+1/24+1/100000</f>
        <v>44732.458443333344</v>
      </c>
      <c r="PX18" s="501" t="str">
        <f>IF(VLOOKUP(PW18,'Drilling Input'!$B$3:$F$10034,5,1)=VLOOKUP(PW17,'Drilling Input'!$B$3:$F$10034,5,1)," ",VLOOKUP(PW18,'Drilling Input'!$B$3:$F$10034,5,1))</f>
        <v>POH 2 stands, Jet THD seal area</v>
      </c>
      <c r="PY18" s="504"/>
      <c r="PZ18" s="503">
        <f t="shared" ref="PZ18" si="1764">PZ17+1/24+1/100000</f>
        <v>44733.458443333344</v>
      </c>
      <c r="QA18" s="501" t="str">
        <f>IF(VLOOKUP(PZ18,'Drilling Input'!$B$3:$F$10034,5,1)=VLOOKUP(PZ17,'Drilling Input'!$B$3:$F$10034,5,1)," ",VLOOKUP(PZ18,'Drilling Input'!$B$3:$F$10034,5,1))</f>
        <v xml:space="preserve"> </v>
      </c>
      <c r="QB18" s="504"/>
      <c r="QC18" s="503">
        <f t="shared" ref="QC18" si="1765">QC17+1/24+1/100000</f>
        <v>44734.458443333344</v>
      </c>
      <c r="QD18" s="501" t="str">
        <f>IF(VLOOKUP(QC18,'Drilling Input'!$B$3:$F$10034,5,1)=VLOOKUP(QC17,'Drilling Input'!$B$3:$F$10034,5,1)," ",VLOOKUP(QC18,'Drilling Input'!$B$3:$F$10034,5,1))</f>
        <v>Rig down hang off plate.  Check injector connection</v>
      </c>
      <c r="QE18" s="504"/>
      <c r="QF18" s="503">
        <f t="shared" si="460"/>
        <v>44735.458443333344</v>
      </c>
      <c r="QG18" s="501" t="str">
        <f>IF(VLOOKUP(QF18,'Drilling Input'!$B$3:$F$10034,5,1)=VLOOKUP(QF17,'Drilling Input'!$B$3:$F$10034,5,1)," ",VLOOKUP(QF18,'Drilling Input'!$B$3:$F$10034,5,1))</f>
        <v>Line up to choke line.  PJSM and walk line.</v>
      </c>
      <c r="QH18" s="504"/>
      <c r="QI18" s="503">
        <f t="shared" ref="QI18" si="1766">QI17+1/24+1/100000</f>
        <v>44736.458443333344</v>
      </c>
      <c r="QJ18" s="501" t="str">
        <f>IF(VLOOKUP(QI18,'Drilling Input'!$B$3:$F$10034,5,1)=VLOOKUP(QI17,'Drilling Input'!$B$3:$F$10034,5,1)," ",VLOOKUP(QI18,'Drilling Input'!$B$3:$F$10034,5,1))</f>
        <v xml:space="preserve">Lay down TDS hose with Sperry T-piece </v>
      </c>
      <c r="QK18" s="504"/>
      <c r="QL18" s="503">
        <f t="shared" ref="QL18" si="1767">QL17+1/24+1/100000</f>
        <v>44737.458443333344</v>
      </c>
      <c r="QM18" s="501" t="str">
        <f>IF(VLOOKUP(QL18,'Drilling Input'!$B$3:$F$10034,5,1)=VLOOKUP(QL17,'Drilling Input'!$B$3:$F$10034,5,1)," ",VLOOKUP(QL18,'Drilling Input'!$B$3:$F$10034,5,1))</f>
        <v xml:space="preserve"> </v>
      </c>
      <c r="QN18" s="504"/>
      <c r="QO18" s="503">
        <f t="shared" si="475"/>
        <v>44738.458443333344</v>
      </c>
      <c r="QP18" s="501" t="str">
        <f>IF(VLOOKUP(QO18,'Drilling Input'!$B$3:$F$10034,5,1)=VLOOKUP(QO17,'Drilling Input'!$B$3:$F$10034,5,1)," ",VLOOKUP(QO18,'Drilling Input'!$B$3:$F$10034,5,1))</f>
        <v xml:space="preserve">ROV locks XT to THD </v>
      </c>
      <c r="QQ18" s="504"/>
      <c r="QR18" s="503">
        <f t="shared" ref="QR18" si="1768">QR17+1/24+1/100000</f>
        <v>44739.458443333344</v>
      </c>
      <c r="QS18" s="501" t="str">
        <f>IF(VLOOKUP(QR18,'Drilling Input'!$B$3:$F$10034,5,1)=VLOOKUP(QR17,'Drilling Input'!$B$3:$F$10034,5,1)," ",VLOOKUP(QR18,'Drilling Input'!$B$3:$F$10034,5,1))</f>
        <v xml:space="preserve"> </v>
      </c>
      <c r="QT18" s="504"/>
      <c r="QU18" s="503">
        <f t="shared" ref="QU18" si="1769">QU17+1/24+1/100000</f>
        <v>44740.458443333344</v>
      </c>
      <c r="QV18" s="501" t="str">
        <f>IF(VLOOKUP(QU18,'Drilling Input'!$B$3:$F$10034,5,1)=VLOOKUP(QU17,'Drilling Input'!$B$3:$F$10034,5,1)," ",VLOOKUP(QU18,'Drilling Input'!$B$3:$F$10034,5,1))</f>
        <v xml:space="preserve"> </v>
      </c>
      <c r="QW18" s="504"/>
      <c r="QX18" s="503">
        <f t="shared" ref="QX18" si="1770">QX17+1/24+1/100000</f>
        <v>44741.458443333344</v>
      </c>
      <c r="QY18" s="501" t="str">
        <f>IF(VLOOKUP(QX18,'Drilling Input'!$B$3:$F$10034,5,1)=VLOOKUP(QX17,'Drilling Input'!$B$3:$F$10034,5,1)," ",VLOOKUP(QX18,'Drilling Input'!$B$3:$F$10034,5,1))</f>
        <v xml:space="preserve"> </v>
      </c>
      <c r="QZ18" s="504"/>
      <c r="RA18" s="503">
        <f t="shared" ref="RA18" si="1771">RA17+1/24+1/100000</f>
        <v>44742.458443333344</v>
      </c>
      <c r="RB18" s="501" t="str">
        <f>IF(VLOOKUP(RA18,'Drilling Input'!$B$3:$F$10034,5,1)=VLOOKUP(RA17,'Drilling Input'!$B$3:$F$10034,5,1)," ",VLOOKUP(RA18,'Drilling Input'!$B$3:$F$10034,5,1))</f>
        <v xml:space="preserve"> </v>
      </c>
      <c r="RC18" s="504"/>
      <c r="RD18" s="503">
        <f t="shared" si="480"/>
        <v>44743.458443333344</v>
      </c>
      <c r="RE18" s="501" t="str">
        <f>IF(VLOOKUP(RD18,'Drilling Input'!$B$3:$F$10034,5,1)=VLOOKUP(RD17,'Drilling Input'!$B$3:$F$10034,5,1)," ",VLOOKUP(RD18,'Drilling Input'!$B$3:$F$10034,5,1))</f>
        <v xml:space="preserve"> </v>
      </c>
      <c r="RF18" s="504"/>
      <c r="RG18" s="503">
        <f t="shared" ref="RG18" si="1772">RG17+1/24+1/100000</f>
        <v>44744.458443333344</v>
      </c>
      <c r="RH18" s="501" t="str">
        <f>IF(VLOOKUP(RG18,'Drilling Input'!$B$3:$F$10034,5,1)=VLOOKUP(RG17,'Drilling Input'!$B$3:$F$10034,5,1)," ",VLOOKUP(RG18,'Drilling Input'!$B$3:$F$10034,5,1))</f>
        <v xml:space="preserve"> </v>
      </c>
      <c r="RI18" s="504"/>
      <c r="RJ18" s="503">
        <f t="shared" ref="RJ18" si="1773">RJ17+1/24+1/100000</f>
        <v>44745.458443333344</v>
      </c>
      <c r="RK18" s="501" t="str">
        <f>IF(VLOOKUP(RJ18,'Drilling Input'!$B$3:$F$10034,5,1)=VLOOKUP(RJ17,'Drilling Input'!$B$3:$F$10034,5,1)," ",VLOOKUP(RJ18,'Drilling Input'!$B$3:$F$10034,5,1))</f>
        <v xml:space="preserve"> </v>
      </c>
      <c r="RL18" s="504"/>
      <c r="RM18" s="503">
        <f t="shared" si="475"/>
        <v>44746.458443333344</v>
      </c>
      <c r="RN18" s="501" t="str">
        <f>IF(VLOOKUP(RM18,'Drilling Input'!$B$3:$F$10034,5,1)=VLOOKUP(RM17,'Drilling Input'!$B$3:$F$10034,5,1)," ",VLOOKUP(RM18,'Drilling Input'!$B$3:$F$10034,5,1))</f>
        <v xml:space="preserve"> </v>
      </c>
      <c r="RO18" s="504"/>
      <c r="RP18" s="503">
        <f t="shared" ref="RP18" si="1774">RP17+1/24+1/100000</f>
        <v>44747.458443333344</v>
      </c>
      <c r="RQ18" s="501" t="str">
        <f>IF(VLOOKUP(RP18,'Drilling Input'!$B$3:$F$10034,5,1)=VLOOKUP(RP17,'Drilling Input'!$B$3:$F$10034,5,1)," ",VLOOKUP(RP18,'Drilling Input'!$B$3:$F$10034,5,1))</f>
        <v xml:space="preserve"> </v>
      </c>
      <c r="RR18" s="504"/>
      <c r="RS18" s="503">
        <f t="shared" ref="RS18" si="1775">RS17+1/24+1/100000</f>
        <v>44748.458443333344</v>
      </c>
      <c r="RT18" s="501" t="str">
        <f>IF(VLOOKUP(RS18,'Drilling Input'!$B$3:$F$10034,5,1)=VLOOKUP(RS17,'Drilling Input'!$B$3:$F$10034,5,1)," ",VLOOKUP(RS18,'Drilling Input'!$B$3:$F$10034,5,1))</f>
        <v xml:space="preserve"> </v>
      </c>
      <c r="RU18" s="504"/>
      <c r="RV18" s="503">
        <f t="shared" ref="RV18" si="1776">RV17+1/24+1/100000</f>
        <v>44749.458443333344</v>
      </c>
      <c r="RW18" s="501" t="str">
        <f>IF(VLOOKUP(RV18,'Drilling Input'!$B$3:$F$10034,5,1)=VLOOKUP(RV17,'Drilling Input'!$B$3:$F$10034,5,1)," ",VLOOKUP(RV18,'Drilling Input'!$B$3:$F$10034,5,1))</f>
        <v xml:space="preserve"> </v>
      </c>
      <c r="RX18" s="504"/>
      <c r="RY18" s="503">
        <f t="shared" ref="RY18" si="1777">RY17+1/24+1/100000</f>
        <v>44750.458443333344</v>
      </c>
      <c r="RZ18" s="501" t="str">
        <f>IF(VLOOKUP(RY18,'Drilling Input'!$B$3:$F$10034,5,1)=VLOOKUP(RY17,'Drilling Input'!$B$3:$F$10034,5,1)," ",VLOOKUP(RY18,'Drilling Input'!$B$3:$F$10034,5,1))</f>
        <v xml:space="preserve"> </v>
      </c>
      <c r="SA18" s="504"/>
      <c r="SB18" s="503">
        <f t="shared" si="480"/>
        <v>44751.458443333344</v>
      </c>
      <c r="SC18" s="501" t="str">
        <f>IF(VLOOKUP(SB18,'Drilling Input'!$B$3:$F$10034,5,1)=VLOOKUP(SB17,'Drilling Input'!$B$3:$F$10034,5,1)," ",VLOOKUP(SB18,'Drilling Input'!$B$3:$F$10034,5,1))</f>
        <v xml:space="preserve"> </v>
      </c>
      <c r="SD18" s="504"/>
      <c r="SE18" s="503">
        <f t="shared" ref="SE18" si="1778">SE17+1/24+1/100000</f>
        <v>44752.458443333344</v>
      </c>
      <c r="SF18" s="501" t="str">
        <f>IF(VLOOKUP(SE18,'Drilling Input'!$B$3:$F$10034,5,1)=VLOOKUP(SE17,'Drilling Input'!$B$3:$F$10034,5,1)," ",VLOOKUP(SE18,'Drilling Input'!$B$3:$F$10034,5,1))</f>
        <v xml:space="preserve"> </v>
      </c>
      <c r="SG18" s="504"/>
      <c r="SH18" s="503">
        <f t="shared" ref="SH18" si="1779">SH17+1/24+1/100000</f>
        <v>44753.458443333344</v>
      </c>
      <c r="SI18" s="501" t="str">
        <f>IF(VLOOKUP(SH18,'Drilling Input'!$B$3:$F$10034,5,1)=VLOOKUP(SH17,'Drilling Input'!$B$3:$F$10034,5,1)," ",VLOOKUP(SH18,'Drilling Input'!$B$3:$F$10034,5,1))</f>
        <v xml:space="preserve"> </v>
      </c>
      <c r="SJ18" s="504"/>
      <c r="SK18" s="503">
        <f t="shared" si="475"/>
        <v>44754.458443333344</v>
      </c>
      <c r="SL18" s="501" t="str">
        <f>IF(VLOOKUP(SK18,'Drilling Input'!$B$3:$F$10034,5,1)=VLOOKUP(SK17,'Drilling Input'!$B$3:$F$10034,5,1)," ",VLOOKUP(SK18,'Drilling Input'!$B$3:$F$10034,5,1))</f>
        <v xml:space="preserve"> </v>
      </c>
      <c r="SM18" s="504"/>
      <c r="SN18" s="503">
        <f t="shared" ref="SN18" si="1780">SN17+1/24+1/100000</f>
        <v>44755.458443333344</v>
      </c>
      <c r="SO18" s="501" t="str">
        <f>IF(VLOOKUP(SN18,'Drilling Input'!$B$3:$F$10034,5,1)=VLOOKUP(SN17,'Drilling Input'!$B$3:$F$10034,5,1)," ",VLOOKUP(SN18,'Drilling Input'!$B$3:$F$10034,5,1))</f>
        <v xml:space="preserve"> </v>
      </c>
      <c r="SP18" s="504"/>
      <c r="SQ18" s="503">
        <f t="shared" ref="SQ18" si="1781">SQ17+1/24+1/100000</f>
        <v>44756.458443333344</v>
      </c>
      <c r="SR18" s="501" t="str">
        <f>IF(VLOOKUP(SQ18,'Drilling Input'!$B$3:$F$10034,5,1)=VLOOKUP(SQ17,'Drilling Input'!$B$3:$F$10034,5,1)," ",VLOOKUP(SQ18,'Drilling Input'!$B$3:$F$10034,5,1))</f>
        <v xml:space="preserve"> </v>
      </c>
      <c r="SS18" s="504"/>
      <c r="ST18" s="503">
        <f t="shared" ref="ST18" si="1782">ST17+1/24+1/100000</f>
        <v>44757.458443333344</v>
      </c>
      <c r="SU18" s="501" t="str">
        <f>IF(VLOOKUP(ST18,'Drilling Input'!$B$3:$F$10034,5,1)=VLOOKUP(ST17,'Drilling Input'!$B$3:$F$10034,5,1)," ",VLOOKUP(ST18,'Drilling Input'!$B$3:$F$10034,5,1))</f>
        <v xml:space="preserve"> </v>
      </c>
      <c r="SV18" s="504"/>
      <c r="SW18" s="503">
        <f t="shared" ref="SW18" si="1783">SW17+1/24+1/100000</f>
        <v>44758.458443333344</v>
      </c>
      <c r="SX18" s="501" t="str">
        <f>IF(VLOOKUP(SW18,'Drilling Input'!$B$3:$F$10034,5,1)=VLOOKUP(SW17,'Drilling Input'!$B$3:$F$10034,5,1)," ",VLOOKUP(SW18,'Drilling Input'!$B$3:$F$10034,5,1))</f>
        <v xml:space="preserve"> </v>
      </c>
      <c r="SY18" s="504"/>
      <c r="SZ18" s="503">
        <f t="shared" si="480"/>
        <v>44759.458443333344</v>
      </c>
      <c r="TA18" s="501" t="str">
        <f>IF(VLOOKUP(SZ18,'Drilling Input'!$B$3:$F$10034,5,1)=VLOOKUP(SZ17,'Drilling Input'!$B$3:$F$10034,5,1)," ",VLOOKUP(SZ18,'Drilling Input'!$B$3:$F$10034,5,1))</f>
        <v xml:space="preserve"> </v>
      </c>
      <c r="TB18" s="504"/>
      <c r="TC18" s="503">
        <f t="shared" ref="TC18" si="1784">TC17+1/24+1/100000</f>
        <v>44760.458443333344</v>
      </c>
      <c r="TD18" s="501" t="str">
        <f>IF(VLOOKUP(TC18,'Drilling Input'!$B$3:$F$10034,5,1)=VLOOKUP(TC17,'Drilling Input'!$B$3:$F$10034,5,1)," ",VLOOKUP(TC18,'Drilling Input'!$B$3:$F$10034,5,1))</f>
        <v xml:space="preserve"> </v>
      </c>
      <c r="TE18" s="504"/>
      <c r="TF18" s="503">
        <f t="shared" ref="TF18" si="1785">TF17+1/24+1/100000</f>
        <v>44761.458443333344</v>
      </c>
      <c r="TG18" s="501" t="str">
        <f>IF(VLOOKUP(TF18,'Drilling Input'!$B$3:$F$10034,5,1)=VLOOKUP(TF17,'Drilling Input'!$B$3:$F$10034,5,1)," ",VLOOKUP(TF18,'Drilling Input'!$B$3:$F$10034,5,1))</f>
        <v xml:space="preserve"> </v>
      </c>
      <c r="TH18" s="504"/>
      <c r="TI18" s="503">
        <f t="shared" si="495"/>
        <v>44762.458443333344</v>
      </c>
      <c r="TJ18" s="501" t="str">
        <f>IF(VLOOKUP(TI18,'Drilling Input'!$B$3:$F$10034,5,1)=VLOOKUP(TI17,'Drilling Input'!$B$3:$F$10034,5,1)," ",VLOOKUP(TI18,'Drilling Input'!$B$3:$F$10034,5,1))</f>
        <v xml:space="preserve"> </v>
      </c>
      <c r="TK18" s="504"/>
      <c r="TL18" s="503">
        <f t="shared" ref="TL18" si="1786">TL17+1/24+1/100000</f>
        <v>44763.458443333344</v>
      </c>
      <c r="TM18" s="501" t="str">
        <f>IF(VLOOKUP(TL18,'Drilling Input'!$B$3:$F$10034,5,1)=VLOOKUP(TL17,'Drilling Input'!$B$3:$F$10034,5,1)," ",VLOOKUP(TL18,'Drilling Input'!$B$3:$F$10034,5,1))</f>
        <v xml:space="preserve"> </v>
      </c>
      <c r="TN18" s="504"/>
    </row>
    <row r="19" spans="1:534" s="502" customFormat="1" ht="15" customHeight="1">
      <c r="A19" s="503">
        <f t="shared" si="350"/>
        <v>44586.500120000012</v>
      </c>
      <c r="B19" s="501" t="str">
        <f>IF(VLOOKUP(A19,'Drilling Input'!$B$3:$F$10034,5,1)=VLOOKUP(A18,'Drilling Input'!$B$3:$F$10034,5,1)," ",VLOOKUP(A19,'Drilling Input'!$B$3:$F$10034,5,1))</f>
        <v xml:space="preserve"> </v>
      </c>
      <c r="C19" s="504"/>
      <c r="D19" s="503">
        <f t="shared" si="351"/>
        <v>44587.500120000012</v>
      </c>
      <c r="E19" s="501" t="str">
        <f>IF(VLOOKUP(D19,'Drilling Input'!$B$3:$F$10034,5,1)=VLOOKUP(D18,'Drilling Input'!$B$3:$F$10034,5,1)," ",VLOOKUP(D19,'Drilling Input'!$B$3:$F$10034,5,1))</f>
        <v xml:space="preserve"> </v>
      </c>
      <c r="F19" s="504"/>
      <c r="G19" s="503">
        <f t="shared" si="351"/>
        <v>44588.500120000012</v>
      </c>
      <c r="H19" s="793" t="str">
        <f>IF(VLOOKUP(G19,'Drilling Input'!$B$3:$F$10034,5,1)=VLOOKUP(G18,'Drilling Input'!$B$3:$F$10034,5,1)," ",VLOOKUP(G19,'Drilling Input'!$B$3:$F$10034,5,1))</f>
        <v xml:space="preserve"> </v>
      </c>
      <c r="I19" s="504"/>
      <c r="J19" s="503">
        <f t="shared" si="351"/>
        <v>44589.500120000012</v>
      </c>
      <c r="K19" s="501" t="str">
        <f>IF(VLOOKUP(J19,'Drilling Input'!$B$3:$F$10034,5,1)=VLOOKUP(J18,'Drilling Input'!$B$3:$F$10034,5,1)," ",VLOOKUP(J19,'Drilling Input'!$B$3:$F$10034,5,1))</f>
        <v xml:space="preserve"> </v>
      </c>
      <c r="L19" s="504"/>
      <c r="M19" s="503">
        <f t="shared" si="351"/>
        <v>44590.500120000012</v>
      </c>
      <c r="N19" s="501" t="str">
        <f>IF(VLOOKUP(M19,'Drilling Input'!$B$3:$F$10034,5,1)=VLOOKUP(M18,'Drilling Input'!$B$3:$F$10034,5,1)," ",VLOOKUP(M19,'Drilling Input'!$B$3:$F$10034,5,1))</f>
        <v xml:space="preserve"> </v>
      </c>
      <c r="O19" s="504"/>
      <c r="P19" s="503">
        <f t="shared" si="352"/>
        <v>44591.500120000012</v>
      </c>
      <c r="Q19" s="501" t="str">
        <f>IF(VLOOKUP(P19,'Drilling Input'!$B$3:$F$10034,5,1)=VLOOKUP(P18,'Drilling Input'!$B$3:$F$10034,5,1)," ",VLOOKUP(P19,'Drilling Input'!$B$3:$F$10034,5,1))</f>
        <v xml:space="preserve"> </v>
      </c>
      <c r="R19" s="504"/>
      <c r="S19" s="503">
        <f t="shared" ref="S19" si="1787">S18+1/24+1/100000</f>
        <v>44592.500120000012</v>
      </c>
      <c r="T19" s="501" t="str">
        <f>IF(VLOOKUP(S19,'Drilling Input'!$B$3:$F$10034,5,1)=VLOOKUP(S18,'Drilling Input'!$B$3:$F$10034,5,1)," ",VLOOKUP(S19,'Drilling Input'!$B$3:$F$10034,5,1))</f>
        <v xml:space="preserve"> </v>
      </c>
      <c r="U19" s="504"/>
      <c r="V19" s="503">
        <f t="shared" ref="V19" si="1788">V18+1/24+1/100000</f>
        <v>44593.500120000012</v>
      </c>
      <c r="W19" s="501" t="str">
        <f>IF(VLOOKUP(V19,'Drilling Input'!$B$3:$F$10034,5,1)=VLOOKUP(V18,'Drilling Input'!$B$3:$F$10034,5,1)," ",VLOOKUP(V19,'Drilling Input'!$B$3:$F$10034,5,1))</f>
        <v xml:space="preserve"> </v>
      </c>
      <c r="X19" s="504"/>
      <c r="Y19" s="503">
        <f t="shared" si="355"/>
        <v>44594.500120000012</v>
      </c>
      <c r="Z19" s="501" t="str">
        <f>IF(VLOOKUP(Y19,'Drilling Input'!$B$3:$F$10034,5,1)=VLOOKUP(Y18,'Drilling Input'!$B$3:$F$10034,5,1)," ",VLOOKUP(Y19,'Drilling Input'!$B$3:$F$10034,5,1))</f>
        <v xml:space="preserve"> </v>
      </c>
      <c r="AA19" s="504"/>
      <c r="AB19" s="503">
        <f t="shared" ref="AB19" si="1789">AB18+1/24+1/100000</f>
        <v>44595.500120000012</v>
      </c>
      <c r="AC19" s="501" t="str">
        <f>IF(VLOOKUP(AB19,'Drilling Input'!$B$3:$F$10034,5,1)=VLOOKUP(AB18,'Drilling Input'!$B$3:$F$10034,5,1)," ",VLOOKUP(AB19,'Drilling Input'!$B$3:$F$10034,5,1))</f>
        <v xml:space="preserve"> </v>
      </c>
      <c r="AD19" s="504"/>
      <c r="AE19" s="503">
        <f t="shared" ref="AE19" si="1790">AE18+1/24+1/100000</f>
        <v>44596.500120000012</v>
      </c>
      <c r="AF19" s="501" t="str">
        <f>IF(VLOOKUP(AE19,'Drilling Input'!$B$3:$F$10034,5,1)=VLOOKUP(AE18,'Drilling Input'!$B$3:$F$10034,5,1)," ",VLOOKUP(AE19,'Drilling Input'!$B$3:$F$10034,5,1))</f>
        <v xml:space="preserve"> </v>
      </c>
      <c r="AG19" s="504"/>
      <c r="AH19" s="503">
        <f t="shared" ref="AH19" si="1791">AH18+1/24+1/100000</f>
        <v>44597.500120000012</v>
      </c>
      <c r="AI19" s="501" t="str">
        <f>IF(VLOOKUP(AH19,'Drilling Input'!$B$3:$F$10034,5,1)=VLOOKUP(AH18,'Drilling Input'!$B$3:$F$10034,5,1)," ",VLOOKUP(AH19,'Drilling Input'!$B$3:$F$10034,5,1))</f>
        <v xml:space="preserve"> </v>
      </c>
      <c r="AJ19" s="504"/>
      <c r="AK19" s="503">
        <f t="shared" ref="AK19" si="1792">AK18+1/24+1/100000</f>
        <v>44598.500120000012</v>
      </c>
      <c r="AL19" s="501" t="str">
        <f>IF(VLOOKUP(AK19,'Drilling Input'!$B$3:$F$10034,5,1)=VLOOKUP(AK18,'Drilling Input'!$B$3:$F$10034,5,1)," ",VLOOKUP(AK19,'Drilling Input'!$B$3:$F$10034,5,1))</f>
        <v xml:space="preserve"> </v>
      </c>
      <c r="AM19" s="504"/>
      <c r="AN19" s="503">
        <f t="shared" si="360"/>
        <v>44599.500120000012</v>
      </c>
      <c r="AO19" s="501" t="str">
        <f>IF(VLOOKUP(AN19,'Drilling Input'!$B$3:$F$10034,5,1)=VLOOKUP(AN18,'Drilling Input'!$B$3:$F$10034,5,1)," ",VLOOKUP(AN19,'Drilling Input'!$B$3:$F$10034,5,1))</f>
        <v xml:space="preserve"> </v>
      </c>
      <c r="AP19" s="504"/>
      <c r="AQ19" s="503">
        <f t="shared" ref="AQ19" si="1793">AQ18+1/24+1/100000</f>
        <v>44600.500120000012</v>
      </c>
      <c r="AR19" s="501" t="str">
        <f>IF(VLOOKUP(AQ19,'Drilling Input'!$B$3:$F$10034,5,1)=VLOOKUP(AQ18,'Drilling Input'!$B$3:$F$10034,5,1)," ",VLOOKUP(AQ19,'Drilling Input'!$B$3:$F$10034,5,1))</f>
        <v xml:space="preserve"> </v>
      </c>
      <c r="AS19" s="504"/>
      <c r="AT19" s="503">
        <f t="shared" ref="AT19" si="1794">AT18+1/24+1/100000</f>
        <v>44601.500120000012</v>
      </c>
      <c r="AU19" s="501" t="str">
        <f>IF(VLOOKUP(AT19,'Drilling Input'!$B$3:$F$10034,5,1)=VLOOKUP(AT18,'Drilling Input'!$B$3:$F$10034,5,1)," ",VLOOKUP(AT19,'Drilling Input'!$B$3:$F$10034,5,1))</f>
        <v xml:space="preserve"> </v>
      </c>
      <c r="AV19" s="504"/>
      <c r="AW19" s="503">
        <f t="shared" si="355"/>
        <v>44602.500120000012</v>
      </c>
      <c r="AX19" s="501" t="str">
        <f>IF(VLOOKUP(AW19,'Drilling Input'!$B$3:$F$10034,5,1)=VLOOKUP(AW18,'Drilling Input'!$B$3:$F$10034,5,1)," ",VLOOKUP(AW19,'Drilling Input'!$B$3:$F$10034,5,1))</f>
        <v xml:space="preserve"> </v>
      </c>
      <c r="AY19" s="504"/>
      <c r="AZ19" s="503">
        <f t="shared" ref="AZ19" si="1795">AZ18+1/24+1/100000</f>
        <v>44603.500120000012</v>
      </c>
      <c r="BA19" s="501" t="str">
        <f>IF(VLOOKUP(AZ19,'Drilling Input'!$B$3:$F$10034,5,1)=VLOOKUP(AZ18,'Drilling Input'!$B$3:$F$10034,5,1)," ",VLOOKUP(AZ19,'Drilling Input'!$B$3:$F$10034,5,1))</f>
        <v xml:space="preserve"> </v>
      </c>
      <c r="BB19" s="504"/>
      <c r="BC19" s="503">
        <f t="shared" ref="BC19" si="1796">BC18+1/24+1/100000</f>
        <v>44604.500120000012</v>
      </c>
      <c r="BD19" s="501" t="str">
        <f>IF(VLOOKUP(BC19,'Drilling Input'!$B$3:$F$10034,5,1)=VLOOKUP(BC18,'Drilling Input'!$B$3:$F$10034,5,1)," ",VLOOKUP(BC19,'Drilling Input'!$B$3:$F$10034,5,1))</f>
        <v xml:space="preserve"> </v>
      </c>
      <c r="BE19" s="504"/>
      <c r="BF19" s="503">
        <f t="shared" ref="BF19" si="1797">BF18+1/24+1/100000</f>
        <v>44605.500120000012</v>
      </c>
      <c r="BG19" s="501" t="str">
        <f>IF(VLOOKUP(BF19,'Drilling Input'!$B$3:$F$10034,5,1)=VLOOKUP(BF18,'Drilling Input'!$B$3:$F$10034,5,1)," ",VLOOKUP(BF19,'Drilling Input'!$B$3:$F$10034,5,1))</f>
        <v xml:space="preserve"> </v>
      </c>
      <c r="BH19" s="504"/>
      <c r="BI19" s="503">
        <f t="shared" ref="BI19" si="1798">BI18+1/24+1/100000</f>
        <v>44606.500120000012</v>
      </c>
      <c r="BJ19" s="501" t="str">
        <f>IF(VLOOKUP(BI19,'Drilling Input'!$B$3:$F$10034,5,1)=VLOOKUP(BI18,'Drilling Input'!$B$3:$F$10034,5,1)," ",VLOOKUP(BI19,'Drilling Input'!$B$3:$F$10034,5,1))</f>
        <v xml:space="preserve"> </v>
      </c>
      <c r="BK19" s="504"/>
      <c r="BL19" s="503">
        <f t="shared" si="360"/>
        <v>44607.500120000012</v>
      </c>
      <c r="BM19" s="501" t="str">
        <f>IF(VLOOKUP(BL19,'Drilling Input'!$B$3:$F$10034,5,1)=VLOOKUP(BL18,'Drilling Input'!$B$3:$F$10034,5,1)," ",VLOOKUP(BL19,'Drilling Input'!$B$3:$F$10034,5,1))</f>
        <v xml:space="preserve"> </v>
      </c>
      <c r="BN19" s="504"/>
      <c r="BO19" s="503">
        <f t="shared" ref="BO19" si="1799">BO18+1/24+1/100000</f>
        <v>44608.500120000012</v>
      </c>
      <c r="BP19" s="501" t="str">
        <f>IF(VLOOKUP(BO19,'Drilling Input'!$B$3:$F$10034,5,1)=VLOOKUP(BO18,'Drilling Input'!$B$3:$F$10034,5,1)," ",VLOOKUP(BO19,'Drilling Input'!$B$3:$F$10034,5,1))</f>
        <v xml:space="preserve"> </v>
      </c>
      <c r="BQ19" s="504"/>
      <c r="BR19" s="503">
        <f t="shared" ref="BR19" si="1800">BR18+1/24+1/100000</f>
        <v>44609.500120000012</v>
      </c>
      <c r="BS19" s="501" t="str">
        <f>IF(VLOOKUP(BR19,'Drilling Input'!$B$3:$F$10034,5,1)=VLOOKUP(BR18,'Drilling Input'!$B$3:$F$10034,5,1)," ",VLOOKUP(BR19,'Drilling Input'!$B$3:$F$10034,5,1))</f>
        <v xml:space="preserve"> </v>
      </c>
      <c r="BT19" s="504"/>
      <c r="BU19" s="503">
        <f t="shared" si="355"/>
        <v>44610.500120000012</v>
      </c>
      <c r="BV19" s="501" t="str">
        <f>IF(VLOOKUP(BU19,'Drilling Input'!$B$3:$F$10034,5,1)=VLOOKUP(BU18,'Drilling Input'!$B$3:$F$10034,5,1)," ",VLOOKUP(BU19,'Drilling Input'!$B$3:$F$10034,5,1))</f>
        <v xml:space="preserve"> </v>
      </c>
      <c r="BW19" s="504"/>
      <c r="BX19" s="503">
        <f t="shared" ref="BX19" si="1801">BX18+1/24+1/100000</f>
        <v>44611.500120000012</v>
      </c>
      <c r="BY19" s="501" t="str">
        <f>IF(VLOOKUP(BX19,'Drilling Input'!$B$3:$F$10034,5,1)=VLOOKUP(BX18,'Drilling Input'!$B$3:$F$10034,5,1)," ",VLOOKUP(BX19,'Drilling Input'!$B$3:$F$10034,5,1))</f>
        <v xml:space="preserve"> </v>
      </c>
      <c r="BZ19" s="504"/>
      <c r="CA19" s="503">
        <f t="shared" ref="CA19" si="1802">CA18+1/24+1/100000</f>
        <v>44612.500120000012</v>
      </c>
      <c r="CB19" s="501" t="str">
        <f>IF(VLOOKUP(CA19,'Drilling Input'!$B$3:$F$10034,5,1)=VLOOKUP(CA18,'Drilling Input'!$B$3:$F$10034,5,1)," ",VLOOKUP(CA19,'Drilling Input'!$B$3:$F$10034,5,1))</f>
        <v xml:space="preserve"> </v>
      </c>
      <c r="CC19" s="504"/>
      <c r="CD19" s="503">
        <f t="shared" ref="CD19" si="1803">CD18+1/24+1/100000</f>
        <v>44613.500120000012</v>
      </c>
      <c r="CE19" s="501" t="str">
        <f>IF(VLOOKUP(CD19,'Drilling Input'!$B$3:$F$10034,5,1)=VLOOKUP(CD18,'Drilling Input'!$B$3:$F$10034,5,1)," ",VLOOKUP(CD19,'Drilling Input'!$B$3:$F$10034,5,1))</f>
        <v xml:space="preserve"> </v>
      </c>
      <c r="CF19" s="504"/>
      <c r="CG19" s="503">
        <f t="shared" ref="CG19" si="1804">CG18+1/24+1/100000</f>
        <v>44614.500120000012</v>
      </c>
      <c r="CH19" s="501" t="str">
        <f>IF(VLOOKUP(CG19,'Drilling Input'!$B$3:$F$10034,5,1)=VLOOKUP(CG18,'Drilling Input'!$B$3:$F$10034,5,1)," ",VLOOKUP(CG19,'Drilling Input'!$B$3:$F$10034,5,1))</f>
        <v xml:space="preserve"> </v>
      </c>
      <c r="CI19" s="504"/>
      <c r="CJ19" s="503">
        <f t="shared" si="360"/>
        <v>44615.500120000012</v>
      </c>
      <c r="CK19" s="501" t="str">
        <f>IF(VLOOKUP(CJ19,'Drilling Input'!$B$3:$F$10034,5,1)=VLOOKUP(CJ18,'Drilling Input'!$B$3:$F$10034,5,1)," ",VLOOKUP(CJ19,'Drilling Input'!$B$3:$F$10034,5,1))</f>
        <v xml:space="preserve"> </v>
      </c>
      <c r="CL19" s="504"/>
      <c r="CM19" s="503">
        <f t="shared" ref="CM19" si="1805">CM18+1/24+1/100000</f>
        <v>44616.500120000012</v>
      </c>
      <c r="CN19" s="501" t="str">
        <f>IF(VLOOKUP(CM19,'Drilling Input'!$B$3:$F$10034,5,1)=VLOOKUP(CM18,'Drilling Input'!$B$3:$F$10034,5,1)," ",VLOOKUP(CM19,'Drilling Input'!$B$3:$F$10034,5,1))</f>
        <v xml:space="preserve"> </v>
      </c>
      <c r="CO19" s="504"/>
      <c r="CP19" s="503">
        <f t="shared" ref="CP19" si="1806">CP18+1/24+1/100000</f>
        <v>44617.500120000012</v>
      </c>
      <c r="CQ19" s="501" t="str">
        <f>IF(VLOOKUP(CP19,'Drilling Input'!$B$3:$F$10034,5,1)=VLOOKUP(CP18,'Drilling Input'!$B$3:$F$10034,5,1)," ",VLOOKUP(CP19,'Drilling Input'!$B$3:$F$10034,5,1))</f>
        <v xml:space="preserve"> </v>
      </c>
      <c r="CR19" s="504"/>
      <c r="CS19" s="503">
        <f t="shared" si="375"/>
        <v>44618.500120000012</v>
      </c>
      <c r="CT19" s="501" t="str">
        <f>IF(VLOOKUP(CS19,'Drilling Input'!$B$3:$F$10034,5,1)=VLOOKUP(CS18,'Drilling Input'!$B$3:$F$10034,5,1)," ",VLOOKUP(CS19,'Drilling Input'!$B$3:$F$10034,5,1))</f>
        <v xml:space="preserve"> </v>
      </c>
      <c r="CU19" s="504"/>
      <c r="CV19" s="503">
        <f t="shared" ref="CV19" si="1807">CV18+1/24+1/100000</f>
        <v>44619.500120000012</v>
      </c>
      <c r="CW19" s="501" t="str">
        <f>IF(VLOOKUP(CV19,'Drilling Input'!$B$3:$F$10034,5,1)=VLOOKUP(CV18,'Drilling Input'!$B$3:$F$10034,5,1)," ",VLOOKUP(CV19,'Drilling Input'!$B$3:$F$10034,5,1))</f>
        <v xml:space="preserve"> </v>
      </c>
      <c r="CX19" s="504"/>
      <c r="CY19" s="503">
        <f t="shared" ref="CY19" si="1808">CY18+1/24+1/100000</f>
        <v>44620.500120000012</v>
      </c>
      <c r="CZ19" s="501" t="str">
        <f>IF(VLOOKUP(CY19,'Drilling Input'!$B$3:$F$10034,5,1)=VLOOKUP(CY18,'Drilling Input'!$B$3:$F$10034,5,1)," ",VLOOKUP(CY19,'Drilling Input'!$B$3:$F$10034,5,1))</f>
        <v xml:space="preserve"> </v>
      </c>
      <c r="DA19" s="504"/>
      <c r="DB19" s="503">
        <f t="shared" ref="DB19" si="1809">DB18+1/24+1/100000</f>
        <v>44621.500120000012</v>
      </c>
      <c r="DC19" s="501" t="str">
        <f>IF(VLOOKUP(DB19,'Drilling Input'!$B$3:$F$10034,5,1)=VLOOKUP(DB18,'Drilling Input'!$B$3:$F$10034,5,1)," ",VLOOKUP(DB19,'Drilling Input'!$B$3:$F$10034,5,1))</f>
        <v xml:space="preserve"> </v>
      </c>
      <c r="DD19" s="504"/>
      <c r="DE19" s="503">
        <f t="shared" ref="DE19" si="1810">DE18+1/24+1/100000</f>
        <v>44622.500120000012</v>
      </c>
      <c r="DF19" s="501" t="str">
        <f>IF(VLOOKUP(DE19,'Drilling Input'!$B$3:$F$10034,5,1)=VLOOKUP(DE18,'Drilling Input'!$B$3:$F$10034,5,1)," ",VLOOKUP(DE19,'Drilling Input'!$B$3:$F$10034,5,1))</f>
        <v xml:space="preserve"> </v>
      </c>
      <c r="DG19" s="504"/>
      <c r="DH19" s="503">
        <f t="shared" si="380"/>
        <v>44623.500120000012</v>
      </c>
      <c r="DI19" s="501" t="str">
        <f>IF(VLOOKUP(DH19,'Drilling Input'!$B$3:$F$10034,5,1)=VLOOKUP(DH18,'Drilling Input'!$B$3:$F$10034,5,1)," ",VLOOKUP(DH19,'Drilling Input'!$B$3:$F$10034,5,1))</f>
        <v>PJSM. R/U 36" conductor handling equipment.</v>
      </c>
      <c r="DJ19" s="504"/>
      <c r="DK19" s="503">
        <f t="shared" ref="DK19" si="1811">DK18+1/24+1/100000</f>
        <v>44624.500120000012</v>
      </c>
      <c r="DL19" s="501" t="str">
        <f>IF(VLOOKUP(DK19,'Drilling Input'!$B$3:$F$10034,5,1)=VLOOKUP(DK18,'Drilling Input'!$B$3:$F$10034,5,1)," ",VLOOKUP(DK19,'Drilling Input'!$B$3:$F$10034,5,1))</f>
        <v xml:space="preserve"> </v>
      </c>
      <c r="DM19" s="504"/>
      <c r="DN19" s="503">
        <f t="shared" ref="DN19" si="1812">DN18+1/24+1/100000</f>
        <v>44625.500120000012</v>
      </c>
      <c r="DO19" s="501" t="str">
        <f>IF(VLOOKUP(DN19,'Drilling Input'!$B$3:$F$10034,5,1)=VLOOKUP(DN18,'Drilling Input'!$B$3:$F$10034,5,1)," ",VLOOKUP(DN19,'Drilling Input'!$B$3:$F$10034,5,1))</f>
        <v xml:space="preserve"> </v>
      </c>
      <c r="DP19" s="504"/>
      <c r="DQ19" s="503">
        <f t="shared" si="375"/>
        <v>44626.500120000012</v>
      </c>
      <c r="DR19" s="501" t="str">
        <f>IF(VLOOKUP(DQ19,'Drilling Input'!$B$3:$F$10034,5,1)=VLOOKUP(DQ18,'Drilling Input'!$B$3:$F$10034,5,1)," ",VLOOKUP(DQ19,'Drilling Input'!$B$3:$F$10034,5,1))</f>
        <v xml:space="preserve"> </v>
      </c>
      <c r="DS19" s="504"/>
      <c r="DT19" s="503">
        <f t="shared" ref="DT19" si="1813">DT18+1/24+1/100000</f>
        <v>44627.500120000012</v>
      </c>
      <c r="DU19" s="501" t="str">
        <f>IF(VLOOKUP(DT19,'Drilling Input'!$B$3:$F$10034,5,1)=VLOOKUP(DT18,'Drilling Input'!$B$3:$F$10034,5,1)," ",VLOOKUP(DT19,'Drilling Input'!$B$3:$F$10034,5,1))</f>
        <v>P/U and M/U DAT stand to conductor with 6" bit stick out. Lower string. Re-instate master bushing.</v>
      </c>
      <c r="DV19" s="504"/>
      <c r="DW19" s="503">
        <f t="shared" ref="DW19" si="1814">DW18+1/24+1/100000</f>
        <v>44628.500120000012</v>
      </c>
      <c r="DX19" s="501" t="str">
        <f>IF(VLOOKUP(DW19,'Drilling Input'!$B$3:$F$10034,5,1)=VLOOKUP(DW18,'Drilling Input'!$B$3:$F$10034,5,1)," ",VLOOKUP(DW19,'Drilling Input'!$B$3:$F$10034,5,1))</f>
        <v xml:space="preserve"> </v>
      </c>
      <c r="DY19" s="504"/>
      <c r="DZ19" s="503">
        <f t="shared" ref="DZ19" si="1815">DZ18+1/24+1/100000</f>
        <v>44629.500120000012</v>
      </c>
      <c r="EA19" s="501" t="str">
        <f>IF(VLOOKUP(DZ19,'Drilling Input'!$B$3:$F$10034,5,1)=VLOOKUP(DZ18,'Drilling Input'!$B$3:$F$10034,5,1)," ",VLOOKUP(DZ19,'Drilling Input'!$B$3:$F$10034,5,1))</f>
        <v xml:space="preserve"> </v>
      </c>
      <c r="EB19" s="504"/>
      <c r="EC19" s="503">
        <f t="shared" ref="EC19" si="1816">EC18+1/24+1/100000</f>
        <v>44630.500120000012</v>
      </c>
      <c r="ED19" s="501" t="str">
        <f>IF(VLOOKUP(EC19,'Drilling Input'!$B$3:$F$10034,5,1)=VLOOKUP(EC18,'Drilling Input'!$B$3:$F$10034,5,1)," ",VLOOKUP(EC19,'Drilling Input'!$B$3:$F$10034,5,1))</f>
        <v xml:space="preserve"> </v>
      </c>
      <c r="EE19" s="504"/>
      <c r="EF19" s="503">
        <f t="shared" si="380"/>
        <v>44631.500120000012</v>
      </c>
      <c r="EG19" s="501" t="str">
        <f>IF(VLOOKUP(EF19,'Drilling Input'!$B$3:$F$10034,5,1)=VLOOKUP(EF18,'Drilling Input'!$B$3:$F$10034,5,1)," ",VLOOKUP(EF19,'Drilling Input'!$B$3:$F$10034,5,1))</f>
        <v xml:space="preserve"> </v>
      </c>
      <c r="EH19" s="504"/>
      <c r="EI19" s="503">
        <f t="shared" ref="EI19" si="1817">EI18+1/24+1/100000</f>
        <v>44632.500120000012</v>
      </c>
      <c r="EJ19" s="501" t="str">
        <f>IF(VLOOKUP(EI19,'Drilling Input'!$B$3:$F$10034,5,1)=VLOOKUP(EI18,'Drilling Input'!$B$3:$F$10034,5,1)," ",VLOOKUP(EI19,'Drilling Input'!$B$3:$F$10034,5,1))</f>
        <v xml:space="preserve"> </v>
      </c>
      <c r="EK19" s="504"/>
      <c r="EL19" s="503">
        <f t="shared" ref="EL19" si="1818">EL18+1/24+1/100000</f>
        <v>44633.500120000012</v>
      </c>
      <c r="EM19" s="501" t="str">
        <f>IF(VLOOKUP(EL19,'Drilling Input'!$B$3:$F$10034,5,1)=VLOOKUP(EL18,'Drilling Input'!$B$3:$F$10034,5,1)," ",VLOOKUP(EL19,'Drilling Input'!$B$3:$F$10034,5,1))</f>
        <v>Move rig to GK-P527B well centre, well positioning, deploy 8x transponders</v>
      </c>
      <c r="EN19" s="504"/>
      <c r="EO19" s="503">
        <f t="shared" si="375"/>
        <v>44634.500120000012</v>
      </c>
      <c r="EP19" s="501" t="str">
        <f>IF(VLOOKUP(EO19,'Drilling Input'!$B$3:$F$10034,5,1)=VLOOKUP(EO18,'Drilling Input'!$B$3:$F$10034,5,1)," ",VLOOKUP(EO19,'Drilling Input'!$B$3:$F$10034,5,1))</f>
        <v xml:space="preserve"> </v>
      </c>
      <c r="EQ19" s="504"/>
      <c r="ER19" s="503">
        <f t="shared" ref="ER19" si="1819">ER18+1/24+1/100000</f>
        <v>44635.500120000012</v>
      </c>
      <c r="ES19" s="501" t="str">
        <f>IF(VLOOKUP(ER19,'Drilling Input'!$B$3:$F$10034,5,1)=VLOOKUP(ER18,'Drilling Input'!$B$3:$F$10034,5,1)," ",VLOOKUP(ER19,'Drilling Input'!$B$3:$F$10034,5,1))</f>
        <v xml:space="preserve"> </v>
      </c>
      <c r="ET19" s="504"/>
      <c r="EU19" s="503">
        <f t="shared" ref="EU19" si="1820">EU18+1/24+1/100000</f>
        <v>44636.500120000012</v>
      </c>
      <c r="EV19" s="501" t="str">
        <f>IF(VLOOKUP(EU19,'Drilling Input'!$B$3:$F$10034,5,1)=VLOOKUP(EU18,'Drilling Input'!$B$3:$F$10034,5,1)," ",VLOOKUP(EU19,'Drilling Input'!$B$3:$F$10034,5,1))</f>
        <v>Vertical Drill ahead 24" hole with SW.</v>
      </c>
      <c r="EW19" s="504"/>
      <c r="EX19" s="503">
        <f t="shared" ref="EX19" si="1821">EX18+1/24+1/100000</f>
        <v>44637.500120000012</v>
      </c>
      <c r="EY19" s="501" t="str">
        <f>IF(VLOOKUP(EX19,'Drilling Input'!$B$3:$F$10034,5,1)=VLOOKUP(EX18,'Drilling Input'!$B$3:$F$10034,5,1)," ",VLOOKUP(EX19,'Drilling Input'!$B$3:$F$10034,5,1))</f>
        <v xml:space="preserve"> </v>
      </c>
      <c r="EZ19" s="504"/>
      <c r="FA19" s="503">
        <f t="shared" ref="FA19" si="1822">FA18+1/24+1/100000</f>
        <v>44638.500120000012</v>
      </c>
      <c r="FB19" s="501" t="str">
        <f>IF(VLOOKUP(FA19,'Drilling Input'!$B$3:$F$10034,5,1)=VLOOKUP(FA18,'Drilling Input'!$B$3:$F$10034,5,1)," ",VLOOKUP(FA19,'Drilling Input'!$B$3:$F$10034,5,1))</f>
        <v xml:space="preserve"> </v>
      </c>
      <c r="FC19" s="504"/>
      <c r="FD19" s="503">
        <f t="shared" si="380"/>
        <v>44639.500120000012</v>
      </c>
      <c r="FE19" s="501" t="str">
        <f>IF(VLOOKUP(FD19,'Drilling Input'!$B$3:$F$10034,5,1)=VLOOKUP(FD18,'Drilling Input'!$B$3:$F$10034,5,1)," ",VLOOKUP(FD19,'Drilling Input'!$B$3:$F$10034,5,1))</f>
        <v xml:space="preserve"> </v>
      </c>
      <c r="FF19" s="504"/>
      <c r="FG19" s="503">
        <f t="shared" ref="FG19" si="1823">FG18+1/24+1/100000</f>
        <v>44640.500120000012</v>
      </c>
      <c r="FH19" s="501" t="str">
        <f>IF(VLOOKUP(FG19,'Drilling Input'!$B$3:$F$10034,5,1)=VLOOKUP(FG18,'Drilling Input'!$B$3:$F$10034,5,1)," ",VLOOKUP(FG19,'Drilling Input'!$B$3:$F$10034,5,1))</f>
        <v>Vertical Drill ahead 24" hole with SW.</v>
      </c>
      <c r="FI19" s="504"/>
      <c r="FJ19" s="503">
        <f t="shared" ref="FJ19" si="1824">FJ18+1/24+1/100000</f>
        <v>44641.500120000012</v>
      </c>
      <c r="FK19" s="501" t="str">
        <f>IF(VLOOKUP(FJ19,'Drilling Input'!$B$3:$F$10034,5,1)=VLOOKUP(FJ18,'Drilling Input'!$B$3:$F$10034,5,1)," ",VLOOKUP(FJ19,'Drilling Input'!$B$3:$F$10034,5,1))</f>
        <v xml:space="preserve"> </v>
      </c>
      <c r="FL19" s="504"/>
      <c r="FM19" s="503">
        <f t="shared" si="395"/>
        <v>44642.500120000012</v>
      </c>
      <c r="FN19" s="501" t="str">
        <f>IF(VLOOKUP(FM19,'Drilling Input'!$B$3:$F$10034,5,1)=VLOOKUP(FM18,'Drilling Input'!$B$3:$F$10034,5,1)," ",VLOOKUP(FM19,'Drilling Input'!$B$3:$F$10034,5,1))</f>
        <v>Move rig to P527B</v>
      </c>
      <c r="FO19" s="504"/>
      <c r="FP19" s="503">
        <f t="shared" ref="FP19" si="1825">FP18+1/24+1/100000</f>
        <v>44643.500120000012</v>
      </c>
      <c r="FQ19" s="501" t="str">
        <f>IF(VLOOKUP(FP19,'Drilling Input'!$B$3:$F$10034,5,1)=VLOOKUP(FP18,'Drilling Input'!$B$3:$F$10034,5,1)," ",VLOOKUP(FP19,'Drilling Input'!$B$3:$F$10034,5,1))</f>
        <v xml:space="preserve"> </v>
      </c>
      <c r="FR19" s="504"/>
      <c r="FS19" s="503">
        <f t="shared" ref="FS19" si="1826">FS18+1/24+1/100000</f>
        <v>44644.500120000012</v>
      </c>
      <c r="FT19" s="501" t="str">
        <f>IF(VLOOKUP(FS19,'Drilling Input'!$B$3:$F$10034,5,1)=VLOOKUP(FS18,'Drilling Input'!$B$3:$F$10034,5,1)," ",VLOOKUP(FS19,'Drilling Input'!$B$3:$F$10034,5,1))</f>
        <v>Lower and land MPD joint in spider, install umbilical clamps, pay out on DSIT umbilical reel</v>
      </c>
      <c r="FU19" s="504"/>
      <c r="FV19" s="503">
        <f t="shared" ref="FV19" si="1827">FV18+1/24+1/100000</f>
        <v>44645.500120000012</v>
      </c>
      <c r="FW19" s="501" t="str">
        <f>IF(VLOOKUP(FV19,'Drilling Input'!$B$3:$F$10034,5,1)=VLOOKUP(FV18,'Drilling Input'!$B$3:$F$10034,5,1)," ",VLOOKUP(FV19,'Drilling Input'!$B$3:$F$10034,5,1))</f>
        <v xml:space="preserve">Move rig to well center </v>
      </c>
      <c r="FX19" s="504"/>
      <c r="FY19" s="503">
        <f t="shared" ref="FY19" si="1828">FY18+1/24+1/100000</f>
        <v>44646.500120000012</v>
      </c>
      <c r="FZ19" s="501" t="str">
        <f>IF(VLOOKUP(FY19,'Drilling Input'!$B$3:$F$10034,5,1)=VLOOKUP(FY18,'Drilling Input'!$B$3:$F$10034,5,1)," ",VLOOKUP(FY19,'Drilling Input'!$B$3:$F$10034,5,1))</f>
        <v>Drill remaining shoetrack and 15 ft new formation.</v>
      </c>
      <c r="GA19" s="504"/>
      <c r="GB19" s="503">
        <f t="shared" si="400"/>
        <v>44647.500120000012</v>
      </c>
      <c r="GC19" s="501" t="str">
        <f>IF(VLOOKUP(GB19,'Drilling Input'!$B$3:$F$10034,5,1)=VLOOKUP(GB18,'Drilling Input'!$B$3:$F$10034,5,1)," ",VLOOKUP(GB19,'Drilling Input'!$B$3:$F$10034,5,1))</f>
        <v xml:space="preserve"> </v>
      </c>
      <c r="GD19" s="504"/>
      <c r="GE19" s="503">
        <f t="shared" ref="GE19" si="1829">GE18+1/24+1/100000</f>
        <v>44648.500120000012</v>
      </c>
      <c r="GF19" s="501" t="str">
        <f>IF(VLOOKUP(GE19,'Drilling Input'!$B$3:$F$10034,5,1)=VLOOKUP(GE18,'Drilling Input'!$B$3:$F$10034,5,1)," ",VLOOKUP(GE19,'Drilling Input'!$B$3:$F$10034,5,1))</f>
        <v>RIH 12-1/4" AutoTrak BHA.</v>
      </c>
      <c r="GG19" s="504"/>
      <c r="GH19" s="503">
        <f t="shared" ref="GH19" si="1830">GH18+1/24+1/100000</f>
        <v>44649.500120000012</v>
      </c>
      <c r="GI19" s="501" t="str">
        <f>IF(VLOOKUP(GH19,'Drilling Input'!$B$3:$F$10034,5,1)=VLOOKUP(GH18,'Drilling Input'!$B$3:$F$10034,5,1)," ",VLOOKUP(GH19,'Drilling Input'!$B$3:$F$10034,5,1))</f>
        <v xml:space="preserve"> </v>
      </c>
      <c r="GJ19" s="504"/>
      <c r="GK19" s="503">
        <f t="shared" si="395"/>
        <v>44650.500120000012</v>
      </c>
      <c r="GL19" s="501" t="str">
        <f>IF(VLOOKUP(GK19,'Drilling Input'!$B$3:$F$10034,5,1)=VLOOKUP(GK18,'Drilling Input'!$B$3:$F$10034,5,1)," ",VLOOKUP(GK19,'Drilling Input'!$B$3:$F$10034,5,1))</f>
        <v xml:space="preserve">POOH HWDP and BHA.  Rack back with aux assistance. </v>
      </c>
      <c r="GM19" s="504"/>
      <c r="GN19" s="503">
        <f t="shared" ref="GN19" si="1831">GN18+1/24+1/100000</f>
        <v>44651.500120000012</v>
      </c>
      <c r="GO19" s="501" t="str">
        <f>IF(VLOOKUP(GN19,'Drilling Input'!$B$3:$F$10034,5,1)=VLOOKUP(GN18,'Drilling Input'!$B$3:$F$10034,5,1)," ",VLOOKUP(GN19,'Drilling Input'!$B$3:$F$10034,5,1))</f>
        <v xml:space="preserve"> </v>
      </c>
      <c r="GP19" s="504"/>
      <c r="GQ19" s="503">
        <f t="shared" ref="GQ19" si="1832">GQ18+1/24+1/100000</f>
        <v>44652.500120000012</v>
      </c>
      <c r="GR19" s="501" t="str">
        <f>IF(VLOOKUP(GQ19,'Drilling Input'!$B$3:$F$10034,5,1)=VLOOKUP(GQ18,'Drilling Input'!$B$3:$F$10034,5,1)," ",VLOOKUP(GQ19,'Drilling Input'!$B$3:$F$10034,5,1))</f>
        <v xml:space="preserve"> </v>
      </c>
      <c r="GS19" s="504"/>
      <c r="GT19" s="503">
        <f t="shared" ref="GT19" si="1833">GT18+1/24+1/100000</f>
        <v>44653.500120000012</v>
      </c>
      <c r="GU19" s="501" t="str">
        <f>IF(VLOOKUP(GT19,'Drilling Input'!$B$3:$F$10034,5,1)=VLOOKUP(GT18,'Drilling Input'!$B$3:$F$10034,5,1)," ",VLOOKUP(GT19,'Drilling Input'!$B$3:$F$10034,5,1))</f>
        <v xml:space="preserve">ROV performs as left configuration/survey of THD and install debris cap </v>
      </c>
      <c r="GV19" s="504"/>
      <c r="GW19" s="503">
        <f t="shared" ref="GW19" si="1834">GW18+1/24+1/100000</f>
        <v>44654.500120000012</v>
      </c>
      <c r="GX19" s="501" t="str">
        <f>IF(VLOOKUP(GW19,'Drilling Input'!$B$3:$F$10034,5,1)=VLOOKUP(GW18,'Drilling Input'!$B$3:$F$10034,5,1)," ",VLOOKUP(GW19,'Drilling Input'!$B$3:$F$10034,5,1))</f>
        <v>Wash down string and tag TOC.</v>
      </c>
      <c r="GY19" s="504"/>
      <c r="GZ19" s="503">
        <f t="shared" si="400"/>
        <v>44655.500120000012</v>
      </c>
      <c r="HA19" s="501" t="str">
        <f>IF(VLOOKUP(GZ19,'Drilling Input'!$B$3:$F$10034,5,1)=VLOOKUP(GZ18,'Drilling Input'!$B$3:$F$10034,5,1)," ",VLOOKUP(GZ19,'Drilling Input'!$B$3:$F$10034,5,1))</f>
        <v>Activate Jetstream with RFID tags</v>
      </c>
      <c r="HB19" s="504"/>
      <c r="HC19" s="503">
        <f t="shared" ref="HC19" si="1835">HC18+1/24+1/100000</f>
        <v>44656.500120000012</v>
      </c>
      <c r="HD19" s="501" t="str">
        <f>IF(VLOOKUP(HC19,'Drilling Input'!$B$3:$F$10034,5,1)=VLOOKUP(HC18,'Drilling Input'!$B$3:$F$10034,5,1)," ",VLOOKUP(HC19,'Drilling Input'!$B$3:$F$10034,5,1))</f>
        <v>Tag, space out with pups</v>
      </c>
      <c r="HE19" s="504"/>
      <c r="HF19" s="503">
        <f t="shared" ref="HF19" si="1836">HF18+1/24+1/100000</f>
        <v>44657.500120000012</v>
      </c>
      <c r="HG19" s="501" t="str">
        <f>IF(VLOOKUP(HF19,'Drilling Input'!$B$3:$F$10034,5,1)=VLOOKUP(HF18,'Drilling Input'!$B$3:$F$10034,5,1)," ",VLOOKUP(HF19,'Drilling Input'!$B$3:$F$10034,5,1))</f>
        <v xml:space="preserve"> </v>
      </c>
      <c r="HH19" s="504"/>
      <c r="HI19" s="503">
        <f t="shared" si="395"/>
        <v>44658.500120000012</v>
      </c>
      <c r="HJ19" s="501" t="str">
        <f>IF(VLOOKUP(HI19,'Drilling Input'!$B$3:$F$10034,5,1)=VLOOKUP(HI18,'Drilling Input'!$B$3:$F$10034,5,1)," ",VLOOKUP(HI19,'Drilling Input'!$B$3:$F$10034,5,1))</f>
        <v xml:space="preserve"> </v>
      </c>
      <c r="HK19" s="504"/>
      <c r="HL19" s="503">
        <f t="shared" ref="HL19" si="1837">HL18+1/24+1/100000</f>
        <v>44659.500120000012</v>
      </c>
      <c r="HM19" s="501" t="str">
        <f>IF(VLOOKUP(HL19,'Drilling Input'!$B$3:$F$10034,5,1)=VLOOKUP(HL18,'Drilling Input'!$B$3:$F$10034,5,1)," ",VLOOKUP(HL19,'Drilling Input'!$B$3:$F$10034,5,1))</f>
        <v xml:space="preserve"> </v>
      </c>
      <c r="HN19" s="504"/>
      <c r="HO19" s="503">
        <f t="shared" ref="HO19" si="1838">HO18+1/24+1/100000</f>
        <v>44660.500120000012</v>
      </c>
      <c r="HP19" s="501" t="str">
        <f>IF(VLOOKUP(HO19,'Drilling Input'!$B$3:$F$10034,5,1)=VLOOKUP(HO18,'Drilling Input'!$B$3:$F$10034,5,1)," ",VLOOKUP(HO19,'Drilling Input'!$B$3:$F$10034,5,1))</f>
        <v xml:space="preserve"> </v>
      </c>
      <c r="HQ19" s="504"/>
      <c r="HR19" s="503">
        <f t="shared" ref="HR19" si="1839">HR18+1/24+1/100000</f>
        <v>44661.500120000012</v>
      </c>
      <c r="HS19" s="501" t="str">
        <f>IF(VLOOKUP(HR19,'Drilling Input'!$B$3:$F$10034,5,1)=VLOOKUP(HR18,'Drilling Input'!$B$3:$F$10034,5,1)," ",VLOOKUP(HR19,'Drilling Input'!$B$3:$F$10034,5,1))</f>
        <v xml:space="preserve"> </v>
      </c>
      <c r="HT19" s="504"/>
      <c r="HU19" s="503">
        <f t="shared" ref="HU19" si="1840">HU18+1/24+1/100000</f>
        <v>44662.500120000012</v>
      </c>
      <c r="HV19" s="501" t="str">
        <f>IF(VLOOKUP(HU19,'Drilling Input'!$B$3:$F$10034,5,1)=VLOOKUP(HU18,'Drilling Input'!$B$3:$F$10034,5,1)," ",VLOOKUP(HU19,'Drilling Input'!$B$3:$F$10034,5,1))</f>
        <v xml:space="preserve"> </v>
      </c>
      <c r="HW19" s="504"/>
      <c r="HX19" s="503">
        <f t="shared" si="400"/>
        <v>44663.500120000012</v>
      </c>
      <c r="HY19" s="501" t="str">
        <f>IF(VLOOKUP(HX19,'Drilling Input'!$B$3:$F$10034,5,1)=VLOOKUP(HX18,'Drilling Input'!$B$3:$F$10034,5,1)," ",VLOOKUP(HX19,'Drilling Input'!$B$3:$F$10034,5,1))</f>
        <v xml:space="preserve"> </v>
      </c>
      <c r="HZ19" s="504"/>
      <c r="IA19" s="503">
        <f t="shared" ref="IA19" si="1841">IA18+1/24+1/100000</f>
        <v>44664.500120000012</v>
      </c>
      <c r="IB19" s="501" t="str">
        <f>IF(VLOOKUP(IA19,'Drilling Input'!$B$3:$F$10034,5,1)=VLOOKUP(IA18,'Drilling Input'!$B$3:$F$10034,5,1)," ",VLOOKUP(IA19,'Drilling Input'!$B$3:$F$10034,5,1))</f>
        <v xml:space="preserve"> </v>
      </c>
      <c r="IC19" s="504"/>
      <c r="ID19" s="503">
        <f t="shared" ref="ID19" si="1842">ID18+1/24+1/100000</f>
        <v>44665.500120000012</v>
      </c>
      <c r="IE19" s="501" t="str">
        <f>IF(VLOOKUP(ID19,'Drilling Input'!$B$3:$F$10034,5,1)=VLOOKUP(ID18,'Drilling Input'!$B$3:$F$10034,5,1)," ",VLOOKUP(ID19,'Drilling Input'!$B$3:$F$10034,5,1))</f>
        <v xml:space="preserve"> </v>
      </c>
      <c r="IF19" s="504"/>
      <c r="IG19" s="503">
        <f t="shared" si="415"/>
        <v>44666.500120000012</v>
      </c>
      <c r="IH19" s="501" t="str">
        <f>IF(VLOOKUP(IG19,'Drilling Input'!$B$3:$F$10034,5,1)=VLOOKUP(IG18,'Drilling Input'!$B$3:$F$10034,5,1)," ",VLOOKUP(IG19,'Drilling Input'!$B$3:$F$10034,5,1))</f>
        <v>RU Drilling pipe handling equipment, (Install knuckles bails elevators. kelly hose &amp; Torque wrench)</v>
      </c>
      <c r="II19" s="504"/>
      <c r="IJ19" s="503">
        <f t="shared" ref="IJ19" si="1843">IJ18+1/24+1/100000</f>
        <v>44667.500120000012</v>
      </c>
      <c r="IK19" s="501" t="str">
        <f>IF(VLOOKUP(IJ19,'Drilling Input'!$B$3:$F$10034,5,1)=VLOOKUP(IJ18,'Drilling Input'!$B$3:$F$10034,5,1)," ",VLOOKUP(IJ19,'Drilling Input'!$B$3:$F$10034,5,1))</f>
        <v xml:space="preserve"> </v>
      </c>
      <c r="IL19" s="504"/>
      <c r="IM19" s="503">
        <f t="shared" ref="IM19" si="1844">IM18+1/24+1/100000</f>
        <v>44668.500120000012</v>
      </c>
      <c r="IN19" s="501" t="str">
        <f>IF(VLOOKUP(IM19,'Drilling Input'!$B$3:$F$10034,5,1)=VLOOKUP(IM18,'Drilling Input'!$B$3:$F$10034,5,1)," ",VLOOKUP(IM19,'Drilling Input'!$B$3:$F$10034,5,1))</f>
        <v>R/D 13-5/8" BX3, install BX4.  M/U casing hanger assy</v>
      </c>
      <c r="IO19" s="504"/>
      <c r="IP19" s="503">
        <f t="shared" ref="IP19" si="1845">IP18+1/24+1/100000</f>
        <v>44669.500120000012</v>
      </c>
      <c r="IQ19" s="501" t="str">
        <f>IF(VLOOKUP(IP19,'Drilling Input'!$B$3:$F$10034,5,1)=VLOOKUP(IP18,'Drilling Input'!$B$3:$F$10034,5,1)," ",VLOOKUP(IP19,'Drilling Input'!$B$3:$F$10034,5,1))</f>
        <v>Drill out shoe plugs and float collar</v>
      </c>
      <c r="IR19" s="504"/>
      <c r="IS19" s="503">
        <f t="shared" ref="IS19" si="1846">IS18+1/24+1/100000</f>
        <v>44670.500120000012</v>
      </c>
      <c r="IT19" s="501" t="str">
        <f>IF(VLOOKUP(IS19,'Drilling Input'!$B$3:$F$10034,5,1)=VLOOKUP(IS18,'Drilling Input'!$B$3:$F$10034,5,1)," ",VLOOKUP(IS19,'Drilling Input'!$B$3:$F$10034,5,1))</f>
        <v xml:space="preserve"> </v>
      </c>
      <c r="IU19" s="504"/>
      <c r="IV19" s="503">
        <f t="shared" si="420"/>
        <v>44671.500120000012</v>
      </c>
      <c r="IW19" s="501" t="str">
        <f>IF(VLOOKUP(IV19,'Drilling Input'!$B$3:$F$10034,5,1)=VLOOKUP(IV18,'Drilling Input'!$B$3:$F$10034,5,1)," ",VLOOKUP(IV19,'Drilling Input'!$B$3:$F$10034,5,1))</f>
        <v>Circulate hole clean.</v>
      </c>
      <c r="IX19" s="504"/>
      <c r="IY19" s="503">
        <f t="shared" ref="IY19" si="1847">IY18+1/24+1/100000</f>
        <v>44672.500120000012</v>
      </c>
      <c r="IZ19" s="501" t="str">
        <f>IF(VLOOKUP(IY19,'Drilling Input'!$B$3:$F$10034,5,1)=VLOOKUP(IY18,'Drilling Input'!$B$3:$F$10034,5,1)," ",VLOOKUP(IY19,'Drilling Input'!$B$3:$F$10034,5,1))</f>
        <v xml:space="preserve"> </v>
      </c>
      <c r="JA19" s="504"/>
      <c r="JB19" s="503">
        <f t="shared" ref="JB19" si="1848">JB18+1/24+1/100000</f>
        <v>44673.500120000012</v>
      </c>
      <c r="JC19" s="501" t="str">
        <f>IF(VLOOKUP(JB19,'Drilling Input'!$B$3:$F$10034,5,1)=VLOOKUP(JB18,'Drilling Input'!$B$3:$F$10034,5,1)," ",VLOOKUP(JB19,'Drilling Input'!$B$3:$F$10034,5,1))</f>
        <v>Slug. POOH liner RT to surface. R/B setting tool.</v>
      </c>
      <c r="JD19" s="504"/>
      <c r="JE19" s="503">
        <f t="shared" si="415"/>
        <v>44674.500120000012</v>
      </c>
      <c r="JF19" s="501" t="str">
        <f>IF(VLOOKUP(JE19,'Drilling Input'!$B$3:$F$10034,5,1)=VLOOKUP(JE18,'Drilling Input'!$B$3:$F$10034,5,1)," ",VLOOKUP(JE19,'Drilling Input'!$B$3:$F$10034,5,1))</f>
        <v xml:space="preserve"> </v>
      </c>
      <c r="JG19" s="504"/>
      <c r="JH19" s="503">
        <f t="shared" ref="JH19" si="1849">JH18+1/24+1/100000</f>
        <v>44675.500120000012</v>
      </c>
      <c r="JI19" s="501" t="str">
        <f>IF(VLOOKUP(JH19,'Drilling Input'!$B$3:$F$10034,5,1)=VLOOKUP(JH18,'Drilling Input'!$B$3:$F$10034,5,1)," ",VLOOKUP(JH19,'Drilling Input'!$B$3:$F$10034,5,1))</f>
        <v>C/O DP handing equipment.</v>
      </c>
      <c r="JJ19" s="504"/>
      <c r="JK19" s="503">
        <f t="shared" ref="JK19" si="1850">JK18+1/24+1/100000</f>
        <v>44676.500120000012</v>
      </c>
      <c r="JL19" s="501" t="str">
        <f>IF(VLOOKUP(JK19,'Drilling Input'!$B$3:$F$10034,5,1)=VLOOKUP(JK18,'Drilling Input'!$B$3:$F$10034,5,1)," ",VLOOKUP(JK19,'Drilling Input'!$B$3:$F$10034,5,1))</f>
        <v xml:space="preserve"> </v>
      </c>
      <c r="JM19" s="504"/>
      <c r="JN19" s="503">
        <f t="shared" ref="JN19" si="1851">JN18+1/24+1/100000</f>
        <v>44677.500120000012</v>
      </c>
      <c r="JO19" s="501" t="str">
        <f>IF(VLOOKUP(JN19,'Drilling Input'!$B$3:$F$10034,5,1)=VLOOKUP(JN18,'Drilling Input'!$B$3:$F$10034,5,1)," ",VLOOKUP(JN19,'Drilling Input'!$B$3:$F$10034,5,1))</f>
        <v xml:space="preserve"> </v>
      </c>
      <c r="JP19" s="504"/>
      <c r="JQ19" s="503">
        <f t="shared" ref="JQ19" si="1852">JQ18+1/24+1/100000</f>
        <v>44678.500120000012</v>
      </c>
      <c r="JR19" s="501" t="str">
        <f>IF(VLOOKUP(JQ19,'Drilling Input'!$B$3:$F$10034,5,1)=VLOOKUP(JQ18,'Drilling Input'!$B$3:$F$10034,5,1)," ",VLOOKUP(JQ19,'Drilling Input'!$B$3:$F$10034,5,1))</f>
        <v>Activate Jetstream with RFID tags</v>
      </c>
      <c r="JS19" s="504"/>
      <c r="JT19" s="503">
        <f t="shared" si="420"/>
        <v>44679.500120000012</v>
      </c>
      <c r="JU19" s="501" t="str">
        <f>IF(VLOOKUP(JT19,'Drilling Input'!$B$3:$F$10034,5,1)=VLOOKUP(JT18,'Drilling Input'!$B$3:$F$10034,5,1)," ",VLOOKUP(JT19,'Drilling Input'!$B$3:$F$10034,5,1))</f>
        <v xml:space="preserve"> </v>
      </c>
      <c r="JV19" s="504"/>
      <c r="JW19" s="503">
        <f t="shared" ref="JW19" si="1853">JW18+1/24+1/100000</f>
        <v>44680.500120000012</v>
      </c>
      <c r="JX19" s="501" t="str">
        <f>IF(VLOOKUP(JW19,'Drilling Input'!$B$3:$F$10034,5,1)=VLOOKUP(JW18,'Drilling Input'!$B$3:$F$10034,5,1)," ",VLOOKUP(JW19,'Drilling Input'!$B$3:$F$10034,5,1))</f>
        <v xml:space="preserve"> </v>
      </c>
      <c r="JY19" s="504"/>
      <c r="JZ19" s="503">
        <f t="shared" ref="JZ19" si="1854">JZ18+1/24+1/100000</f>
        <v>44681.500120000012</v>
      </c>
      <c r="KA19" s="501" t="str">
        <f>IF(VLOOKUP(JZ19,'Drilling Input'!$B$3:$F$10034,5,1)=VLOOKUP(JZ18,'Drilling Input'!$B$3:$F$10034,5,1)," ",VLOOKUP(JZ19,'Drilling Input'!$B$3:$F$10034,5,1))</f>
        <v xml:space="preserve">M/U SES stand.  Tag bottom.  Pick up.   Make up TDS </v>
      </c>
      <c r="KB19" s="504"/>
      <c r="KC19" s="503">
        <f t="shared" si="415"/>
        <v>44682.500120000012</v>
      </c>
      <c r="KD19" s="501" t="str">
        <f>IF(VLOOKUP(KC19,'Drilling Input'!$B$3:$F$10034,5,1)=VLOOKUP(KC18,'Drilling Input'!$B$3:$F$10034,5,1)," ",VLOOKUP(KC19,'Drilling Input'!$B$3:$F$10034,5,1))</f>
        <v xml:space="preserve"> </v>
      </c>
      <c r="KE19" s="504"/>
      <c r="KF19" s="503">
        <f t="shared" ref="KF19" si="1855">KF18+1/24+1/100000</f>
        <v>44683.500120000012</v>
      </c>
      <c r="KG19" s="501" t="str">
        <f>IF(VLOOKUP(KF19,'Drilling Input'!$B$3:$F$10034,5,1)=VLOOKUP(KF18,'Drilling Input'!$B$3:$F$10034,5,1)," ",VLOOKUP(KF19,'Drilling Input'!$B$3:$F$10034,5,1))</f>
        <v xml:space="preserve"> </v>
      </c>
      <c r="KH19" s="504"/>
      <c r="KI19" s="503">
        <f t="shared" ref="KI19" si="1856">KI18+1/24+1/100000</f>
        <v>44684.500120000012</v>
      </c>
      <c r="KJ19" s="501" t="str">
        <f>IF(VLOOKUP(KI19,'Drilling Input'!$B$3:$F$10034,5,1)=VLOOKUP(KI18,'Drilling Input'!$B$3:$F$10034,5,1)," ",VLOOKUP(KI19,'Drilling Input'!$B$3:$F$10034,5,1))</f>
        <v>POOH, rack WB stand and jet sub assy</v>
      </c>
      <c r="KK19" s="504"/>
      <c r="KL19" s="503">
        <f t="shared" ref="KL19" si="1857">KL18+1/24+1/100000</f>
        <v>44685.500120000012</v>
      </c>
      <c r="KM19" s="501" t="str">
        <f>IF(VLOOKUP(KL19,'Drilling Input'!$B$3:$F$10034,5,1)=VLOOKUP(KL18,'Drilling Input'!$B$3:$F$10034,5,1)," ",VLOOKUP(KL19,'Drilling Input'!$B$3:$F$10034,5,1))</f>
        <v xml:space="preserve"> </v>
      </c>
      <c r="KN19" s="504"/>
      <c r="KO19" s="503">
        <f t="shared" ref="KO19" si="1858">KO18+1/24+1/100000</f>
        <v>44686.500120000012</v>
      </c>
      <c r="KP19" s="501" t="str">
        <f>IF(VLOOKUP(KO19,'Drilling Input'!$B$3:$F$10034,5,1)=VLOOKUP(KO18,'Drilling Input'!$B$3:$F$10034,5,1)," ",VLOOKUP(KO19,'Drilling Input'!$B$3:$F$10034,5,1))</f>
        <v>RIH landing string.  Make up clamps every 2nd joint.</v>
      </c>
      <c r="KQ19" s="504"/>
      <c r="KR19" s="503">
        <f t="shared" si="420"/>
        <v>44687.500120000012</v>
      </c>
      <c r="KS19" s="501" t="str">
        <f>IF(VLOOKUP(KR19,'Drilling Input'!$B$3:$F$10034,5,1)=VLOOKUP(KR18,'Drilling Input'!$B$3:$F$10034,5,1)," ",VLOOKUP(KR19,'Drilling Input'!$B$3:$F$10034,5,1))</f>
        <v>Pressure test above packer (annulus)</v>
      </c>
      <c r="KT19" s="504"/>
      <c r="KU19" s="503">
        <f t="shared" ref="KU19" si="1859">KU18+1/24+1/100000</f>
        <v>44688.500120000012</v>
      </c>
      <c r="KV19" s="501" t="str">
        <f>IF(VLOOKUP(KU19,'Drilling Input'!$B$3:$F$10034,5,1)=VLOOKUP(KU18,'Drilling Input'!$B$3:$F$10034,5,1)," ",VLOOKUP(KU19,'Drilling Input'!$B$3:$F$10034,5,1))</f>
        <v xml:space="preserve"> </v>
      </c>
      <c r="KW19" s="504"/>
      <c r="KX19" s="503">
        <f t="shared" ref="KX19" si="1860">KX18+1/24+1/100000</f>
        <v>44689.500120000012</v>
      </c>
      <c r="KY19" s="501" t="str">
        <f>IF(VLOOKUP(KX19,'Drilling Input'!$B$3:$F$10034,5,1)=VLOOKUP(KX18,'Drilling Input'!$B$3:$F$10034,5,1)," ",VLOOKUP(KX19,'Drilling Input'!$B$3:$F$10034,5,1))</f>
        <v xml:space="preserve">ROV installs 5.5 MC gasket on inboard hub </v>
      </c>
      <c r="KZ19" s="504"/>
      <c r="LA19" s="503">
        <f t="shared" si="435"/>
        <v>44690.500120000012</v>
      </c>
      <c r="LB19" s="501" t="str">
        <f>IF(VLOOKUP(LA19,'Drilling Input'!$B$3:$F$10034,5,1)=VLOOKUP(LA18,'Drilling Input'!$B$3:$F$10034,5,1)," ",VLOOKUP(LA19,'Drilling Input'!$B$3:$F$10034,5,1))</f>
        <v xml:space="preserve">P/U and M/U MPD joint </v>
      </c>
      <c r="LC19" s="504"/>
      <c r="LD19" s="503">
        <f t="shared" ref="LD19" si="1861">LD18+1/24+1/100000</f>
        <v>44691.500120000012</v>
      </c>
      <c r="LE19" s="501" t="str">
        <f>IF(VLOOKUP(LD19,'Drilling Input'!$B$3:$F$10034,5,1)=VLOOKUP(LD18,'Drilling Input'!$B$3:$F$10034,5,1)," ",VLOOKUP(LD19,'Drilling Input'!$B$3:$F$10034,5,1))</f>
        <v>Install MPD storm loop support bracket to slip joint, pay out MPD umbilicals and connect to storm loop bracket</v>
      </c>
      <c r="LF19" s="504"/>
      <c r="LG19" s="503">
        <f t="shared" ref="LG19" si="1862">LG18+1/24+1/100000</f>
        <v>44692.500120000012</v>
      </c>
      <c r="LH19" s="501" t="str">
        <f>IF(VLOOKUP(LG19,'Drilling Input'!$B$3:$F$10034,5,1)=VLOOKUP(LG18,'Drilling Input'!$B$3:$F$10034,5,1)," ",VLOOKUP(LG19,'Drilling Input'!$B$3:$F$10034,5,1))</f>
        <v>RIH 17.5" AutoTrak BHA on 6-5/8" DP to 200 ft above TOC inside casing.</v>
      </c>
      <c r="LI19" s="504"/>
      <c r="LJ19" s="503">
        <f t="shared" ref="LJ19" si="1863">LJ18+1/24+1/100000</f>
        <v>44693.500120000012</v>
      </c>
      <c r="LK19" s="501" t="str">
        <f>IF(VLOOKUP(LJ19,'Drilling Input'!$B$3:$F$10034,5,1)=VLOOKUP(LJ18,'Drilling Input'!$B$3:$F$10034,5,1)," ",VLOOKUP(LJ19,'Drilling Input'!$B$3:$F$10034,5,1))</f>
        <v xml:space="preserve"> </v>
      </c>
      <c r="LL19" s="504"/>
      <c r="LM19" s="503">
        <f t="shared" ref="LM19" si="1864">LM18+1/24+1/100000</f>
        <v>44694.500120000012</v>
      </c>
      <c r="LN19" s="501" t="str">
        <f>IF(VLOOKUP(LM19,'Drilling Input'!$B$3:$F$10034,5,1)=VLOOKUP(LM18,'Drilling Input'!$B$3:$F$10034,5,1)," ",VLOOKUP(LM19,'Drilling Input'!$B$3:$F$10034,5,1))</f>
        <v xml:space="preserve"> </v>
      </c>
      <c r="LO19" s="504"/>
      <c r="LP19" s="503">
        <f t="shared" si="440"/>
        <v>44695.500120000012</v>
      </c>
      <c r="LQ19" s="501" t="str">
        <f>IF(VLOOKUP(LP19,'Drilling Input'!$B$3:$F$10034,5,1)=VLOOKUP(LP18,'Drilling Input'!$B$3:$F$10034,5,1)," ",VLOOKUP(LP19,'Drilling Input'!$B$3:$F$10034,5,1))</f>
        <v xml:space="preserve"> </v>
      </c>
      <c r="LR19" s="504"/>
      <c r="LS19" s="503">
        <f t="shared" ref="LS19" si="1865">LS18+1/24+1/100000</f>
        <v>44696.500120000012</v>
      </c>
      <c r="LT19" s="501" t="str">
        <f>IF(VLOOKUP(LS19,'Drilling Input'!$B$3:$F$10034,5,1)=VLOOKUP(LS18,'Drilling Input'!$B$3:$F$10034,5,1)," ",VLOOKUP(LS19,'Drilling Input'!$B$3:$F$10034,5,1))</f>
        <v xml:space="preserve"> </v>
      </c>
      <c r="LU19" s="504"/>
      <c r="LV19" s="503">
        <f t="shared" ref="LV19" si="1866">LV18+1/24+1/100000</f>
        <v>44697.500120000012</v>
      </c>
      <c r="LW19" s="501" t="str">
        <f>IF(VLOOKUP(LV19,'Drilling Input'!$B$3:$F$10034,5,1)=VLOOKUP(LV18,'Drilling Input'!$B$3:$F$10034,5,1)," ",VLOOKUP(LV19,'Drilling Input'!$B$3:$F$10034,5,1))</f>
        <v xml:space="preserve">BROOH to 13-5/8" Casing shoe. </v>
      </c>
      <c r="LX19" s="504"/>
      <c r="LY19" s="503">
        <f t="shared" si="435"/>
        <v>44698.500120000012</v>
      </c>
      <c r="LZ19" s="501" t="str">
        <f>IF(VLOOKUP(LY19,'Drilling Input'!$B$3:$F$10034,5,1)=VLOOKUP(LY18,'Drilling Input'!$B$3:$F$10034,5,1)," ",VLOOKUP(LY19,'Drilling Input'!$B$3:$F$10034,5,1))</f>
        <v xml:space="preserve"> </v>
      </c>
      <c r="MA19" s="504"/>
      <c r="MB19" s="503">
        <f t="shared" ref="MB19" si="1867">MB18+1/24+1/100000</f>
        <v>44699.500120000012</v>
      </c>
      <c r="MC19" s="501" t="str">
        <f>IF(VLOOKUP(MB19,'Drilling Input'!$B$3:$F$10034,5,1)=VLOOKUP(MB18,'Drilling Input'!$B$3:$F$10034,5,1)," ",VLOOKUP(MB19,'Drilling Input'!$B$3:$F$10034,5,1))</f>
        <v xml:space="preserve"> </v>
      </c>
      <c r="MD19" s="504"/>
      <c r="ME19" s="503">
        <f t="shared" ref="ME19" si="1868">ME18+1/24+1/100000</f>
        <v>44700.500120000012</v>
      </c>
      <c r="MF19" s="501" t="str">
        <f>IF(VLOOKUP(ME19,'Drilling Input'!$B$3:$F$10034,5,1)=VLOOKUP(ME18,'Drilling Input'!$B$3:$F$10034,5,1)," ",VLOOKUP(ME19,'Drilling Input'!$B$3:$F$10034,5,1))</f>
        <v xml:space="preserve"> </v>
      </c>
      <c r="MG19" s="504"/>
      <c r="MH19" s="503">
        <f t="shared" ref="MH19" si="1869">MH18+1/24+1/100000</f>
        <v>44701.500120000012</v>
      </c>
      <c r="MI19" s="501" t="str">
        <f>IF(VLOOKUP(MH19,'Drilling Input'!$B$3:$F$10034,5,1)=VLOOKUP(MH18,'Drilling Input'!$B$3:$F$10034,5,1)," ",VLOOKUP(MH19,'Drilling Input'!$B$3:$F$10034,5,1))</f>
        <v>Displaced riser to seawater</v>
      </c>
      <c r="MJ19" s="504"/>
      <c r="MK19" s="503">
        <f t="shared" ref="MK19" si="1870">MK18+1/24+1/100000</f>
        <v>44702.500120000012</v>
      </c>
      <c r="ML19" s="501" t="str">
        <f>IF(VLOOKUP(MK19,'Drilling Input'!$B$3:$F$10034,5,1)=VLOOKUP(MK18,'Drilling Input'!$B$3:$F$10034,5,1)," ",VLOOKUP(MK19,'Drilling Input'!$B$3:$F$10034,5,1))</f>
        <v>RIH 17.5" AutoTrak BHA with WBRT insert and HWDP.</v>
      </c>
      <c r="MM19" s="504"/>
      <c r="MN19" s="503">
        <f t="shared" si="440"/>
        <v>44703.500120000012</v>
      </c>
      <c r="MO19" s="501" t="str">
        <f>IF(VLOOKUP(MN19,'Drilling Input'!$B$3:$F$10034,5,1)=VLOOKUP(MN18,'Drilling Input'!$B$3:$F$10034,5,1)," ",VLOOKUP(MN19,'Drilling Input'!$B$3:$F$10034,5,1))</f>
        <v>Drill 17.5" hole (tangent section)</v>
      </c>
      <c r="MP19" s="504"/>
      <c r="MQ19" s="503">
        <f t="shared" ref="MQ19" si="1871">MQ18+1/24+1/100000</f>
        <v>44704.500120000012</v>
      </c>
      <c r="MR19" s="501" t="str">
        <f>IF(VLOOKUP(MQ19,'Drilling Input'!$B$3:$F$10034,5,1)=VLOOKUP(MQ18,'Drilling Input'!$B$3:$F$10034,5,1)," ",VLOOKUP(MQ19,'Drilling Input'!$B$3:$F$10034,5,1))</f>
        <v>R/D 13-5/8" BX3, install BX4.  M/U casing hanger assy</v>
      </c>
      <c r="MS19" s="504"/>
      <c r="MT19" s="503">
        <f t="shared" ref="MT19" si="1872">MT18+1/24+1/100000</f>
        <v>44705.500120000012</v>
      </c>
      <c r="MU19" s="501" t="str">
        <f>IF(VLOOKUP(MT19,'Drilling Input'!$B$3:$F$10034,5,1)=VLOOKUP(MT18,'Drilling Input'!$B$3:$F$10034,5,1)," ",VLOOKUP(MT19,'Drilling Input'!$B$3:$F$10034,5,1))</f>
        <v>Drill out shoe plugs and float collar</v>
      </c>
      <c r="MV19" s="504"/>
      <c r="MW19" s="503">
        <f t="shared" si="435"/>
        <v>44706.500120000012</v>
      </c>
      <c r="MX19" s="501" t="str">
        <f>IF(VLOOKUP(MW19,'Drilling Input'!$B$3:$F$10034,5,1)=VLOOKUP(MW18,'Drilling Input'!$B$3:$F$10034,5,1)," ",VLOOKUP(MW19,'Drilling Input'!$B$3:$F$10034,5,1))</f>
        <v xml:space="preserve"> </v>
      </c>
      <c r="MY19" s="504"/>
      <c r="MZ19" s="503">
        <f t="shared" ref="MZ19" si="1873">MZ18+1/24+1/100000</f>
        <v>44707.500120000012</v>
      </c>
      <c r="NA19" s="501" t="str">
        <f>IF(VLOOKUP(MZ19,'Drilling Input'!$B$3:$F$10034,5,1)=VLOOKUP(MZ18,'Drilling Input'!$B$3:$F$10034,5,1)," ",VLOOKUP(MZ19,'Drilling Input'!$B$3:$F$10034,5,1))</f>
        <v xml:space="preserve"> </v>
      </c>
      <c r="NB19" s="504"/>
      <c r="NC19" s="503">
        <f t="shared" ref="NC19" si="1874">NC18+1/24+1/100000</f>
        <v>44708.500120000012</v>
      </c>
      <c r="ND19" s="501" t="str">
        <f>IF(VLOOKUP(NC19,'Drilling Input'!$B$3:$F$10034,5,1)=VLOOKUP(NC18,'Drilling Input'!$B$3:$F$10034,5,1)," ",VLOOKUP(NC19,'Drilling Input'!$B$3:$F$10034,5,1))</f>
        <v xml:space="preserve"> </v>
      </c>
      <c r="NE19" s="504"/>
      <c r="NF19" s="503">
        <f t="shared" ref="NF19" si="1875">NF18+1/24+1/100000</f>
        <v>44709.500120000012</v>
      </c>
      <c r="NG19" s="501" t="str">
        <f>IF(VLOOKUP(NF19,'Drilling Input'!$B$3:$F$10034,5,1)=VLOOKUP(NF18,'Drilling Input'!$B$3:$F$10034,5,1)," ",VLOOKUP(NF19,'Drilling Input'!$B$3:$F$10034,5,1))</f>
        <v>RIH 9-5/8" cleanout/ scraper BHA to HHC packer depth (12,203 ft)</v>
      </c>
      <c r="NH19" s="504"/>
      <c r="NI19" s="503">
        <f t="shared" ref="NI19" si="1876">NI18+1/24+1/100000</f>
        <v>44710.500120000012</v>
      </c>
      <c r="NJ19" s="501" t="str">
        <f>IF(VLOOKUP(NI19,'Drilling Input'!$B$3:$F$10034,5,1)=VLOOKUP(NI18,'Drilling Input'!$B$3:$F$10034,5,1)," ",VLOOKUP(NI19,'Drilling Input'!$B$3:$F$10034,5,1))</f>
        <v>M/U PSRT and RIH to RCD depth. Retrieve PS and POOH. R/B PSRT.</v>
      </c>
      <c r="NK19" s="504"/>
      <c r="NL19" s="503">
        <f t="shared" si="440"/>
        <v>44711.500120000012</v>
      </c>
      <c r="NM19" s="501" t="str">
        <f>IF(VLOOKUP(NL19,'Drilling Input'!$B$3:$F$10034,5,1)=VLOOKUP(NL18,'Drilling Input'!$B$3:$F$10034,5,1)," ",VLOOKUP(NL19,'Drilling Input'!$B$3:$F$10034,5,1))</f>
        <v xml:space="preserve">Fill string, Set suspension packer. P/test , release </v>
      </c>
      <c r="NN19" s="504"/>
      <c r="NO19" s="503">
        <f t="shared" ref="NO19" si="1877">NO18+1/24+1/100000</f>
        <v>44712.500120000012</v>
      </c>
      <c r="NP19" s="501" t="str">
        <f>IF(VLOOKUP(NO19,'Drilling Input'!$B$3:$F$10034,5,1)=VLOOKUP(NO18,'Drilling Input'!$B$3:$F$10034,5,1)," ",VLOOKUP(NO19,'Drilling Input'!$B$3:$F$10034,5,1))</f>
        <v xml:space="preserve">Disengage BLAT and POOH. </v>
      </c>
      <c r="NQ19" s="504"/>
      <c r="NR19" s="503">
        <f t="shared" ref="NR19" si="1878">NR18+1/24+1/100000</f>
        <v>44713.500120000012</v>
      </c>
      <c r="NS19" s="501" t="str">
        <f>IF(VLOOKUP(NR19,'Drilling Input'!$B$3:$F$10034,5,1)=VLOOKUP(NR18,'Drilling Input'!$B$3:$F$10034,5,1)," ",VLOOKUP(NR19,'Drilling Input'!$B$3:$F$10034,5,1))</f>
        <v xml:space="preserve"> </v>
      </c>
      <c r="NT19" s="504"/>
      <c r="NU19" s="503">
        <f t="shared" si="455"/>
        <v>44714.500120000012</v>
      </c>
      <c r="NV19" s="501" t="str">
        <f>IF(VLOOKUP(NU19,'Drilling Input'!$B$3:$F$10034,5,1)=VLOOKUP(NU18,'Drilling Input'!$B$3:$F$10034,5,1)," ",VLOOKUP(NU19,'Drilling Input'!$B$3:$F$10034,5,1))</f>
        <v xml:space="preserve"> </v>
      </c>
      <c r="NW19" s="504"/>
      <c r="NX19" s="503">
        <f t="shared" ref="NX19" si="1879">NX18+1/24+1/100000</f>
        <v>44715.500120000012</v>
      </c>
      <c r="NY19" s="501" t="str">
        <f>IF(VLOOKUP(NX19,'Drilling Input'!$B$3:$F$10034,5,1)=VLOOKUP(NX18,'Drilling Input'!$B$3:$F$10034,5,1)," ",VLOOKUP(NX19,'Drilling Input'!$B$3:$F$10034,5,1))</f>
        <v xml:space="preserve"> </v>
      </c>
      <c r="NZ19" s="504"/>
      <c r="OA19" s="503">
        <f t="shared" ref="OA19" si="1880">OA18+1/24+1/100000</f>
        <v>44716.500120000012</v>
      </c>
      <c r="OB19" s="501" t="str">
        <f>IF(VLOOKUP(OA19,'Drilling Input'!$B$3:$F$10034,5,1)=VLOOKUP(OA18,'Drilling Input'!$B$3:$F$10034,5,1)," ",VLOOKUP(OA19,'Drilling Input'!$B$3:$F$10034,5,1))</f>
        <v>Tag, space out with pups</v>
      </c>
      <c r="OC19" s="504"/>
      <c r="OD19" s="503">
        <f t="shared" ref="OD19" si="1881">OD18+1/24+1/100000</f>
        <v>44717.500120000012</v>
      </c>
      <c r="OE19" s="501" t="str">
        <f>IF(VLOOKUP(OD19,'Drilling Input'!$B$3:$F$10034,5,1)=VLOOKUP(OD18,'Drilling Input'!$B$3:$F$10034,5,1)," ",VLOOKUP(OD19,'Drilling Input'!$B$3:$F$10034,5,1))</f>
        <v xml:space="preserve"> </v>
      </c>
      <c r="OF19" s="504"/>
      <c r="OG19" s="503">
        <f t="shared" ref="OG19" si="1882">OG18+1/24+1/100000</f>
        <v>44718.500120000012</v>
      </c>
      <c r="OH19" s="501" t="str">
        <f>IF(VLOOKUP(OG19,'Drilling Input'!$B$3:$F$10034,5,1)=VLOOKUP(OG18,'Drilling Input'!$B$3:$F$10034,5,1)," ",VLOOKUP(OG19,'Drilling Input'!$B$3:$F$10034,5,1))</f>
        <v xml:space="preserve">Spot breaker through washpipe. </v>
      </c>
      <c r="OI19" s="504"/>
      <c r="OJ19" s="503">
        <f t="shared" si="460"/>
        <v>44719.500120000012</v>
      </c>
      <c r="OK19" s="501" t="str">
        <f>IF(VLOOKUP(OJ19,'Drilling Input'!$B$3:$F$10034,5,1)=VLOOKUP(OJ18,'Drilling Input'!$B$3:$F$10034,5,1)," ",VLOOKUP(OJ19,'Drilling Input'!$B$3:$F$10034,5,1))</f>
        <v xml:space="preserve"> </v>
      </c>
      <c r="OL19" s="504"/>
      <c r="OM19" s="503">
        <f t="shared" ref="OM19" si="1883">OM18+1/24+1/100000</f>
        <v>44720.500120000012</v>
      </c>
      <c r="ON19" s="501" t="str">
        <f>IF(VLOOKUP(OM19,'Drilling Input'!$B$3:$F$10034,5,1)=VLOOKUP(OM18,'Drilling Input'!$B$3:$F$10034,5,1)," ",VLOOKUP(OM19,'Drilling Input'!$B$3:$F$10034,5,1))</f>
        <v xml:space="preserve"> </v>
      </c>
      <c r="OO19" s="504"/>
      <c r="OP19" s="503">
        <f t="shared" ref="OP19" si="1884">OP18+1/24+1/100000</f>
        <v>44721.500120000012</v>
      </c>
      <c r="OQ19" s="501" t="str">
        <f>IF(VLOOKUP(OP19,'Drilling Input'!$B$3:$F$10034,5,1)=VLOOKUP(OP18,'Drilling Input'!$B$3:$F$10034,5,1)," ",VLOOKUP(OP19,'Drilling Input'!$B$3:$F$10034,5,1))</f>
        <v xml:space="preserve"> </v>
      </c>
      <c r="OR19" s="504"/>
      <c r="OS19" s="503">
        <f t="shared" si="455"/>
        <v>44722.500120000012</v>
      </c>
      <c r="OT19" s="501" t="str">
        <f>IF(VLOOKUP(OS19,'Drilling Input'!$B$3:$F$10034,5,1)=VLOOKUP(OS18,'Drilling Input'!$B$3:$F$10034,5,1)," ",VLOOKUP(OS19,'Drilling Input'!$B$3:$F$10034,5,1))</f>
        <v xml:space="preserve"> </v>
      </c>
      <c r="OU19" s="504"/>
      <c r="OV19" s="503">
        <f t="shared" ref="OV19" si="1885">OV18+1/24+1/100000</f>
        <v>44723.500120000012</v>
      </c>
      <c r="OW19" s="501" t="str">
        <f>IF(VLOOKUP(OV19,'Drilling Input'!$B$3:$F$10034,5,1)=VLOOKUP(OV18,'Drilling Input'!$B$3:$F$10034,5,1)," ",VLOOKUP(OV19,'Drilling Input'!$B$3:$F$10034,5,1))</f>
        <v xml:space="preserve"> </v>
      </c>
      <c r="OX19" s="504"/>
      <c r="OY19" s="503">
        <f t="shared" ref="OY19" si="1886">OY18+1/24+1/100000</f>
        <v>44724.500120000012</v>
      </c>
      <c r="OZ19" s="501" t="str">
        <f>IF(VLOOKUP(OY19,'Drilling Input'!$B$3:$F$10034,5,1)=VLOOKUP(OY18,'Drilling Input'!$B$3:$F$10034,5,1)," ",VLOOKUP(OY19,'Drilling Input'!$B$3:$F$10034,5,1))</f>
        <v xml:space="preserve">ROV locks flowline connector </v>
      </c>
      <c r="PA19" s="504"/>
      <c r="PB19" s="503">
        <f t="shared" ref="PB19" si="1887">PB18+1/24+1/100000</f>
        <v>44725.500120000012</v>
      </c>
      <c r="PC19" s="501" t="str">
        <f>IF(VLOOKUP(PB19,'Drilling Input'!$B$3:$F$10034,5,1)=VLOOKUP(PB18,'Drilling Input'!$B$3:$F$10034,5,1)," ",VLOOKUP(PB19,'Drilling Input'!$B$3:$F$10034,5,1))</f>
        <v>M/U and RIH 8 1/2" AutoTrak BHA on HWDP.</v>
      </c>
      <c r="PD19" s="504"/>
      <c r="PE19" s="503">
        <f t="shared" ref="PE19" si="1888">PE18+1/24+1/100000</f>
        <v>44726.500120000012</v>
      </c>
      <c r="PF19" s="501" t="str">
        <f>IF(VLOOKUP(PE19,'Drilling Input'!$B$3:$F$10034,5,1)=VLOOKUP(PE18,'Drilling Input'!$B$3:$F$10034,5,1)," ",VLOOKUP(PE19,'Drilling Input'!$B$3:$F$10034,5,1))</f>
        <v xml:space="preserve"> </v>
      </c>
      <c r="PG19" s="504"/>
      <c r="PH19" s="503">
        <f t="shared" si="460"/>
        <v>44727.500120000012</v>
      </c>
      <c r="PI19" s="501" t="str">
        <f>IF(VLOOKUP(PH19,'Drilling Input'!$B$3:$F$10034,5,1)=VLOOKUP(PH18,'Drilling Input'!$B$3:$F$10034,5,1)," ",VLOOKUP(PH19,'Drilling Input'!$B$3:$F$10034,5,1))</f>
        <v xml:space="preserve"> </v>
      </c>
      <c r="PJ19" s="504"/>
      <c r="PK19" s="503">
        <f t="shared" ref="PK19" si="1889">PK18+1/24+1/100000</f>
        <v>44728.500120000012</v>
      </c>
      <c r="PL19" s="501" t="str">
        <f>IF(VLOOKUP(PK19,'Drilling Input'!$B$3:$F$10034,5,1)=VLOOKUP(PK18,'Drilling Input'!$B$3:$F$10034,5,1)," ",VLOOKUP(PK19,'Drilling Input'!$B$3:$F$10034,5,1))</f>
        <v xml:space="preserve"> </v>
      </c>
      <c r="PM19" s="504"/>
      <c r="PN19" s="503">
        <f t="shared" ref="PN19" si="1890">PN18+1/24+1/100000</f>
        <v>44729.500120000012</v>
      </c>
      <c r="PO19" s="501" t="str">
        <f>IF(VLOOKUP(PN19,'Drilling Input'!$B$3:$F$10034,5,1)=VLOOKUP(PN18,'Drilling Input'!$B$3:$F$10034,5,1)," ",VLOOKUP(PN19,'Drilling Input'!$B$3:$F$10034,5,1))</f>
        <v xml:space="preserve"> </v>
      </c>
      <c r="PP19" s="504"/>
      <c r="PQ19" s="503">
        <f t="shared" si="455"/>
        <v>44730.500120000012</v>
      </c>
      <c r="PR19" s="501" t="str">
        <f>IF(VLOOKUP(PQ19,'Drilling Input'!$B$3:$F$10034,5,1)=VLOOKUP(PQ18,'Drilling Input'!$B$3:$F$10034,5,1)," ",VLOOKUP(PQ19,'Drilling Input'!$B$3:$F$10034,5,1))</f>
        <v xml:space="preserve"> </v>
      </c>
      <c r="PS19" s="504"/>
      <c r="PT19" s="503">
        <f t="shared" ref="PT19" si="1891">PT18+1/24+1/100000</f>
        <v>44731.500120000012</v>
      </c>
      <c r="PU19" s="501" t="str">
        <f>IF(VLOOKUP(PT19,'Drilling Input'!$B$3:$F$10034,5,1)=VLOOKUP(PT18,'Drilling Input'!$B$3:$F$10034,5,1)," ",VLOOKUP(PT19,'Drilling Input'!$B$3:$F$10034,5,1))</f>
        <v>Circulate well clean with sea water (up choke and kill lines)</v>
      </c>
      <c r="PV19" s="504"/>
      <c r="PW19" s="503">
        <f t="shared" ref="PW19" si="1892">PW18+1/24+1/100000</f>
        <v>44732.500120000012</v>
      </c>
      <c r="PX19" s="501" t="str">
        <f>IF(VLOOKUP(PW19,'Drilling Input'!$B$3:$F$10034,5,1)=VLOOKUP(PW18,'Drilling Input'!$B$3:$F$10034,5,1)," ",VLOOKUP(PW19,'Drilling Input'!$B$3:$F$10034,5,1))</f>
        <v>POOH, rack WB stand and jet sub assy</v>
      </c>
      <c r="PY19" s="504"/>
      <c r="PZ19" s="503">
        <f t="shared" ref="PZ19" si="1893">PZ18+1/24+1/100000</f>
        <v>44733.500120000012</v>
      </c>
      <c r="QA19" s="501" t="str">
        <f>IF(VLOOKUP(PZ19,'Drilling Input'!$B$3:$F$10034,5,1)=VLOOKUP(PZ18,'Drilling Input'!$B$3:$F$10034,5,1)," ",VLOOKUP(PZ19,'Drilling Input'!$B$3:$F$10034,5,1))</f>
        <v>rig up autoclamp push arm</v>
      </c>
      <c r="QB19" s="504"/>
      <c r="QC19" s="503">
        <f t="shared" ref="QC19" si="1894">QC18+1/24+1/100000</f>
        <v>44734.500120000012</v>
      </c>
      <c r="QD19" s="501" t="str">
        <f>IF(VLOOKUP(QC19,'Drilling Input'!$B$3:$F$10034,5,1)=VLOOKUP(QC18,'Drilling Input'!$B$3:$F$10034,5,1)," ",VLOOKUP(QC19,'Drilling Input'!$B$3:$F$10034,5,1))</f>
        <v xml:space="preserve"> </v>
      </c>
      <c r="QE19" s="504"/>
      <c r="QF19" s="503">
        <f t="shared" si="460"/>
        <v>44735.500120000012</v>
      </c>
      <c r="QG19" s="501" t="str">
        <f>IF(VLOOKUP(QF19,'Drilling Input'!$B$3:$F$10034,5,1)=VLOOKUP(QF18,'Drilling Input'!$B$3:$F$10034,5,1)," ",VLOOKUP(QF19,'Drilling Input'!$B$3:$F$10034,5,1))</f>
        <v>Pressure test above packer (annulus)</v>
      </c>
      <c r="QH19" s="504"/>
      <c r="QI19" s="503">
        <f t="shared" ref="QI19" si="1895">QI18+1/24+1/100000</f>
        <v>44736.500120000012</v>
      </c>
      <c r="QJ19" s="501" t="str">
        <f>IF(VLOOKUP(QI19,'Drilling Input'!$B$3:$F$10034,5,1)=VLOOKUP(QI18,'Drilling Input'!$B$3:$F$10034,5,1)," ",VLOOKUP(QI19,'Drilling Input'!$B$3:$F$10034,5,1))</f>
        <v xml:space="preserve"> </v>
      </c>
      <c r="QK19" s="504"/>
      <c r="QL19" s="503">
        <f t="shared" ref="QL19" si="1896">QL18+1/24+1/100000</f>
        <v>44737.500120000012</v>
      </c>
      <c r="QM19" s="501" t="str">
        <f>IF(VLOOKUP(QL19,'Drilling Input'!$B$3:$F$10034,5,1)=VLOOKUP(QL18,'Drilling Input'!$B$3:$F$10034,5,1)," ",VLOOKUP(QL19,'Drilling Input'!$B$3:$F$10034,5,1))</f>
        <v xml:space="preserve"> </v>
      </c>
      <c r="QN19" s="504"/>
      <c r="QO19" s="503">
        <f t="shared" si="475"/>
        <v>44738.500120000012</v>
      </c>
      <c r="QP19" s="501" t="str">
        <f>IF(VLOOKUP(QO19,'Drilling Input'!$B$3:$F$10034,5,1)=VLOOKUP(QO18,'Drilling Input'!$B$3:$F$10034,5,1)," ",VLOOKUP(QO19,'Drilling Input'!$B$3:$F$10034,5,1))</f>
        <v xml:space="preserve"> </v>
      </c>
      <c r="QQ19" s="504"/>
      <c r="QR19" s="503">
        <f t="shared" ref="QR19" si="1897">QR18+1/24+1/100000</f>
        <v>44739.500120000012</v>
      </c>
      <c r="QS19" s="501" t="str">
        <f>IF(VLOOKUP(QR19,'Drilling Input'!$B$3:$F$10034,5,1)=VLOOKUP(QR18,'Drilling Input'!$B$3:$F$10034,5,1)," ",VLOOKUP(QR19,'Drilling Input'!$B$3:$F$10034,5,1))</f>
        <v xml:space="preserve"> </v>
      </c>
      <c r="QT19" s="504"/>
      <c r="QU19" s="503">
        <f t="shared" ref="QU19" si="1898">QU18+1/24+1/100000</f>
        <v>44740.500120000012</v>
      </c>
      <c r="QV19" s="501" t="str">
        <f>IF(VLOOKUP(QU19,'Drilling Input'!$B$3:$F$10034,5,1)=VLOOKUP(QU18,'Drilling Input'!$B$3:$F$10034,5,1)," ",VLOOKUP(QU19,'Drilling Input'!$B$3:$F$10034,5,1))</f>
        <v xml:space="preserve"> </v>
      </c>
      <c r="QW19" s="504"/>
      <c r="QX19" s="503">
        <f t="shared" ref="QX19" si="1899">QX18+1/24+1/100000</f>
        <v>44741.500120000012</v>
      </c>
      <c r="QY19" s="501" t="str">
        <f>IF(VLOOKUP(QX19,'Drilling Input'!$B$3:$F$10034,5,1)=VLOOKUP(QX18,'Drilling Input'!$B$3:$F$10034,5,1)," ",VLOOKUP(QX19,'Drilling Input'!$B$3:$F$10034,5,1))</f>
        <v xml:space="preserve"> </v>
      </c>
      <c r="QZ19" s="504"/>
      <c r="RA19" s="503">
        <f t="shared" ref="RA19" si="1900">RA18+1/24+1/100000</f>
        <v>44742.500120000012</v>
      </c>
      <c r="RB19" s="501" t="str">
        <f>IF(VLOOKUP(RA19,'Drilling Input'!$B$3:$F$10034,5,1)=VLOOKUP(RA18,'Drilling Input'!$B$3:$F$10034,5,1)," ",VLOOKUP(RA19,'Drilling Input'!$B$3:$F$10034,5,1))</f>
        <v xml:space="preserve"> </v>
      </c>
      <c r="RC19" s="504"/>
      <c r="RD19" s="503">
        <f t="shared" si="480"/>
        <v>44743.500120000012</v>
      </c>
      <c r="RE19" s="501" t="str">
        <f>IF(VLOOKUP(RD19,'Drilling Input'!$B$3:$F$10034,5,1)=VLOOKUP(RD18,'Drilling Input'!$B$3:$F$10034,5,1)," ",VLOOKUP(RD19,'Drilling Input'!$B$3:$F$10034,5,1))</f>
        <v xml:space="preserve"> </v>
      </c>
      <c r="RF19" s="504"/>
      <c r="RG19" s="503">
        <f t="shared" ref="RG19" si="1901">RG18+1/24+1/100000</f>
        <v>44744.500120000012</v>
      </c>
      <c r="RH19" s="501" t="str">
        <f>IF(VLOOKUP(RG19,'Drilling Input'!$B$3:$F$10034,5,1)=VLOOKUP(RG18,'Drilling Input'!$B$3:$F$10034,5,1)," ",VLOOKUP(RG19,'Drilling Input'!$B$3:$F$10034,5,1))</f>
        <v xml:space="preserve"> </v>
      </c>
      <c r="RI19" s="504"/>
      <c r="RJ19" s="503">
        <f t="shared" ref="RJ19" si="1902">RJ18+1/24+1/100000</f>
        <v>44745.500120000012</v>
      </c>
      <c r="RK19" s="501" t="str">
        <f>IF(VLOOKUP(RJ19,'Drilling Input'!$B$3:$F$10034,5,1)=VLOOKUP(RJ18,'Drilling Input'!$B$3:$F$10034,5,1)," ",VLOOKUP(RJ19,'Drilling Input'!$B$3:$F$10034,5,1))</f>
        <v xml:space="preserve"> </v>
      </c>
      <c r="RL19" s="504"/>
      <c r="RM19" s="503">
        <f t="shared" si="475"/>
        <v>44746.500120000012</v>
      </c>
      <c r="RN19" s="501" t="str">
        <f>IF(VLOOKUP(RM19,'Drilling Input'!$B$3:$F$10034,5,1)=VLOOKUP(RM18,'Drilling Input'!$B$3:$F$10034,5,1)," ",VLOOKUP(RM19,'Drilling Input'!$B$3:$F$10034,5,1))</f>
        <v xml:space="preserve"> </v>
      </c>
      <c r="RO19" s="504"/>
      <c r="RP19" s="503">
        <f t="shared" ref="RP19" si="1903">RP18+1/24+1/100000</f>
        <v>44747.500120000012</v>
      </c>
      <c r="RQ19" s="501" t="str">
        <f>IF(VLOOKUP(RP19,'Drilling Input'!$B$3:$F$10034,5,1)=VLOOKUP(RP18,'Drilling Input'!$B$3:$F$10034,5,1)," ",VLOOKUP(RP19,'Drilling Input'!$B$3:$F$10034,5,1))</f>
        <v xml:space="preserve"> </v>
      </c>
      <c r="RR19" s="504"/>
      <c r="RS19" s="503">
        <f t="shared" ref="RS19" si="1904">RS18+1/24+1/100000</f>
        <v>44748.500120000012</v>
      </c>
      <c r="RT19" s="501" t="str">
        <f>IF(VLOOKUP(RS19,'Drilling Input'!$B$3:$F$10034,5,1)=VLOOKUP(RS18,'Drilling Input'!$B$3:$F$10034,5,1)," ",VLOOKUP(RS19,'Drilling Input'!$B$3:$F$10034,5,1))</f>
        <v xml:space="preserve"> </v>
      </c>
      <c r="RU19" s="504"/>
      <c r="RV19" s="503">
        <f t="shared" ref="RV19" si="1905">RV18+1/24+1/100000</f>
        <v>44749.500120000012</v>
      </c>
      <c r="RW19" s="501" t="str">
        <f>IF(VLOOKUP(RV19,'Drilling Input'!$B$3:$F$10034,5,1)=VLOOKUP(RV18,'Drilling Input'!$B$3:$F$10034,5,1)," ",VLOOKUP(RV19,'Drilling Input'!$B$3:$F$10034,5,1))</f>
        <v xml:space="preserve"> </v>
      </c>
      <c r="RX19" s="504"/>
      <c r="RY19" s="503">
        <f t="shared" ref="RY19" si="1906">RY18+1/24+1/100000</f>
        <v>44750.500120000012</v>
      </c>
      <c r="RZ19" s="501" t="str">
        <f>IF(VLOOKUP(RY19,'Drilling Input'!$B$3:$F$10034,5,1)=VLOOKUP(RY18,'Drilling Input'!$B$3:$F$10034,5,1)," ",VLOOKUP(RY19,'Drilling Input'!$B$3:$F$10034,5,1))</f>
        <v xml:space="preserve"> </v>
      </c>
      <c r="SA19" s="504"/>
      <c r="SB19" s="503">
        <f t="shared" si="480"/>
        <v>44751.500120000012</v>
      </c>
      <c r="SC19" s="501" t="str">
        <f>IF(VLOOKUP(SB19,'Drilling Input'!$B$3:$F$10034,5,1)=VLOOKUP(SB18,'Drilling Input'!$B$3:$F$10034,5,1)," ",VLOOKUP(SB19,'Drilling Input'!$B$3:$F$10034,5,1))</f>
        <v xml:space="preserve"> </v>
      </c>
      <c r="SD19" s="504"/>
      <c r="SE19" s="503">
        <f t="shared" ref="SE19" si="1907">SE18+1/24+1/100000</f>
        <v>44752.500120000012</v>
      </c>
      <c r="SF19" s="501" t="str">
        <f>IF(VLOOKUP(SE19,'Drilling Input'!$B$3:$F$10034,5,1)=VLOOKUP(SE18,'Drilling Input'!$B$3:$F$10034,5,1)," ",VLOOKUP(SE19,'Drilling Input'!$B$3:$F$10034,5,1))</f>
        <v xml:space="preserve"> </v>
      </c>
      <c r="SG19" s="504"/>
      <c r="SH19" s="503">
        <f t="shared" ref="SH19" si="1908">SH18+1/24+1/100000</f>
        <v>44753.500120000012</v>
      </c>
      <c r="SI19" s="501" t="str">
        <f>IF(VLOOKUP(SH19,'Drilling Input'!$B$3:$F$10034,5,1)=VLOOKUP(SH18,'Drilling Input'!$B$3:$F$10034,5,1)," ",VLOOKUP(SH19,'Drilling Input'!$B$3:$F$10034,5,1))</f>
        <v xml:space="preserve"> </v>
      </c>
      <c r="SJ19" s="504"/>
      <c r="SK19" s="503">
        <f t="shared" si="475"/>
        <v>44754.500120000012</v>
      </c>
      <c r="SL19" s="501" t="str">
        <f>IF(VLOOKUP(SK19,'Drilling Input'!$B$3:$F$10034,5,1)=VLOOKUP(SK18,'Drilling Input'!$B$3:$F$10034,5,1)," ",VLOOKUP(SK19,'Drilling Input'!$B$3:$F$10034,5,1))</f>
        <v xml:space="preserve"> </v>
      </c>
      <c r="SM19" s="504"/>
      <c r="SN19" s="503">
        <f t="shared" ref="SN19" si="1909">SN18+1/24+1/100000</f>
        <v>44755.500120000012</v>
      </c>
      <c r="SO19" s="501" t="str">
        <f>IF(VLOOKUP(SN19,'Drilling Input'!$B$3:$F$10034,5,1)=VLOOKUP(SN18,'Drilling Input'!$B$3:$F$10034,5,1)," ",VLOOKUP(SN19,'Drilling Input'!$B$3:$F$10034,5,1))</f>
        <v xml:space="preserve"> </v>
      </c>
      <c r="SP19" s="504"/>
      <c r="SQ19" s="503">
        <f t="shared" ref="SQ19" si="1910">SQ18+1/24+1/100000</f>
        <v>44756.500120000012</v>
      </c>
      <c r="SR19" s="501" t="str">
        <f>IF(VLOOKUP(SQ19,'Drilling Input'!$B$3:$F$10034,5,1)=VLOOKUP(SQ18,'Drilling Input'!$B$3:$F$10034,5,1)," ",VLOOKUP(SQ19,'Drilling Input'!$B$3:$F$10034,5,1))</f>
        <v xml:space="preserve"> </v>
      </c>
      <c r="SS19" s="504"/>
      <c r="ST19" s="503">
        <f t="shared" ref="ST19" si="1911">ST18+1/24+1/100000</f>
        <v>44757.500120000012</v>
      </c>
      <c r="SU19" s="501" t="str">
        <f>IF(VLOOKUP(ST19,'Drilling Input'!$B$3:$F$10034,5,1)=VLOOKUP(ST18,'Drilling Input'!$B$3:$F$10034,5,1)," ",VLOOKUP(ST19,'Drilling Input'!$B$3:$F$10034,5,1))</f>
        <v xml:space="preserve"> </v>
      </c>
      <c r="SV19" s="504"/>
      <c r="SW19" s="503">
        <f t="shared" ref="SW19" si="1912">SW18+1/24+1/100000</f>
        <v>44758.500120000012</v>
      </c>
      <c r="SX19" s="501" t="str">
        <f>IF(VLOOKUP(SW19,'Drilling Input'!$B$3:$F$10034,5,1)=VLOOKUP(SW18,'Drilling Input'!$B$3:$F$10034,5,1)," ",VLOOKUP(SW19,'Drilling Input'!$B$3:$F$10034,5,1))</f>
        <v xml:space="preserve"> </v>
      </c>
      <c r="SY19" s="504"/>
      <c r="SZ19" s="503">
        <f t="shared" si="480"/>
        <v>44759.500120000012</v>
      </c>
      <c r="TA19" s="501" t="str">
        <f>IF(VLOOKUP(SZ19,'Drilling Input'!$B$3:$F$10034,5,1)=VLOOKUP(SZ18,'Drilling Input'!$B$3:$F$10034,5,1)," ",VLOOKUP(SZ19,'Drilling Input'!$B$3:$F$10034,5,1))</f>
        <v xml:space="preserve"> </v>
      </c>
      <c r="TB19" s="504"/>
      <c r="TC19" s="503">
        <f t="shared" ref="TC19" si="1913">TC18+1/24+1/100000</f>
        <v>44760.500120000012</v>
      </c>
      <c r="TD19" s="501" t="str">
        <f>IF(VLOOKUP(TC19,'Drilling Input'!$B$3:$F$10034,5,1)=VLOOKUP(TC18,'Drilling Input'!$B$3:$F$10034,5,1)," ",VLOOKUP(TC19,'Drilling Input'!$B$3:$F$10034,5,1))</f>
        <v xml:space="preserve"> </v>
      </c>
      <c r="TE19" s="504"/>
      <c r="TF19" s="503">
        <f t="shared" ref="TF19" si="1914">TF18+1/24+1/100000</f>
        <v>44761.500120000012</v>
      </c>
      <c r="TG19" s="501" t="str">
        <f>IF(VLOOKUP(TF19,'Drilling Input'!$B$3:$F$10034,5,1)=VLOOKUP(TF18,'Drilling Input'!$B$3:$F$10034,5,1)," ",VLOOKUP(TF19,'Drilling Input'!$B$3:$F$10034,5,1))</f>
        <v xml:space="preserve"> </v>
      </c>
      <c r="TH19" s="504"/>
      <c r="TI19" s="503">
        <f t="shared" si="495"/>
        <v>44762.500120000012</v>
      </c>
      <c r="TJ19" s="501" t="str">
        <f>IF(VLOOKUP(TI19,'Drilling Input'!$B$3:$F$10034,5,1)=VLOOKUP(TI18,'Drilling Input'!$B$3:$F$10034,5,1)," ",VLOOKUP(TI19,'Drilling Input'!$B$3:$F$10034,5,1))</f>
        <v xml:space="preserve"> </v>
      </c>
      <c r="TK19" s="504"/>
      <c r="TL19" s="503">
        <f t="shared" ref="TL19" si="1915">TL18+1/24+1/100000</f>
        <v>44763.500120000012</v>
      </c>
      <c r="TM19" s="501" t="str">
        <f>IF(VLOOKUP(TL19,'Drilling Input'!$B$3:$F$10034,5,1)=VLOOKUP(TL18,'Drilling Input'!$B$3:$F$10034,5,1)," ",VLOOKUP(TL19,'Drilling Input'!$B$3:$F$10034,5,1))</f>
        <v xml:space="preserve"> </v>
      </c>
      <c r="TN19" s="504"/>
    </row>
    <row r="20" spans="1:534" s="502" customFormat="1" ht="15" customHeight="1">
      <c r="A20" s="503">
        <f t="shared" si="350"/>
        <v>44586.541796666679</v>
      </c>
      <c r="B20" s="501" t="str">
        <f>IF(VLOOKUP(A20,'Drilling Input'!$B$3:$F$10034,5,1)=VLOOKUP(A19,'Drilling Input'!$B$3:$F$10034,5,1)," ",VLOOKUP(A20,'Drilling Input'!$B$3:$F$10034,5,1))</f>
        <v xml:space="preserve"> </v>
      </c>
      <c r="C20" s="504"/>
      <c r="D20" s="503">
        <f t="shared" si="351"/>
        <v>44587.541796666679</v>
      </c>
      <c r="E20" s="501" t="str">
        <f>IF(VLOOKUP(D20,'Drilling Input'!$B$3:$F$10034,5,1)=VLOOKUP(D19,'Drilling Input'!$B$3:$F$10034,5,1)," ",VLOOKUP(D20,'Drilling Input'!$B$3:$F$10034,5,1))</f>
        <v xml:space="preserve"> </v>
      </c>
      <c r="F20" s="504"/>
      <c r="G20" s="503">
        <f t="shared" si="351"/>
        <v>44588.541796666679</v>
      </c>
      <c r="H20" s="793" t="str">
        <f>IF(VLOOKUP(G20,'Drilling Input'!$B$3:$F$10034,5,1)=VLOOKUP(G19,'Drilling Input'!$B$3:$F$10034,5,1)," ",VLOOKUP(G20,'Drilling Input'!$B$3:$F$10034,5,1))</f>
        <v xml:space="preserve"> </v>
      </c>
      <c r="I20" s="504"/>
      <c r="J20" s="503">
        <f t="shared" si="351"/>
        <v>44589.541796666679</v>
      </c>
      <c r="K20" s="501" t="str">
        <f>IF(VLOOKUP(J20,'Drilling Input'!$B$3:$F$10034,5,1)=VLOOKUP(J19,'Drilling Input'!$B$3:$F$10034,5,1)," ",VLOOKUP(J20,'Drilling Input'!$B$3:$F$10034,5,1))</f>
        <v xml:space="preserve"> </v>
      </c>
      <c r="L20" s="504"/>
      <c r="M20" s="503">
        <f t="shared" si="351"/>
        <v>44590.541796666679</v>
      </c>
      <c r="N20" s="501" t="str">
        <f>IF(VLOOKUP(M20,'Drilling Input'!$B$3:$F$10034,5,1)=VLOOKUP(M19,'Drilling Input'!$B$3:$F$10034,5,1)," ",VLOOKUP(M20,'Drilling Input'!$B$3:$F$10034,5,1))</f>
        <v xml:space="preserve"> </v>
      </c>
      <c r="O20" s="504"/>
      <c r="P20" s="503">
        <f t="shared" si="352"/>
        <v>44591.541796666679</v>
      </c>
      <c r="Q20" s="501" t="str">
        <f>IF(VLOOKUP(P20,'Drilling Input'!$B$3:$F$10034,5,1)=VLOOKUP(P19,'Drilling Input'!$B$3:$F$10034,5,1)," ",VLOOKUP(P20,'Drilling Input'!$B$3:$F$10034,5,1))</f>
        <v xml:space="preserve"> </v>
      </c>
      <c r="R20" s="504"/>
      <c r="S20" s="503">
        <f t="shared" ref="S20" si="1916">S19+1/24+1/100000</f>
        <v>44592.541796666679</v>
      </c>
      <c r="T20" s="501" t="str">
        <f>IF(VLOOKUP(S20,'Drilling Input'!$B$3:$F$10034,5,1)=VLOOKUP(S19,'Drilling Input'!$B$3:$F$10034,5,1)," ",VLOOKUP(S20,'Drilling Input'!$B$3:$F$10034,5,1))</f>
        <v xml:space="preserve"> </v>
      </c>
      <c r="U20" s="504"/>
      <c r="V20" s="503">
        <f t="shared" ref="V20" si="1917">V19+1/24+1/100000</f>
        <v>44593.541796666679</v>
      </c>
      <c r="W20" s="501" t="str">
        <f>IF(VLOOKUP(V20,'Drilling Input'!$B$3:$F$10034,5,1)=VLOOKUP(V19,'Drilling Input'!$B$3:$F$10034,5,1)," ",VLOOKUP(V20,'Drilling Input'!$B$3:$F$10034,5,1))</f>
        <v xml:space="preserve"> </v>
      </c>
      <c r="X20" s="504"/>
      <c r="Y20" s="503">
        <f t="shared" si="355"/>
        <v>44594.541796666679</v>
      </c>
      <c r="Z20" s="501" t="str">
        <f>IF(VLOOKUP(Y20,'Drilling Input'!$B$3:$F$10034,5,1)=VLOOKUP(Y19,'Drilling Input'!$B$3:$F$10034,5,1)," ",VLOOKUP(Y20,'Drilling Input'!$B$3:$F$10034,5,1))</f>
        <v xml:space="preserve"> </v>
      </c>
      <c r="AA20" s="504"/>
      <c r="AB20" s="503">
        <f t="shared" ref="AB20" si="1918">AB19+1/24+1/100000</f>
        <v>44595.541796666679</v>
      </c>
      <c r="AC20" s="501" t="str">
        <f>IF(VLOOKUP(AB20,'Drilling Input'!$B$3:$F$10034,5,1)=VLOOKUP(AB19,'Drilling Input'!$B$3:$F$10034,5,1)," ",VLOOKUP(AB20,'Drilling Input'!$B$3:$F$10034,5,1))</f>
        <v xml:space="preserve"> </v>
      </c>
      <c r="AD20" s="504"/>
      <c r="AE20" s="503">
        <f t="shared" ref="AE20" si="1919">AE19+1/24+1/100000</f>
        <v>44596.541796666679</v>
      </c>
      <c r="AF20" s="501" t="str">
        <f>IF(VLOOKUP(AE20,'Drilling Input'!$B$3:$F$10034,5,1)=VLOOKUP(AE19,'Drilling Input'!$B$3:$F$10034,5,1)," ",VLOOKUP(AE20,'Drilling Input'!$B$3:$F$10034,5,1))</f>
        <v xml:space="preserve"> </v>
      </c>
      <c r="AG20" s="504"/>
      <c r="AH20" s="503">
        <f t="shared" ref="AH20" si="1920">AH19+1/24+1/100000</f>
        <v>44597.541796666679</v>
      </c>
      <c r="AI20" s="501" t="str">
        <f>IF(VLOOKUP(AH20,'Drilling Input'!$B$3:$F$10034,5,1)=VLOOKUP(AH19,'Drilling Input'!$B$3:$F$10034,5,1)," ",VLOOKUP(AH20,'Drilling Input'!$B$3:$F$10034,5,1))</f>
        <v xml:space="preserve"> </v>
      </c>
      <c r="AJ20" s="504"/>
      <c r="AK20" s="503">
        <f t="shared" ref="AK20" si="1921">AK19+1/24+1/100000</f>
        <v>44598.541796666679</v>
      </c>
      <c r="AL20" s="501" t="str">
        <f>IF(VLOOKUP(AK20,'Drilling Input'!$B$3:$F$10034,5,1)=VLOOKUP(AK19,'Drilling Input'!$B$3:$F$10034,5,1)," ",VLOOKUP(AK20,'Drilling Input'!$B$3:$F$10034,5,1))</f>
        <v xml:space="preserve"> </v>
      </c>
      <c r="AM20" s="504"/>
      <c r="AN20" s="503">
        <f t="shared" si="360"/>
        <v>44599.541796666679</v>
      </c>
      <c r="AO20" s="501" t="str">
        <f>IF(VLOOKUP(AN20,'Drilling Input'!$B$3:$F$10034,5,1)=VLOOKUP(AN19,'Drilling Input'!$B$3:$F$10034,5,1)," ",VLOOKUP(AN20,'Drilling Input'!$B$3:$F$10034,5,1))</f>
        <v xml:space="preserve"> </v>
      </c>
      <c r="AP20" s="504"/>
      <c r="AQ20" s="503">
        <f t="shared" ref="AQ20" si="1922">AQ19+1/24+1/100000</f>
        <v>44600.541796666679</v>
      </c>
      <c r="AR20" s="501" t="str">
        <f>IF(VLOOKUP(AQ20,'Drilling Input'!$B$3:$F$10034,5,1)=VLOOKUP(AQ19,'Drilling Input'!$B$3:$F$10034,5,1)," ",VLOOKUP(AQ20,'Drilling Input'!$B$3:$F$10034,5,1))</f>
        <v xml:space="preserve"> </v>
      </c>
      <c r="AS20" s="504"/>
      <c r="AT20" s="503">
        <f t="shared" ref="AT20" si="1923">AT19+1/24+1/100000</f>
        <v>44601.541796666679</v>
      </c>
      <c r="AU20" s="501" t="str">
        <f>IF(VLOOKUP(AT20,'Drilling Input'!$B$3:$F$10034,5,1)=VLOOKUP(AT19,'Drilling Input'!$B$3:$F$10034,5,1)," ",VLOOKUP(AT20,'Drilling Input'!$B$3:$F$10034,5,1))</f>
        <v xml:space="preserve"> </v>
      </c>
      <c r="AV20" s="504"/>
      <c r="AW20" s="503">
        <f t="shared" si="355"/>
        <v>44602.541796666679</v>
      </c>
      <c r="AX20" s="501" t="str">
        <f>IF(VLOOKUP(AW20,'Drilling Input'!$B$3:$F$10034,5,1)=VLOOKUP(AW19,'Drilling Input'!$B$3:$F$10034,5,1)," ",VLOOKUP(AW20,'Drilling Input'!$B$3:$F$10034,5,1))</f>
        <v xml:space="preserve"> </v>
      </c>
      <c r="AY20" s="504"/>
      <c r="AZ20" s="503">
        <f t="shared" ref="AZ20" si="1924">AZ19+1/24+1/100000</f>
        <v>44603.541796666679</v>
      </c>
      <c r="BA20" s="501" t="str">
        <f>IF(VLOOKUP(AZ20,'Drilling Input'!$B$3:$F$10034,5,1)=VLOOKUP(AZ19,'Drilling Input'!$B$3:$F$10034,5,1)," ",VLOOKUP(AZ20,'Drilling Input'!$B$3:$F$10034,5,1))</f>
        <v xml:space="preserve"> </v>
      </c>
      <c r="BB20" s="504"/>
      <c r="BC20" s="503">
        <f t="shared" ref="BC20" si="1925">BC19+1/24+1/100000</f>
        <v>44604.541796666679</v>
      </c>
      <c r="BD20" s="501" t="str">
        <f>IF(VLOOKUP(BC20,'Drilling Input'!$B$3:$F$10034,5,1)=VLOOKUP(BC19,'Drilling Input'!$B$3:$F$10034,5,1)," ",VLOOKUP(BC20,'Drilling Input'!$B$3:$F$10034,5,1))</f>
        <v xml:space="preserve"> </v>
      </c>
      <c r="BE20" s="504"/>
      <c r="BF20" s="503">
        <f t="shared" ref="BF20" si="1926">BF19+1/24+1/100000</f>
        <v>44605.541796666679</v>
      </c>
      <c r="BG20" s="501" t="str">
        <f>IF(VLOOKUP(BF20,'Drilling Input'!$B$3:$F$10034,5,1)=VLOOKUP(BF19,'Drilling Input'!$B$3:$F$10034,5,1)," ",VLOOKUP(BF20,'Drilling Input'!$B$3:$F$10034,5,1))</f>
        <v xml:space="preserve"> </v>
      </c>
      <c r="BH20" s="504"/>
      <c r="BI20" s="503">
        <f t="shared" ref="BI20" si="1927">BI19+1/24+1/100000</f>
        <v>44606.541796666679</v>
      </c>
      <c r="BJ20" s="501" t="str">
        <f>IF(VLOOKUP(BI20,'Drilling Input'!$B$3:$F$10034,5,1)=VLOOKUP(BI19,'Drilling Input'!$B$3:$F$10034,5,1)," ",VLOOKUP(BI20,'Drilling Input'!$B$3:$F$10034,5,1))</f>
        <v xml:space="preserve"> </v>
      </c>
      <c r="BK20" s="504"/>
      <c r="BL20" s="503">
        <f t="shared" si="360"/>
        <v>44607.541796666679</v>
      </c>
      <c r="BM20" s="501" t="str">
        <f>IF(VLOOKUP(BL20,'Drilling Input'!$B$3:$F$10034,5,1)=VLOOKUP(BL19,'Drilling Input'!$B$3:$F$10034,5,1)," ",VLOOKUP(BL20,'Drilling Input'!$B$3:$F$10034,5,1))</f>
        <v>Perform crew change and prepare for sail. Obtain outward clearance.</v>
      </c>
      <c r="BN20" s="504"/>
      <c r="BO20" s="503">
        <f t="shared" ref="BO20" si="1928">BO19+1/24+1/100000</f>
        <v>44608.541796666679</v>
      </c>
      <c r="BP20" s="501" t="str">
        <f>IF(VLOOKUP(BO20,'Drilling Input'!$B$3:$F$10034,5,1)=VLOOKUP(BO19,'Drilling Input'!$B$3:$F$10034,5,1)," ",VLOOKUP(BO20,'Drilling Input'!$B$3:$F$10034,5,1))</f>
        <v xml:space="preserve"> </v>
      </c>
      <c r="BQ20" s="504"/>
      <c r="BR20" s="503">
        <f t="shared" ref="BR20" si="1929">BR19+1/24+1/100000</f>
        <v>44609.541796666679</v>
      </c>
      <c r="BS20" s="501" t="str">
        <f>IF(VLOOKUP(BR20,'Drilling Input'!$B$3:$F$10034,5,1)=VLOOKUP(BR19,'Drilling Input'!$B$3:$F$10034,5,1)," ",VLOOKUP(BR20,'Drilling Input'!$B$3:$F$10034,5,1))</f>
        <v xml:space="preserve"> </v>
      </c>
      <c r="BT20" s="504"/>
      <c r="BU20" s="503">
        <f t="shared" si="355"/>
        <v>44610.541796666679</v>
      </c>
      <c r="BV20" s="501" t="str">
        <f>IF(VLOOKUP(BU20,'Drilling Input'!$B$3:$F$10034,5,1)=VLOOKUP(BU19,'Drilling Input'!$B$3:$F$10034,5,1)," ",VLOOKUP(BU20,'Drilling Input'!$B$3:$F$10034,5,1))</f>
        <v xml:space="preserve"> </v>
      </c>
      <c r="BW20" s="504"/>
      <c r="BX20" s="503">
        <f t="shared" ref="BX20" si="1930">BX19+1/24+1/100000</f>
        <v>44611.541796666679</v>
      </c>
      <c r="BY20" s="501" t="str">
        <f>IF(VLOOKUP(BX20,'Drilling Input'!$B$3:$F$10034,5,1)=VLOOKUP(BX19,'Drilling Input'!$B$3:$F$10034,5,1)," ",VLOOKUP(BX20,'Drilling Input'!$B$3:$F$10034,5,1))</f>
        <v xml:space="preserve"> </v>
      </c>
      <c r="BZ20" s="504"/>
      <c r="CA20" s="503">
        <f t="shared" ref="CA20" si="1931">CA19+1/24+1/100000</f>
        <v>44612.541796666679</v>
      </c>
      <c r="CB20" s="501" t="str">
        <f>IF(VLOOKUP(CA20,'Drilling Input'!$B$3:$F$10034,5,1)=VLOOKUP(CA19,'Drilling Input'!$B$3:$F$10034,5,1)," ",VLOOKUP(CA20,'Drilling Input'!$B$3:$F$10034,5,1))</f>
        <v xml:space="preserve"> </v>
      </c>
      <c r="CC20" s="504"/>
      <c r="CD20" s="503">
        <f t="shared" ref="CD20" si="1932">CD19+1/24+1/100000</f>
        <v>44613.541796666679</v>
      </c>
      <c r="CE20" s="501" t="str">
        <f>IF(VLOOKUP(CD20,'Drilling Input'!$B$3:$F$10034,5,1)=VLOOKUP(CD19,'Drilling Input'!$B$3:$F$10034,5,1)," ",VLOOKUP(CD20,'Drilling Input'!$B$3:$F$10034,5,1))</f>
        <v xml:space="preserve"> </v>
      </c>
      <c r="CF20" s="504"/>
      <c r="CG20" s="503">
        <f t="shared" ref="CG20" si="1933">CG19+1/24+1/100000</f>
        <v>44614.541796666679</v>
      </c>
      <c r="CH20" s="501" t="str">
        <f>IF(VLOOKUP(CG20,'Drilling Input'!$B$3:$F$10034,5,1)=VLOOKUP(CG19,'Drilling Input'!$B$3:$F$10034,5,1)," ",VLOOKUP(CG20,'Drilling Input'!$B$3:$F$10034,5,1))</f>
        <v xml:space="preserve"> </v>
      </c>
      <c r="CI20" s="504"/>
      <c r="CJ20" s="503">
        <f t="shared" si="360"/>
        <v>44615.541796666679</v>
      </c>
      <c r="CK20" s="501" t="str">
        <f>IF(VLOOKUP(CJ20,'Drilling Input'!$B$3:$F$10034,5,1)=VLOOKUP(CJ19,'Drilling Input'!$B$3:$F$10034,5,1)," ",VLOOKUP(CJ20,'Drilling Input'!$B$3:$F$10034,5,1))</f>
        <v xml:space="preserve"> </v>
      </c>
      <c r="CL20" s="504"/>
      <c r="CM20" s="503">
        <f t="shared" ref="CM20" si="1934">CM19+1/24+1/100000</f>
        <v>44616.541796666679</v>
      </c>
      <c r="CN20" s="501" t="str">
        <f>IF(VLOOKUP(CM20,'Drilling Input'!$B$3:$F$10034,5,1)=VLOOKUP(CM19,'Drilling Input'!$B$3:$F$10034,5,1)," ",VLOOKUP(CM20,'Drilling Input'!$B$3:$F$10034,5,1))</f>
        <v xml:space="preserve"> </v>
      </c>
      <c r="CO20" s="504"/>
      <c r="CP20" s="503">
        <f t="shared" ref="CP20" si="1935">CP19+1/24+1/100000</f>
        <v>44617.541796666679</v>
      </c>
      <c r="CQ20" s="501" t="str">
        <f>IF(VLOOKUP(CP20,'Drilling Input'!$B$3:$F$10034,5,1)=VLOOKUP(CP19,'Drilling Input'!$B$3:$F$10034,5,1)," ",VLOOKUP(CP20,'Drilling Input'!$B$3:$F$10034,5,1))</f>
        <v xml:space="preserve"> </v>
      </c>
      <c r="CR20" s="504"/>
      <c r="CS20" s="503">
        <f t="shared" si="375"/>
        <v>44618.541796666679</v>
      </c>
      <c r="CT20" s="501" t="str">
        <f>IF(VLOOKUP(CS20,'Drilling Input'!$B$3:$F$10034,5,1)=VLOOKUP(CS19,'Drilling Input'!$B$3:$F$10034,5,1)," ",VLOOKUP(CS20,'Drilling Input'!$B$3:$F$10034,5,1))</f>
        <v xml:space="preserve"> </v>
      </c>
      <c r="CU20" s="504"/>
      <c r="CV20" s="503">
        <f t="shared" ref="CV20" si="1936">CV19+1/24+1/100000</f>
        <v>44619.541796666679</v>
      </c>
      <c r="CW20" s="501" t="str">
        <f>IF(VLOOKUP(CV20,'Drilling Input'!$B$3:$F$10034,5,1)=VLOOKUP(CV19,'Drilling Input'!$B$3:$F$10034,5,1)," ",VLOOKUP(CV20,'Drilling Input'!$B$3:$F$10034,5,1))</f>
        <v xml:space="preserve"> </v>
      </c>
      <c r="CX20" s="504"/>
      <c r="CY20" s="503">
        <f t="shared" ref="CY20" si="1937">CY19+1/24+1/100000</f>
        <v>44620.541796666679</v>
      </c>
      <c r="CZ20" s="501" t="str">
        <f>IF(VLOOKUP(CY20,'Drilling Input'!$B$3:$F$10034,5,1)=VLOOKUP(CY19,'Drilling Input'!$B$3:$F$10034,5,1)," ",VLOOKUP(CY20,'Drilling Input'!$B$3:$F$10034,5,1))</f>
        <v xml:space="preserve"> </v>
      </c>
      <c r="DA20" s="504"/>
      <c r="DB20" s="503">
        <f t="shared" ref="DB20" si="1938">DB19+1/24+1/100000</f>
        <v>44621.541796666679</v>
      </c>
      <c r="DC20" s="501" t="str">
        <f>IF(VLOOKUP(DB20,'Drilling Input'!$B$3:$F$10034,5,1)=VLOOKUP(DB19,'Drilling Input'!$B$3:$F$10034,5,1)," ",VLOOKUP(DB20,'Drilling Input'!$B$3:$F$10034,5,1))</f>
        <v xml:space="preserve"> </v>
      </c>
      <c r="DD20" s="504"/>
      <c r="DE20" s="503">
        <f t="shared" ref="DE20" si="1939">DE19+1/24+1/100000</f>
        <v>44622.541796666679</v>
      </c>
      <c r="DF20" s="501" t="str">
        <f>IF(VLOOKUP(DE20,'Drilling Input'!$B$3:$F$10034,5,1)=VLOOKUP(DE19,'Drilling Input'!$B$3:$F$10034,5,1)," ",VLOOKUP(DE20,'Drilling Input'!$B$3:$F$10034,5,1))</f>
        <v xml:space="preserve"> </v>
      </c>
      <c r="DG20" s="504"/>
      <c r="DH20" s="503">
        <f t="shared" si="380"/>
        <v>44623.541796666679</v>
      </c>
      <c r="DI20" s="501" t="str">
        <f>IF(VLOOKUP(DH20,'Drilling Input'!$B$3:$F$10034,5,1)=VLOOKUP(DH19,'Drilling Input'!$B$3:$F$10034,5,1)," ",VLOOKUP(DH20,'Drilling Input'!$B$3:$F$10034,5,1))</f>
        <v>P/U and RIH 36" jetting joint, 36" conductor int joints and LP WHH c/w extension joint.</v>
      </c>
      <c r="DJ20" s="504"/>
      <c r="DK20" s="503">
        <f t="shared" ref="DK20" si="1940">DK19+1/24+1/100000</f>
        <v>44624.541796666679</v>
      </c>
      <c r="DL20" s="501" t="str">
        <f>IF(VLOOKUP(DK20,'Drilling Input'!$B$3:$F$10034,5,1)=VLOOKUP(DK19,'Drilling Input'!$B$3:$F$10034,5,1)," ",VLOOKUP(DK20,'Drilling Input'!$B$3:$F$10034,5,1))</f>
        <v xml:space="preserve"> </v>
      </c>
      <c r="DM20" s="504"/>
      <c r="DN20" s="503">
        <f t="shared" ref="DN20" si="1941">DN19+1/24+1/100000</f>
        <v>44625.541796666679</v>
      </c>
      <c r="DO20" s="501" t="str">
        <f>IF(VLOOKUP(DN20,'Drilling Input'!$B$3:$F$10034,5,1)=VLOOKUP(DN19,'Drilling Input'!$B$3:$F$10034,5,1)," ",VLOOKUP(DN20,'Drilling Input'!$B$3:$F$10034,5,1))</f>
        <v>Pump Hi-vis and circulate hole clean</v>
      </c>
      <c r="DP20" s="504"/>
      <c r="DQ20" s="503">
        <f t="shared" si="375"/>
        <v>44626.541796666679</v>
      </c>
      <c r="DR20" s="501" t="str">
        <f>IF(VLOOKUP(DQ20,'Drilling Input'!$B$3:$F$10034,5,1)=VLOOKUP(DQ19,'Drilling Input'!$B$3:$F$10034,5,1)," ",VLOOKUP(DQ20,'Drilling Input'!$B$3:$F$10034,5,1))</f>
        <v xml:space="preserve"> </v>
      </c>
      <c r="DS20" s="504"/>
      <c r="DT20" s="503">
        <f t="shared" ref="DT20" si="1942">DT19+1/24+1/100000</f>
        <v>44627.541796666679</v>
      </c>
      <c r="DU20" s="501" t="str">
        <f>IF(VLOOKUP(DT20,'Drilling Input'!$B$3:$F$10034,5,1)=VLOOKUP(DT19,'Drilling Input'!$B$3:$F$10034,5,1)," ",VLOOKUP(DT20,'Drilling Input'!$B$3:$F$10034,5,1))</f>
        <v>Install bullseye and SOVs at moonpool</v>
      </c>
      <c r="DV20" s="504"/>
      <c r="DW20" s="503">
        <f t="shared" ref="DW20" si="1943">DW19+1/24+1/100000</f>
        <v>44628.541796666679</v>
      </c>
      <c r="DX20" s="501" t="str">
        <f>IF(VLOOKUP(DW20,'Drilling Input'!$B$3:$F$10034,5,1)=VLOOKUP(DW19,'Drilling Input'!$B$3:$F$10034,5,1)," ",VLOOKUP(DW20,'Drilling Input'!$B$3:$F$10034,5,1))</f>
        <v xml:space="preserve"> </v>
      </c>
      <c r="DY20" s="504"/>
      <c r="DZ20" s="503">
        <f t="shared" ref="DZ20" si="1944">DZ19+1/24+1/100000</f>
        <v>44629.541796666679</v>
      </c>
      <c r="EA20" s="501" t="str">
        <f>IF(VLOOKUP(DZ20,'Drilling Input'!$B$3:$F$10034,5,1)=VLOOKUP(DZ19,'Drilling Input'!$B$3:$F$10034,5,1)," ",VLOOKUP(DZ20,'Drilling Input'!$B$3:$F$10034,5,1))</f>
        <v xml:space="preserve"> </v>
      </c>
      <c r="EB20" s="504"/>
      <c r="EC20" s="503">
        <f t="shared" ref="EC20" si="1945">EC19+1/24+1/100000</f>
        <v>44630.541796666679</v>
      </c>
      <c r="ED20" s="501" t="str">
        <f>IF(VLOOKUP(EC20,'Drilling Input'!$B$3:$F$10034,5,1)=VLOOKUP(EC19,'Drilling Input'!$B$3:$F$10034,5,1)," ",VLOOKUP(EC20,'Drilling Input'!$B$3:$F$10034,5,1))</f>
        <v xml:space="preserve"> </v>
      </c>
      <c r="EE20" s="504"/>
      <c r="EF20" s="503">
        <f t="shared" si="380"/>
        <v>44631.541796666679</v>
      </c>
      <c r="EG20" s="501" t="str">
        <f>IF(VLOOKUP(EF20,'Drilling Input'!$B$3:$F$10034,5,1)=VLOOKUP(EF19,'Drilling Input'!$B$3:$F$10034,5,1)," ",VLOOKUP(EF20,'Drilling Input'!$B$3:$F$10034,5,1))</f>
        <v xml:space="preserve"> </v>
      </c>
      <c r="EH20" s="504"/>
      <c r="EI20" s="503">
        <f t="shared" ref="EI20" si="1946">EI19+1/24+1/100000</f>
        <v>44632.541796666679</v>
      </c>
      <c r="EJ20" s="501" t="str">
        <f>IF(VLOOKUP(EI20,'Drilling Input'!$B$3:$F$10034,5,1)=VLOOKUP(EI19,'Drilling Input'!$B$3:$F$10034,5,1)," ",VLOOKUP(EI20,'Drilling Input'!$B$3:$F$10034,5,1))</f>
        <v xml:space="preserve"> </v>
      </c>
      <c r="EK20" s="504"/>
      <c r="EL20" s="503">
        <f t="shared" ref="EL20" si="1947">EL19+1/24+1/100000</f>
        <v>44633.541796666679</v>
      </c>
      <c r="EM20" s="501" t="str">
        <f>IF(VLOOKUP(EL20,'Drilling Input'!$B$3:$F$10034,5,1)=VLOOKUP(EL19,'Drilling Input'!$B$3:$F$10034,5,1)," ",VLOOKUP(EL20,'Drilling Input'!$B$3:$F$10034,5,1))</f>
        <v xml:space="preserve"> </v>
      </c>
      <c r="EN20" s="504"/>
      <c r="EO20" s="503">
        <f t="shared" si="375"/>
        <v>44634.541796666679</v>
      </c>
      <c r="EP20" s="501" t="str">
        <f>IF(VLOOKUP(EO20,'Drilling Input'!$B$3:$F$10034,5,1)=VLOOKUP(EO19,'Drilling Input'!$B$3:$F$10034,5,1)," ",VLOOKUP(EO20,'Drilling Input'!$B$3:$F$10034,5,1))</f>
        <v xml:space="preserve"> </v>
      </c>
      <c r="EQ20" s="504"/>
      <c r="ER20" s="503">
        <f t="shared" ref="ER20" si="1948">ER19+1/24+1/100000</f>
        <v>44635.541796666679</v>
      </c>
      <c r="ES20" s="501" t="str">
        <f>IF(VLOOKUP(ER20,'Drilling Input'!$B$3:$F$10034,5,1)=VLOOKUP(ER19,'Drilling Input'!$B$3:$F$10034,5,1)," ",VLOOKUP(ER20,'Drilling Input'!$B$3:$F$10034,5,1))</f>
        <v xml:space="preserve"> </v>
      </c>
      <c r="ET20" s="504"/>
      <c r="EU20" s="503">
        <f t="shared" ref="EU20" si="1949">EU19+1/24+1/100000</f>
        <v>44636.541796666679</v>
      </c>
      <c r="EV20" s="501" t="str">
        <f>IF(VLOOKUP(EU20,'Drilling Input'!$B$3:$F$10034,5,1)=VLOOKUP(EU19,'Drilling Input'!$B$3:$F$10034,5,1)," ",VLOOKUP(EU20,'Drilling Input'!$B$3:$F$10034,5,1))</f>
        <v>Directional drill ahead 24" hole with SW to 2x stands above Top Supra Lingan.</v>
      </c>
      <c r="EW20" s="504"/>
      <c r="EX20" s="503">
        <f t="shared" ref="EX20" si="1950">EX19+1/24+1/100000</f>
        <v>44637.541796666679</v>
      </c>
      <c r="EY20" s="501" t="str">
        <f>IF(VLOOKUP(EX20,'Drilling Input'!$B$3:$F$10034,5,1)=VLOOKUP(EX19,'Drilling Input'!$B$3:$F$10034,5,1)," ",VLOOKUP(EX20,'Drilling Input'!$B$3:$F$10034,5,1))</f>
        <v xml:space="preserve"> </v>
      </c>
      <c r="EZ20" s="504"/>
      <c r="FA20" s="503">
        <f t="shared" ref="FA20" si="1951">FA19+1/24+1/100000</f>
        <v>44638.541796666679</v>
      </c>
      <c r="FB20" s="501" t="str">
        <f>IF(VLOOKUP(FA20,'Drilling Input'!$B$3:$F$10034,5,1)=VLOOKUP(FA19,'Drilling Input'!$B$3:$F$10034,5,1)," ",VLOOKUP(FA20,'Drilling Input'!$B$3:$F$10034,5,1))</f>
        <v xml:space="preserve"> </v>
      </c>
      <c r="FC20" s="504"/>
      <c r="FD20" s="503">
        <f t="shared" si="380"/>
        <v>44639.541796666679</v>
      </c>
      <c r="FE20" s="501" t="str">
        <f>IF(VLOOKUP(FD20,'Drilling Input'!$B$3:$F$10034,5,1)=VLOOKUP(FD19,'Drilling Input'!$B$3:$F$10034,5,1)," ",VLOOKUP(FD20,'Drilling Input'!$B$3:$F$10034,5,1))</f>
        <v xml:space="preserve"> </v>
      </c>
      <c r="FF20" s="504"/>
      <c r="FG20" s="503">
        <f t="shared" ref="FG20" si="1952">FG19+1/24+1/100000</f>
        <v>44640.541796666679</v>
      </c>
      <c r="FH20" s="501" t="str">
        <f>IF(VLOOKUP(FG20,'Drilling Input'!$B$3:$F$10034,5,1)=VLOOKUP(FG19,'Drilling Input'!$B$3:$F$10034,5,1)," ",VLOOKUP(FG20,'Drilling Input'!$B$3:$F$10034,5,1))</f>
        <v xml:space="preserve"> </v>
      </c>
      <c r="FI20" s="504"/>
      <c r="FJ20" s="503">
        <f t="shared" ref="FJ20" si="1953">FJ19+1/24+1/100000</f>
        <v>44641.541796666679</v>
      </c>
      <c r="FK20" s="501" t="str">
        <f>IF(VLOOKUP(FJ20,'Drilling Input'!$B$3:$F$10034,5,1)=VLOOKUP(FJ19,'Drilling Input'!$B$3:$F$10034,5,1)," ",VLOOKUP(FJ20,'Drilling Input'!$B$3:$F$10034,5,1))</f>
        <v xml:space="preserve"> </v>
      </c>
      <c r="FL20" s="504"/>
      <c r="FM20" s="503">
        <f t="shared" si="395"/>
        <v>44642.541796666679</v>
      </c>
      <c r="FN20" s="501" t="str">
        <f>IF(VLOOKUP(FM20,'Drilling Input'!$B$3:$F$10034,5,1)=VLOOKUP(FM19,'Drilling Input'!$B$3:$F$10034,5,1)," ",VLOOKUP(FM20,'Drilling Input'!$B$3:$F$10034,5,1))</f>
        <v xml:space="preserve"> </v>
      </c>
      <c r="FO20" s="504"/>
      <c r="FP20" s="503">
        <f t="shared" ref="FP20" si="1954">FP19+1/24+1/100000</f>
        <v>44643.541796666679</v>
      </c>
      <c r="FQ20" s="501" t="str">
        <f>IF(VLOOKUP(FP20,'Drilling Input'!$B$3:$F$10034,5,1)=VLOOKUP(FP19,'Drilling Input'!$B$3:$F$10034,5,1)," ",VLOOKUP(FP20,'Drilling Input'!$B$3:$F$10034,5,1))</f>
        <v xml:space="preserve"> </v>
      </c>
      <c r="FR20" s="504"/>
      <c r="FS20" s="503">
        <f t="shared" ref="FS20" si="1955">FS19+1/24+1/100000</f>
        <v>44644.541796666679</v>
      </c>
      <c r="FT20" s="501" t="str">
        <f>IF(VLOOKUP(FS20,'Drilling Input'!$B$3:$F$10034,5,1)=VLOOKUP(FS19,'Drilling Input'!$B$3:$F$10034,5,1)," ",VLOOKUP(FS20,'Drilling Input'!$B$3:$F$10034,5,1))</f>
        <v>PU &amp; MU Termination / Keel joint, Meanwhile install RCD stab plate</v>
      </c>
      <c r="FU20" s="504"/>
      <c r="FV20" s="503">
        <f t="shared" ref="FV20" si="1956">FV19+1/24+1/100000</f>
        <v>44645.541796666679</v>
      </c>
      <c r="FW20" s="501" t="str">
        <f>IF(VLOOKUP(FV20,'Drilling Input'!$B$3:$F$10034,5,1)=VLOOKUP(FV19,'Drilling Input'!$B$3:$F$10034,5,1)," ",VLOOKUP(FV20,'Drilling Input'!$B$3:$F$10034,5,1))</f>
        <v>Land BOP and Latch connector. Perform overpull test.</v>
      </c>
      <c r="FX20" s="504"/>
      <c r="FY20" s="503">
        <f t="shared" ref="FY20" si="1957">FY19+1/24+1/100000</f>
        <v>44646.541796666679</v>
      </c>
      <c r="FZ20" s="501" t="str">
        <f>IF(VLOOKUP(FY20,'Drilling Input'!$B$3:$F$10034,5,1)=VLOOKUP(FY19,'Drilling Input'!$B$3:$F$10034,5,1)," ",VLOOKUP(FY20,'Drilling Input'!$B$3:$F$10034,5,1))</f>
        <v>Circulate BU to above BOPs</v>
      </c>
      <c r="GA20" s="504"/>
      <c r="GB20" s="503">
        <f t="shared" si="400"/>
        <v>44647.541796666679</v>
      </c>
      <c r="GC20" s="501" t="str">
        <f>IF(VLOOKUP(GB20,'Drilling Input'!$B$3:$F$10034,5,1)=VLOOKUP(GB19,'Drilling Input'!$B$3:$F$10034,5,1)," ",VLOOKUP(GB20,'Drilling Input'!$B$3:$F$10034,5,1))</f>
        <v xml:space="preserve"> </v>
      </c>
      <c r="GD20" s="504"/>
      <c r="GE20" s="503">
        <f t="shared" ref="GE20" si="1958">GE19+1/24+1/100000</f>
        <v>44648.541796666679</v>
      </c>
      <c r="GF20" s="501" t="str">
        <f>IF(VLOOKUP(GE20,'Drilling Input'!$B$3:$F$10034,5,1)=VLOOKUP(GE19,'Drilling Input'!$B$3:$F$10034,5,1)," ",VLOOKUP(GE20,'Drilling Input'!$B$3:$F$10034,5,1))</f>
        <v xml:space="preserve"> </v>
      </c>
      <c r="GG20" s="504"/>
      <c r="GH20" s="503">
        <f t="shared" ref="GH20" si="1959">GH19+1/24+1/100000</f>
        <v>44649.541796666679</v>
      </c>
      <c r="GI20" s="501" t="str">
        <f>IF(VLOOKUP(GH20,'Drilling Input'!$B$3:$F$10034,5,1)=VLOOKUP(GH19,'Drilling Input'!$B$3:$F$10034,5,1)," ",VLOOKUP(GH20,'Drilling Input'!$B$3:$F$10034,5,1))</f>
        <v xml:space="preserve"> </v>
      </c>
      <c r="GJ20" s="504"/>
      <c r="GK20" s="503">
        <f t="shared" si="395"/>
        <v>44650.541796666679</v>
      </c>
      <c r="GL20" s="501" t="str">
        <f>IF(VLOOKUP(GK20,'Drilling Input'!$B$3:$F$10034,5,1)=VLOOKUP(GK19,'Drilling Input'!$B$3:$F$10034,5,1)," ",VLOOKUP(GK20,'Drilling Input'!$B$3:$F$10034,5,1))</f>
        <v xml:space="preserve"> </v>
      </c>
      <c r="GM20" s="504"/>
      <c r="GN20" s="503">
        <f t="shared" ref="GN20" si="1960">GN19+1/24+1/100000</f>
        <v>44651.541796666679</v>
      </c>
      <c r="GO20" s="501" t="str">
        <f>IF(VLOOKUP(GN20,'Drilling Input'!$B$3:$F$10034,5,1)=VLOOKUP(GN19,'Drilling Input'!$B$3:$F$10034,5,1)," ",VLOOKUP(GN20,'Drilling Input'!$B$3:$F$10034,5,1))</f>
        <v xml:space="preserve"> </v>
      </c>
      <c r="GP20" s="504"/>
      <c r="GQ20" s="503">
        <f t="shared" ref="GQ20" si="1961">GQ19+1/24+1/100000</f>
        <v>44652.541796666679</v>
      </c>
      <c r="GR20" s="501" t="str">
        <f>IF(VLOOKUP(GQ20,'Drilling Input'!$B$3:$F$10034,5,1)=VLOOKUP(GQ19,'Drilling Input'!$B$3:$F$10034,5,1)," ",VLOOKUP(GQ20,'Drilling Input'!$B$3:$F$10034,5,1))</f>
        <v xml:space="preserve"> </v>
      </c>
      <c r="GS20" s="504"/>
      <c r="GT20" s="503">
        <f t="shared" ref="GT20" si="1962">GT19+1/24+1/100000</f>
        <v>44653.541796666679</v>
      </c>
      <c r="GU20" s="501" t="str">
        <f>IF(VLOOKUP(GT20,'Drilling Input'!$B$3:$F$10034,5,1)=VLOOKUP(GT19,'Drilling Input'!$B$3:$F$10034,5,1)," ",VLOOKUP(GT20,'Drilling Input'!$B$3:$F$10034,5,1))</f>
        <v>Install VX gasket on THD</v>
      </c>
      <c r="GV20" s="504"/>
      <c r="GW20" s="503">
        <f t="shared" ref="GW20" si="1963">GW19+1/24+1/100000</f>
        <v>44654.541796666679</v>
      </c>
      <c r="GX20" s="501" t="str">
        <f>IF(VLOOKUP(GW20,'Drilling Input'!$B$3:$F$10034,5,1)=VLOOKUP(GW19,'Drilling Input'!$B$3:$F$10034,5,1)," ",VLOOKUP(GW20,'Drilling Input'!$B$3:$F$10034,5,1))</f>
        <v>Displace to RDIF while drilling out remaining cement, shoe, rathole and 15 ft of new formation.</v>
      </c>
      <c r="GY20" s="504"/>
      <c r="GZ20" s="503">
        <f t="shared" si="400"/>
        <v>44655.541796666679</v>
      </c>
      <c r="HA20" s="501" t="str">
        <f>IF(VLOOKUP(GZ20,'Drilling Input'!$B$3:$F$10034,5,1)=VLOOKUP(GZ19,'Drilling Input'!$B$3:$F$10034,5,1)," ",VLOOKUP(GZ20,'Drilling Input'!$B$3:$F$10034,5,1))</f>
        <v>Circulate casing clean with DIF</v>
      </c>
      <c r="HB20" s="504"/>
      <c r="HC20" s="503">
        <f t="shared" ref="HC20" si="1964">HC19+1/24+1/100000</f>
        <v>44656.541796666679</v>
      </c>
      <c r="HD20" s="501" t="str">
        <f>IF(VLOOKUP(HC20,'Drilling Input'!$B$3:$F$10034,5,1)=VLOOKUP(HC19,'Drilling Input'!$B$3:$F$10034,5,1)," ",VLOOKUP(HC20,'Drilling Input'!$B$3:$F$10034,5,1))</f>
        <v xml:space="preserve">MU GP packer. </v>
      </c>
      <c r="HE20" s="504"/>
      <c r="HF20" s="503">
        <f t="shared" ref="HF20" si="1965">HF19+1/24+1/100000</f>
        <v>44657.541796666679</v>
      </c>
      <c r="HG20" s="501" t="str">
        <f>IF(VLOOKUP(HF20,'Drilling Input'!$B$3:$F$10034,5,1)=VLOOKUP(HF19,'Drilling Input'!$B$3:$F$10034,5,1)," ",VLOOKUP(HF20,'Drilling Input'!$B$3:$F$10034,5,1))</f>
        <v xml:space="preserve"> </v>
      </c>
      <c r="HH20" s="504"/>
      <c r="HI20" s="503">
        <f t="shared" si="395"/>
        <v>44658.541796666679</v>
      </c>
      <c r="HJ20" s="501" t="str">
        <f>IF(VLOOKUP(HI20,'Drilling Input'!$B$3:$F$10034,5,1)=VLOOKUP(HI19,'Drilling Input'!$B$3:$F$10034,5,1)," ",VLOOKUP(HI20,'Drilling Input'!$B$3:$F$10034,5,1))</f>
        <v xml:space="preserve">Displace C, K, B and riser to brine.  </v>
      </c>
      <c r="HK20" s="504"/>
      <c r="HL20" s="503">
        <f t="shared" ref="HL20" si="1966">HL19+1/24+1/100000</f>
        <v>44659.541796666679</v>
      </c>
      <c r="HM20" s="501" t="str">
        <f>IF(VLOOKUP(HL20,'Drilling Input'!$B$3:$F$10034,5,1)=VLOOKUP(HL19,'Drilling Input'!$B$3:$F$10034,5,1)," ",VLOOKUP(HL20,'Drilling Input'!$B$3:$F$10034,5,1))</f>
        <v xml:space="preserve">RIH with completion Tubing </v>
      </c>
      <c r="HN20" s="504"/>
      <c r="HO20" s="503">
        <f t="shared" ref="HO20" si="1967">HO19+1/24+1/100000</f>
        <v>44660.541796666679</v>
      </c>
      <c r="HP20" s="501" t="str">
        <f>IF(VLOOKUP(HO20,'Drilling Input'!$B$3:$F$10034,5,1)=VLOOKUP(HO19,'Drilling Input'!$B$3:$F$10034,5,1)," ",VLOOKUP(HO20,'Drilling Input'!$B$3:$F$10034,5,1))</f>
        <v xml:space="preserve"> </v>
      </c>
      <c r="HQ20" s="504"/>
      <c r="HR20" s="503">
        <f t="shared" ref="HR20" si="1968">HR19+1/24+1/100000</f>
        <v>44661.541796666679</v>
      </c>
      <c r="HS20" s="501" t="str">
        <f>IF(VLOOKUP(HR20,'Drilling Input'!$B$3:$F$10034,5,1)=VLOOKUP(HR19,'Drilling Input'!$B$3:$F$10034,5,1)," ",VLOOKUP(HR20,'Drilling Input'!$B$3:$F$10034,5,1))</f>
        <v>P/U and M/U SES</v>
      </c>
      <c r="HT20" s="504"/>
      <c r="HU20" s="503">
        <f t="shared" ref="HU20" si="1969">HU19+1/24+1/100000</f>
        <v>44662.541796666679</v>
      </c>
      <c r="HV20" s="501" t="str">
        <f>IF(VLOOKUP(HU20,'Drilling Input'!$B$3:$F$10034,5,1)=VLOOKUP(HU19,'Drilling Input'!$B$3:$F$10034,5,1)," ",VLOOKUP(HU20,'Drilling Input'!$B$3:$F$10034,5,1))</f>
        <v xml:space="preserve">Install diverter pulling too. Pull diverter. Lay down on skate. </v>
      </c>
      <c r="HW20" s="504"/>
      <c r="HX20" s="503">
        <f t="shared" si="400"/>
        <v>44663.541796666679</v>
      </c>
      <c r="HY20" s="501" t="str">
        <f>IF(VLOOKUP(HX20,'Drilling Input'!$B$3:$F$10034,5,1)=VLOOKUP(HX19,'Drilling Input'!$B$3:$F$10034,5,1)," ",VLOOKUP(HX20,'Drilling Input'!$B$3:$F$10034,5,1))</f>
        <v xml:space="preserve">ROV inspect THD and components </v>
      </c>
      <c r="HZ20" s="504"/>
      <c r="IA20" s="503">
        <f t="shared" ref="IA20" si="1970">IA19+1/24+1/100000</f>
        <v>44664.541796666679</v>
      </c>
      <c r="IB20" s="501" t="str">
        <f>IF(VLOOKUP(IA20,'Drilling Input'!$B$3:$F$10034,5,1)=VLOOKUP(IA19,'Drilling Input'!$B$3:$F$10034,5,1)," ",VLOOKUP(IA20,'Drilling Input'!$B$3:$F$10034,5,1))</f>
        <v xml:space="preserve"> </v>
      </c>
      <c r="IC20" s="504"/>
      <c r="ID20" s="503">
        <f t="shared" ref="ID20" si="1971">ID19+1/24+1/100000</f>
        <v>44665.541796666679</v>
      </c>
      <c r="IE20" s="501" t="str">
        <f>IF(VLOOKUP(ID20,'Drilling Input'!$B$3:$F$10034,5,1)=VLOOKUP(ID19,'Drilling Input'!$B$3:$F$10034,5,1)," ",VLOOKUP(ID20,'Drilling Input'!$B$3:$F$10034,5,1))</f>
        <v xml:space="preserve"> </v>
      </c>
      <c r="IF20" s="504"/>
      <c r="IG20" s="503">
        <f t="shared" si="415"/>
        <v>44666.541796666679</v>
      </c>
      <c r="IH20" s="501" t="str">
        <f>IF(VLOOKUP(IG20,'Drilling Input'!$B$3:$F$10034,5,1)=VLOOKUP(IG19,'Drilling Input'!$B$3:$F$10034,5,1)," ",VLOOKUP(IG20,'Drilling Input'!$B$3:$F$10034,5,1))</f>
        <v xml:space="preserve"> </v>
      </c>
      <c r="II20" s="504"/>
      <c r="IJ20" s="503">
        <f t="shared" ref="IJ20" si="1972">IJ19+1/24+1/100000</f>
        <v>44667.541796666679</v>
      </c>
      <c r="IK20" s="501" t="str">
        <f>IF(VLOOKUP(IJ20,'Drilling Input'!$B$3:$F$10034,5,1)=VLOOKUP(IJ19,'Drilling Input'!$B$3:$F$10034,5,1)," ",VLOOKUP(IJ20,'Drilling Input'!$B$3:$F$10034,5,1))</f>
        <v xml:space="preserve"> </v>
      </c>
      <c r="IL20" s="504"/>
      <c r="IM20" s="503">
        <f t="shared" ref="IM20" si="1973">IM19+1/24+1/100000</f>
        <v>44668.541796666679</v>
      </c>
      <c r="IN20" s="501" t="str">
        <f>IF(VLOOKUP(IM20,'Drilling Input'!$B$3:$F$10034,5,1)=VLOOKUP(IM19,'Drilling Input'!$B$3:$F$10034,5,1)," ",VLOOKUP(IM20,'Drilling Input'!$B$3:$F$10034,5,1))</f>
        <v>Change out to PS30. Rig down 14-100.</v>
      </c>
      <c r="IO20" s="504"/>
      <c r="IP20" s="503">
        <f t="shared" ref="IP20" si="1974">IP19+1/24+1/100000</f>
        <v>44669.541796666679</v>
      </c>
      <c r="IQ20" s="501" t="str">
        <f>IF(VLOOKUP(IP20,'Drilling Input'!$B$3:$F$10034,5,1)=VLOOKUP(IP19,'Drilling Input'!$B$3:$F$10034,5,1)," ",VLOOKUP(IP20,'Drilling Input'!$B$3:$F$10034,5,1))</f>
        <v xml:space="preserve"> </v>
      </c>
      <c r="IR20" s="504"/>
      <c r="IS20" s="503">
        <f t="shared" ref="IS20" si="1975">IS19+1/24+1/100000</f>
        <v>44670.541796666679</v>
      </c>
      <c r="IT20" s="501" t="str">
        <f>IF(VLOOKUP(IS20,'Drilling Input'!$B$3:$F$10034,5,1)=VLOOKUP(IS19,'Drilling Input'!$B$3:$F$10034,5,1)," ",VLOOKUP(IS20,'Drilling Input'!$B$3:$F$10034,5,1))</f>
        <v xml:space="preserve"> </v>
      </c>
      <c r="IU20" s="504"/>
      <c r="IV20" s="503">
        <f t="shared" si="420"/>
        <v>44671.541796666679</v>
      </c>
      <c r="IW20" s="501" t="str">
        <f>IF(VLOOKUP(IV20,'Drilling Input'!$B$3:$F$10034,5,1)=VLOOKUP(IV19,'Drilling Input'!$B$3:$F$10034,5,1)," ",VLOOKUP(IV20,'Drilling Input'!$B$3:$F$10034,5,1))</f>
        <v xml:space="preserve"> </v>
      </c>
      <c r="IX20" s="504"/>
      <c r="IY20" s="503">
        <f t="shared" ref="IY20" si="1976">IY19+1/24+1/100000</f>
        <v>44672.541796666679</v>
      </c>
      <c r="IZ20" s="501" t="str">
        <f>IF(VLOOKUP(IY20,'Drilling Input'!$B$3:$F$10034,5,1)=VLOOKUP(IY19,'Drilling Input'!$B$3:$F$10034,5,1)," ",VLOOKUP(IY20,'Drilling Input'!$B$3:$F$10034,5,1))</f>
        <v>RU to run 9-5/8" liner</v>
      </c>
      <c r="JA20" s="504"/>
      <c r="JB20" s="503">
        <f t="shared" ref="JB20" si="1977">JB19+1/24+1/100000</f>
        <v>44673.541796666679</v>
      </c>
      <c r="JC20" s="501" t="str">
        <f>IF(VLOOKUP(JB20,'Drilling Input'!$B$3:$F$10034,5,1)=VLOOKUP(JB19,'Drilling Input'!$B$3:$F$10034,5,1)," ",VLOOKUP(JB20,'Drilling Input'!$B$3:$F$10034,5,1))</f>
        <v xml:space="preserve"> </v>
      </c>
      <c r="JD20" s="504"/>
      <c r="JE20" s="503">
        <f t="shared" si="415"/>
        <v>44674.541796666679</v>
      </c>
      <c r="JF20" s="501" t="str">
        <f>IF(VLOOKUP(JE20,'Drilling Input'!$B$3:$F$10034,5,1)=VLOOKUP(JE19,'Drilling Input'!$B$3:$F$10034,5,1)," ",VLOOKUP(JE20,'Drilling Input'!$B$3:$F$10034,5,1))</f>
        <v>Flush choke line to brine from kill line.  Open BOP's</v>
      </c>
      <c r="JG20" s="504"/>
      <c r="JH20" s="503">
        <f t="shared" ref="JH20" si="1978">JH19+1/24+1/100000</f>
        <v>44675.541796666679</v>
      </c>
      <c r="JI20" s="501" t="str">
        <f>IF(VLOOKUP(JH20,'Drilling Input'!$B$3:$F$10034,5,1)=VLOOKUP(JH19,'Drilling Input'!$B$3:$F$10034,5,1)," ",VLOOKUP(JH20,'Drilling Input'!$B$3:$F$10034,5,1))</f>
        <v>P/U and run the BOP Assistant BLAT tool.</v>
      </c>
      <c r="JJ20" s="504"/>
      <c r="JK20" s="503">
        <f t="shared" ref="JK20" si="1979">JK19+1/24+1/100000</f>
        <v>44676.541796666679</v>
      </c>
      <c r="JL20" s="501" t="str">
        <f>IF(VLOOKUP(JK20,'Drilling Input'!$B$3:$F$10034,5,1)=VLOOKUP(JK19,'Drilling Input'!$B$3:$F$10034,5,1)," ",VLOOKUP(JK20,'Drilling Input'!$B$3:$F$10034,5,1))</f>
        <v>Service TDS, DROPS inspection</v>
      </c>
      <c r="JM20" s="504"/>
      <c r="JN20" s="503">
        <f t="shared" ref="JN20" si="1980">JN19+1/24+1/100000</f>
        <v>44677.541796666679</v>
      </c>
      <c r="JO20" s="501" t="str">
        <f>IF(VLOOKUP(JN20,'Drilling Input'!$B$3:$F$10034,5,1)=VLOOKUP(JN19,'Drilling Input'!$B$3:$F$10034,5,1)," ",VLOOKUP(JN20,'Drilling Input'!$B$3:$F$10034,5,1))</f>
        <v xml:space="preserve"> </v>
      </c>
      <c r="JP20" s="504"/>
      <c r="JQ20" s="503">
        <f t="shared" ref="JQ20" si="1981">JQ19+1/24+1/100000</f>
        <v>44678.541796666679</v>
      </c>
      <c r="JR20" s="501" t="str">
        <f>IF(VLOOKUP(JQ20,'Drilling Input'!$B$3:$F$10034,5,1)=VLOOKUP(JQ19,'Drilling Input'!$B$3:$F$10034,5,1)," ",VLOOKUP(JQ20,'Drilling Input'!$B$3:$F$10034,5,1))</f>
        <v>Circulate casing clean with DIF</v>
      </c>
      <c r="JS20" s="504"/>
      <c r="JT20" s="503">
        <f t="shared" si="420"/>
        <v>44679.541796666679</v>
      </c>
      <c r="JU20" s="501" t="str">
        <f>IF(VLOOKUP(JT20,'Drilling Input'!$B$3:$F$10034,5,1)=VLOOKUP(JT19,'Drilling Input'!$B$3:$F$10034,5,1)," ",VLOOKUP(JT20,'Drilling Input'!$B$3:$F$10034,5,1))</f>
        <v xml:space="preserve"> </v>
      </c>
      <c r="JV20" s="504"/>
      <c r="JW20" s="503">
        <f t="shared" ref="JW20" si="1982">JW19+1/24+1/100000</f>
        <v>44680.541796666679</v>
      </c>
      <c r="JX20" s="501" t="str">
        <f>IF(VLOOKUP(JW20,'Drilling Input'!$B$3:$F$10034,5,1)=VLOOKUP(JW19,'Drilling Input'!$B$3:$F$10034,5,1)," ",VLOOKUP(JW20,'Drilling Input'!$B$3:$F$10034,5,1))</f>
        <v>RIH on  6 5/8"  DP</v>
      </c>
      <c r="JY20" s="504"/>
      <c r="JZ20" s="503">
        <f t="shared" ref="JZ20" si="1983">JZ19+1/24+1/100000</f>
        <v>44681.541796666679</v>
      </c>
      <c r="KA20" s="501" t="str">
        <f>IF(VLOOKUP(JZ20,'Drilling Input'!$B$3:$F$10034,5,1)=VLOOKUP(JZ19,'Drilling Input'!$B$3:$F$10034,5,1)," ",VLOOKUP(JZ20,'Drilling Input'!$B$3:$F$10034,5,1))</f>
        <v xml:space="preserve">Displace OH to filtered brine </v>
      </c>
      <c r="KB20" s="504"/>
      <c r="KC20" s="503">
        <f t="shared" si="415"/>
        <v>44682.541796666679</v>
      </c>
      <c r="KD20" s="501" t="str">
        <f>IF(VLOOKUP(KC20,'Drilling Input'!$B$3:$F$10034,5,1)=VLOOKUP(KC19,'Drilling Input'!$B$3:$F$10034,5,1)," ",VLOOKUP(KC20,'Drilling Input'!$B$3:$F$10034,5,1))</f>
        <v xml:space="preserve"> </v>
      </c>
      <c r="KE20" s="504"/>
      <c r="KF20" s="503">
        <f t="shared" ref="KF20" si="1984">KF19+1/24+1/100000</f>
        <v>44683.541796666679</v>
      </c>
      <c r="KG20" s="501" t="str">
        <f>IF(VLOOKUP(KF20,'Drilling Input'!$B$3:$F$10034,5,1)=VLOOKUP(KF19,'Drilling Input'!$B$3:$F$10034,5,1)," ",VLOOKUP(KF20,'Drilling Input'!$B$3:$F$10034,5,1))</f>
        <v xml:space="preserve"> </v>
      </c>
      <c r="KH20" s="504"/>
      <c r="KI20" s="503">
        <f t="shared" ref="KI20" si="1985">KI19+1/24+1/100000</f>
        <v>44684.541796666679</v>
      </c>
      <c r="KJ20" s="501" t="str">
        <f>IF(VLOOKUP(KI20,'Drilling Input'!$B$3:$F$10034,5,1)=VLOOKUP(KI19,'Drilling Input'!$B$3:$F$10034,5,1)," ",VLOOKUP(KI20,'Drilling Input'!$B$3:$F$10034,5,1))</f>
        <v xml:space="preserve"> </v>
      </c>
      <c r="KK20" s="504"/>
      <c r="KL20" s="503">
        <f t="shared" ref="KL20" si="1986">KL19+1/24+1/100000</f>
        <v>44685.541796666679</v>
      </c>
      <c r="KM20" s="501" t="str">
        <f>IF(VLOOKUP(KL20,'Drilling Input'!$B$3:$F$10034,5,1)=VLOOKUP(KL19,'Drilling Input'!$B$3:$F$10034,5,1)," ",VLOOKUP(KL20,'Drilling Input'!$B$3:$F$10034,5,1))</f>
        <v xml:space="preserve"> </v>
      </c>
      <c r="KN20" s="504"/>
      <c r="KO20" s="503">
        <f t="shared" ref="KO20" si="1987">KO19+1/24+1/100000</f>
        <v>44686.541796666679</v>
      </c>
      <c r="KP20" s="501" t="str">
        <f>IF(VLOOKUP(KO20,'Drilling Input'!$B$3:$F$10034,5,1)=VLOOKUP(KO19,'Drilling Input'!$B$3:$F$10034,5,1)," ",VLOOKUP(KO20,'Drilling Input'!$B$3:$F$10034,5,1))</f>
        <v xml:space="preserve"> </v>
      </c>
      <c r="KQ20" s="504"/>
      <c r="KR20" s="503">
        <f t="shared" si="420"/>
        <v>44687.541796666679</v>
      </c>
      <c r="KS20" s="501" t="str">
        <f>IF(VLOOKUP(KR20,'Drilling Input'!$B$3:$F$10034,5,1)=VLOOKUP(KR19,'Drilling Input'!$B$3:$F$10034,5,1)," ",VLOOKUP(KR20,'Drilling Input'!$B$3:$F$10034,5,1))</f>
        <v xml:space="preserve">Inflow test AAV </v>
      </c>
      <c r="KT20" s="504"/>
      <c r="KU20" s="503">
        <f t="shared" ref="KU20" si="1988">KU19+1/24+1/100000</f>
        <v>44688.541796666679</v>
      </c>
      <c r="KV20" s="501" t="str">
        <f>IF(VLOOKUP(KU20,'Drilling Input'!$B$3:$F$10034,5,1)=VLOOKUP(KU19,'Drilling Input'!$B$3:$F$10034,5,1)," ",VLOOKUP(KU20,'Drilling Input'!$B$3:$F$10034,5,1))</f>
        <v>Unlatch BOP.  Move 30ft off THD</v>
      </c>
      <c r="KW20" s="504"/>
      <c r="KX20" s="503">
        <f t="shared" ref="KX20" si="1989">KX19+1/24+1/100000</f>
        <v>44689.541796666679</v>
      </c>
      <c r="KY20" s="501" t="str">
        <f>IF(VLOOKUP(KX20,'Drilling Input'!$B$3:$F$10034,5,1)=VLOOKUP(KX19,'Drilling Input'!$B$3:$F$10034,5,1)," ",VLOOKUP(KX20,'Drilling Input'!$B$3:$F$10034,5,1))</f>
        <v>ROV inspects XT prior to landing</v>
      </c>
      <c r="KZ20" s="504"/>
      <c r="LA20" s="503">
        <f t="shared" si="435"/>
        <v>44690.541796666679</v>
      </c>
      <c r="LB20" s="501" t="str">
        <f>IF(VLOOKUP(LA20,'Drilling Input'!$B$3:$F$10034,5,1)=VLOOKUP(LA19,'Drilling Input'!$B$3:$F$10034,5,1)," ",VLOOKUP(LA20,'Drilling Input'!$B$3:$F$10034,5,1))</f>
        <v xml:space="preserve">Install test plugs and pressure test MPD IRJ C/K/B and conduit lines, reposition joint  </v>
      </c>
      <c r="LC20" s="504"/>
      <c r="LD20" s="503">
        <f t="shared" ref="LD20" si="1990">LD19+1/24+1/100000</f>
        <v>44691.541796666679</v>
      </c>
      <c r="LE20" s="501" t="str">
        <f>IF(VLOOKUP(LD20,'Drilling Input'!$B$3:$F$10034,5,1)=VLOOKUP(LD19,'Drilling Input'!$B$3:$F$10034,5,1)," ",VLOOKUP(LD20,'Drilling Input'!$B$3:$F$10034,5,1))</f>
        <v xml:space="preserve"> </v>
      </c>
      <c r="LF20" s="504"/>
      <c r="LG20" s="503">
        <f t="shared" ref="LG20" si="1991">LG19+1/24+1/100000</f>
        <v>44692.541796666679</v>
      </c>
      <c r="LH20" s="501" t="str">
        <f>IF(VLOOKUP(LG20,'Drilling Input'!$B$3:$F$10034,5,1)=VLOOKUP(LG19,'Drilling Input'!$B$3:$F$10034,5,1)," ",VLOOKUP(LG20,'Drilling Input'!$B$3:$F$10034,5,1))</f>
        <v xml:space="preserve"> </v>
      </c>
      <c r="LI20" s="504"/>
      <c r="LJ20" s="503">
        <f t="shared" ref="LJ20" si="1992">LJ19+1/24+1/100000</f>
        <v>44693.541796666679</v>
      </c>
      <c r="LK20" s="501" t="str">
        <f>IF(VLOOKUP(LJ20,'Drilling Input'!$B$3:$F$10034,5,1)=VLOOKUP(LJ19,'Drilling Input'!$B$3:$F$10034,5,1)," ",VLOOKUP(LJ20,'Drilling Input'!$B$3:$F$10034,5,1))</f>
        <v>Drill 17.5" hole (tangent section)</v>
      </c>
      <c r="LL20" s="504"/>
      <c r="LM20" s="503">
        <f t="shared" ref="LM20" si="1993">LM19+1/24+1/100000</f>
        <v>44694.541796666679</v>
      </c>
      <c r="LN20" s="501" t="str">
        <f>IF(VLOOKUP(LM20,'Drilling Input'!$B$3:$F$10034,5,1)=VLOOKUP(LM19,'Drilling Input'!$B$3:$F$10034,5,1)," ",VLOOKUP(LM20,'Drilling Input'!$B$3:$F$10034,5,1))</f>
        <v xml:space="preserve"> </v>
      </c>
      <c r="LO20" s="504"/>
      <c r="LP20" s="503">
        <f t="shared" si="440"/>
        <v>44695.541796666679</v>
      </c>
      <c r="LQ20" s="501" t="str">
        <f>IF(VLOOKUP(LP20,'Drilling Input'!$B$3:$F$10034,5,1)=VLOOKUP(LP19,'Drilling Input'!$B$3:$F$10034,5,1)," ",VLOOKUP(LP20,'Drilling Input'!$B$3:$F$10034,5,1))</f>
        <v xml:space="preserve"> </v>
      </c>
      <c r="LR20" s="504"/>
      <c r="LS20" s="503">
        <f t="shared" ref="LS20" si="1994">LS19+1/24+1/100000</f>
        <v>44696.541796666679</v>
      </c>
      <c r="LT20" s="501" t="str">
        <f>IF(VLOOKUP(LS20,'Drilling Input'!$B$3:$F$10034,5,1)=VLOOKUP(LS19,'Drilling Input'!$B$3:$F$10034,5,1)," ",VLOOKUP(LS20,'Drilling Input'!$B$3:$F$10034,5,1))</f>
        <v xml:space="preserve"> </v>
      </c>
      <c r="LU20" s="504"/>
      <c r="LV20" s="503">
        <f t="shared" ref="LV20" si="1995">LV19+1/24+1/100000</f>
        <v>44697.541796666679</v>
      </c>
      <c r="LW20" s="501" t="str">
        <f>IF(VLOOKUP(LV20,'Drilling Input'!$B$3:$F$10034,5,1)=VLOOKUP(LV19,'Drilling Input'!$B$3:$F$10034,5,1)," ",VLOOKUP(LV20,'Drilling Input'!$B$3:$F$10034,5,1))</f>
        <v xml:space="preserve"> </v>
      </c>
      <c r="LX20" s="504"/>
      <c r="LY20" s="503">
        <f t="shared" si="435"/>
        <v>44698.541796666679</v>
      </c>
      <c r="LZ20" s="501" t="str">
        <f>IF(VLOOKUP(LY20,'Drilling Input'!$B$3:$F$10034,5,1)=VLOOKUP(LY19,'Drilling Input'!$B$3:$F$10034,5,1)," ",VLOOKUP(LY20,'Drilling Input'!$B$3:$F$10034,5,1))</f>
        <v>Wash down and space out liner hanger. Convert autofill floats</v>
      </c>
      <c r="MA20" s="504"/>
      <c r="MB20" s="503">
        <f t="shared" ref="MB20" si="1996">MB19+1/24+1/100000</f>
        <v>44699.541796666679</v>
      </c>
      <c r="MC20" s="501" t="str">
        <f>IF(VLOOKUP(MB20,'Drilling Input'!$B$3:$F$10034,5,1)=VLOOKUP(MB19,'Drilling Input'!$B$3:$F$10034,5,1)," ",VLOOKUP(MB20,'Drilling Input'!$B$3:$F$10034,5,1))</f>
        <v xml:space="preserve"> </v>
      </c>
      <c r="MD20" s="504"/>
      <c r="ME20" s="503">
        <f t="shared" ref="ME20" si="1997">ME19+1/24+1/100000</f>
        <v>44700.541796666679</v>
      </c>
      <c r="MF20" s="501" t="str">
        <f>IF(VLOOKUP(ME20,'Drilling Input'!$B$3:$F$10034,5,1)=VLOOKUP(ME19,'Drilling Input'!$B$3:$F$10034,5,1)," ",VLOOKUP(ME20,'Drilling Input'!$B$3:$F$10034,5,1))</f>
        <v>R/U wireline logging sheeves</v>
      </c>
      <c r="MG20" s="504"/>
      <c r="MH20" s="503">
        <f t="shared" ref="MH20" si="1998">MH19+1/24+1/100000</f>
        <v>44701.541796666679</v>
      </c>
      <c r="MI20" s="501" t="str">
        <f>IF(VLOOKUP(MH20,'Drilling Input'!$B$3:$F$10034,5,1)=VLOOKUP(MH19,'Drilling Input'!$B$3:$F$10034,5,1)," ",VLOOKUP(MH20,'Drilling Input'!$B$3:$F$10034,5,1))</f>
        <v xml:space="preserve"> </v>
      </c>
      <c r="MJ20" s="504"/>
      <c r="MK20" s="503">
        <f t="shared" ref="MK20" si="1999">MK19+1/24+1/100000</f>
        <v>44702.541796666679</v>
      </c>
      <c r="ML20" s="501" t="str">
        <f>IF(VLOOKUP(MK20,'Drilling Input'!$B$3:$F$10034,5,1)=VLOOKUP(MK19,'Drilling Input'!$B$3:$F$10034,5,1)," ",VLOOKUP(MK20,'Drilling Input'!$B$3:$F$10034,5,1))</f>
        <v xml:space="preserve"> </v>
      </c>
      <c r="MM20" s="504"/>
      <c r="MN20" s="503">
        <f t="shared" si="440"/>
        <v>44703.541796666679</v>
      </c>
      <c r="MO20" s="501" t="str">
        <f>IF(VLOOKUP(MN20,'Drilling Input'!$B$3:$F$10034,5,1)=VLOOKUP(MN19,'Drilling Input'!$B$3:$F$10034,5,1)," ",VLOOKUP(MN20,'Drilling Input'!$B$3:$F$10034,5,1))</f>
        <v xml:space="preserve"> </v>
      </c>
      <c r="MP20" s="504"/>
      <c r="MQ20" s="503">
        <f t="shared" ref="MQ20" si="2000">MQ19+1/24+1/100000</f>
        <v>44704.541796666679</v>
      </c>
      <c r="MR20" s="501" t="str">
        <f>IF(VLOOKUP(MQ20,'Drilling Input'!$B$3:$F$10034,5,1)=VLOOKUP(MQ19,'Drilling Input'!$B$3:$F$10034,5,1)," ",VLOOKUP(MQ20,'Drilling Input'!$B$3:$F$10034,5,1))</f>
        <v>Change out to PS30. Rig down 14-100.</v>
      </c>
      <c r="MS20" s="504"/>
      <c r="MT20" s="503">
        <f t="shared" ref="MT20" si="2001">MT19+1/24+1/100000</f>
        <v>44705.541796666679</v>
      </c>
      <c r="MU20" s="501" t="str">
        <f>IF(VLOOKUP(MT20,'Drilling Input'!$B$3:$F$10034,5,1)=VLOOKUP(MT19,'Drilling Input'!$B$3:$F$10034,5,1)," ",VLOOKUP(MT20,'Drilling Input'!$B$3:$F$10034,5,1))</f>
        <v xml:space="preserve"> </v>
      </c>
      <c r="MV20" s="504"/>
      <c r="MW20" s="503">
        <f t="shared" si="435"/>
        <v>44706.541796666679</v>
      </c>
      <c r="MX20" s="501" t="str">
        <f>IF(VLOOKUP(MW20,'Drilling Input'!$B$3:$F$10034,5,1)=VLOOKUP(MW19,'Drilling Input'!$B$3:$F$10034,5,1)," ",VLOOKUP(MW20,'Drilling Input'!$B$3:$F$10034,5,1))</f>
        <v xml:space="preserve"> </v>
      </c>
      <c r="MY20" s="504"/>
      <c r="MZ20" s="503">
        <f t="shared" ref="MZ20" si="2002">MZ19+1/24+1/100000</f>
        <v>44707.541796666679</v>
      </c>
      <c r="NA20" s="501" t="str">
        <f>IF(VLOOKUP(MZ20,'Drilling Input'!$B$3:$F$10034,5,1)=VLOOKUP(MZ19,'Drilling Input'!$B$3:$F$10034,5,1)," ",VLOOKUP(MZ20,'Drilling Input'!$B$3:$F$10034,5,1))</f>
        <v xml:space="preserve"> </v>
      </c>
      <c r="NB20" s="504"/>
      <c r="NC20" s="503">
        <f t="shared" ref="NC20" si="2003">NC19+1/24+1/100000</f>
        <v>44708.541796666679</v>
      </c>
      <c r="ND20" s="501" t="str">
        <f>IF(VLOOKUP(NC20,'Drilling Input'!$B$3:$F$10034,5,1)=VLOOKUP(NC19,'Drilling Input'!$B$3:$F$10034,5,1)," ",VLOOKUP(NC20,'Drilling Input'!$B$3:$F$10034,5,1))</f>
        <v xml:space="preserve"> </v>
      </c>
      <c r="NE20" s="504"/>
      <c r="NF20" s="503">
        <f t="shared" ref="NF20" si="2004">NF19+1/24+1/100000</f>
        <v>44709.541796666679</v>
      </c>
      <c r="NG20" s="501" t="str">
        <f>IF(VLOOKUP(NF20,'Drilling Input'!$B$3:$F$10034,5,1)=VLOOKUP(NF19,'Drilling Input'!$B$3:$F$10034,5,1)," ",VLOOKUP(NF20,'Drilling Input'!$B$3:$F$10034,5,1))</f>
        <v xml:space="preserve"> </v>
      </c>
      <c r="NH20" s="504"/>
      <c r="NI20" s="503">
        <f t="shared" ref="NI20" si="2005">NI19+1/24+1/100000</f>
        <v>44710.541796666679</v>
      </c>
      <c r="NJ20" s="501" t="str">
        <f>IF(VLOOKUP(NI20,'Drilling Input'!$B$3:$F$10034,5,1)=VLOOKUP(NI19,'Drilling Input'!$B$3:$F$10034,5,1)," ",VLOOKUP(NI20,'Drilling Input'!$B$3:$F$10034,5,1))</f>
        <v>POOH and rack setting tool.</v>
      </c>
      <c r="NK20" s="504"/>
      <c r="NL20" s="503">
        <f t="shared" si="440"/>
        <v>44711.541796666679</v>
      </c>
      <c r="NM20" s="501" t="str">
        <f>IF(VLOOKUP(NL20,'Drilling Input'!$B$3:$F$10034,5,1)=VLOOKUP(NL19,'Drilling Input'!$B$3:$F$10034,5,1)," ",VLOOKUP(NL20,'Drilling Input'!$B$3:$F$10034,5,1))</f>
        <v xml:space="preserve"> </v>
      </c>
      <c r="NN20" s="504"/>
      <c r="NO20" s="503">
        <f t="shared" ref="NO20" si="2006">NO19+1/24+1/100000</f>
        <v>44712.541796666679</v>
      </c>
      <c r="NP20" s="501" t="str">
        <f>IF(VLOOKUP(NO20,'Drilling Input'!$B$3:$F$10034,5,1)=VLOOKUP(NO19,'Drilling Input'!$B$3:$F$10034,5,1)," ",VLOOKUP(NO20,'Drilling Input'!$B$3:$F$10034,5,1))</f>
        <v>RIH to top of suspension packer</v>
      </c>
      <c r="NQ20" s="504"/>
      <c r="NR20" s="503">
        <f t="shared" ref="NR20" si="2007">NR19+1/24+1/100000</f>
        <v>44713.541796666679</v>
      </c>
      <c r="NS20" s="501" t="str">
        <f>IF(VLOOKUP(NR20,'Drilling Input'!$B$3:$F$10034,5,1)=VLOOKUP(NR19,'Drilling Input'!$B$3:$F$10034,5,1)," ",VLOOKUP(NR20,'Drilling Input'!$B$3:$F$10034,5,1))</f>
        <v>Perform BOP test on 5" DP  (300/ 5,000 psi 5/ 5 min)</v>
      </c>
      <c r="NT20" s="504"/>
      <c r="NU20" s="503">
        <f t="shared" si="455"/>
        <v>44714.541796666679</v>
      </c>
      <c r="NV20" s="501" t="str">
        <f>IF(VLOOKUP(NU20,'Drilling Input'!$B$3:$F$10034,5,1)=VLOOKUP(NU19,'Drilling Input'!$B$3:$F$10034,5,1)," ",VLOOKUP(NU20,'Drilling Input'!$B$3:$F$10034,5,1))</f>
        <v xml:space="preserve"> </v>
      </c>
      <c r="NW20" s="504"/>
      <c r="NX20" s="503">
        <f t="shared" ref="NX20" si="2008">NX19+1/24+1/100000</f>
        <v>44715.541796666679</v>
      </c>
      <c r="NY20" s="501" t="str">
        <f>IF(VLOOKUP(NX20,'Drilling Input'!$B$3:$F$10034,5,1)=VLOOKUP(NX19,'Drilling Input'!$B$3:$F$10034,5,1)," ",VLOOKUP(NX20,'Drilling Input'!$B$3:$F$10034,5,1))</f>
        <v xml:space="preserve"> </v>
      </c>
      <c r="NZ20" s="504"/>
      <c r="OA20" s="503">
        <f t="shared" ref="OA20" si="2009">OA19+1/24+1/100000</f>
        <v>44716.541796666679</v>
      </c>
      <c r="OB20" s="501" t="str">
        <f>IF(VLOOKUP(OA20,'Drilling Input'!$B$3:$F$10034,5,1)=VLOOKUP(OA19,'Drilling Input'!$B$3:$F$10034,5,1)," ",VLOOKUP(OA20,'Drilling Input'!$B$3:$F$10034,5,1))</f>
        <v xml:space="preserve">MU GP packer. </v>
      </c>
      <c r="OC20" s="504"/>
      <c r="OD20" s="503">
        <f t="shared" ref="OD20" si="2010">OD19+1/24+1/100000</f>
        <v>44717.541796666679</v>
      </c>
      <c r="OE20" s="501" t="str">
        <f>IF(VLOOKUP(OD20,'Drilling Input'!$B$3:$F$10034,5,1)=VLOOKUP(OD19,'Drilling Input'!$B$3:$F$10034,5,1)," ",VLOOKUP(OD20,'Drilling Input'!$B$3:$F$10034,5,1))</f>
        <v xml:space="preserve"> </v>
      </c>
      <c r="OF20" s="504"/>
      <c r="OG20" s="503">
        <f t="shared" ref="OG20" si="2011">OG19+1/24+1/100000</f>
        <v>44718.541796666679</v>
      </c>
      <c r="OH20" s="501" t="str">
        <f>IF(VLOOKUP(OG20,'Drilling Input'!$B$3:$F$10034,5,1)=VLOOKUP(OG19,'Drilling Input'!$B$3:$F$10034,5,1)," ",VLOOKUP(OG20,'Drilling Input'!$B$3:$F$10034,5,1))</f>
        <v xml:space="preserve"> </v>
      </c>
      <c r="OI20" s="504"/>
      <c r="OJ20" s="503">
        <f t="shared" si="460"/>
        <v>44719.541796666679</v>
      </c>
      <c r="OK20" s="501" t="str">
        <f>IF(VLOOKUP(OJ20,'Drilling Input'!$B$3:$F$10034,5,1)=VLOOKUP(OJ19,'Drilling Input'!$B$3:$F$10034,5,1)," ",VLOOKUP(OJ20,'Drilling Input'!$B$3:$F$10034,5,1))</f>
        <v xml:space="preserve">Rig up TRS for washpipe break/up. </v>
      </c>
      <c r="OL20" s="504"/>
      <c r="OM20" s="503">
        <f t="shared" ref="OM20" si="2012">OM19+1/24+1/100000</f>
        <v>44720.541796666679</v>
      </c>
      <c r="ON20" s="501" t="str">
        <f>IF(VLOOKUP(OM20,'Drilling Input'!$B$3:$F$10034,5,1)=VLOOKUP(OM19,'Drilling Input'!$B$3:$F$10034,5,1)," ",VLOOKUP(OM20,'Drilling Input'!$B$3:$F$10034,5,1))</f>
        <v xml:space="preserve"> </v>
      </c>
      <c r="OO20" s="504"/>
      <c r="OP20" s="503">
        <f t="shared" ref="OP20" si="2013">OP19+1/24+1/100000</f>
        <v>44721.541796666679</v>
      </c>
      <c r="OQ20" s="501" t="str">
        <f>IF(VLOOKUP(OP20,'Drilling Input'!$B$3:$F$10034,5,1)=VLOOKUP(OP19,'Drilling Input'!$B$3:$F$10034,5,1)," ",VLOOKUP(OP20,'Drilling Input'!$B$3:$F$10034,5,1))</f>
        <v>R/D 5-1/2" tubing handling equipment. R/U hang off plate</v>
      </c>
      <c r="OR20" s="504"/>
      <c r="OS20" s="503">
        <f t="shared" si="455"/>
        <v>44722.541796666679</v>
      </c>
      <c r="OT20" s="501" t="str">
        <f>IF(VLOOKUP(OS20,'Drilling Input'!$B$3:$F$10034,5,1)=VLOOKUP(OS19,'Drilling Input'!$B$3:$F$10034,5,1)," ",VLOOKUP(OS20,'Drilling Input'!$B$3:$F$10034,5,1))</f>
        <v xml:space="preserve">R/D autoclamp. </v>
      </c>
      <c r="OU20" s="504"/>
      <c r="OV20" s="503">
        <f t="shared" ref="OV20" si="2014">OV19+1/24+1/100000</f>
        <v>44723.541796666679</v>
      </c>
      <c r="OW20" s="501" t="str">
        <f>IF(VLOOKUP(OV20,'Drilling Input'!$B$3:$F$10034,5,1)=VLOOKUP(OV19,'Drilling Input'!$B$3:$F$10034,5,1)," ",VLOOKUP(OV20,'Drilling Input'!$B$3:$F$10034,5,1))</f>
        <v xml:space="preserve"> </v>
      </c>
      <c r="OX20" s="504"/>
      <c r="OY20" s="503">
        <f t="shared" ref="OY20" si="2015">OY19+1/24+1/100000</f>
        <v>44724.541796666679</v>
      </c>
      <c r="OZ20" s="501" t="str">
        <f>IF(VLOOKUP(OY20,'Drilling Input'!$B$3:$F$10034,5,1)=VLOOKUP(OY19,'Drilling Input'!$B$3:$F$10034,5,1)," ",VLOOKUP(OY20,'Drilling Input'!$B$3:$F$10034,5,1))</f>
        <v xml:space="preserve">ROV locates to THD outboard hub and perform U-loop pressure test </v>
      </c>
      <c r="PA20" s="504"/>
      <c r="PB20" s="503">
        <f t="shared" ref="PB20" si="2016">PB19+1/24+1/100000</f>
        <v>44725.541796666679</v>
      </c>
      <c r="PC20" s="501" t="str">
        <f>IF(VLOOKUP(PB20,'Drilling Input'!$B$3:$F$10034,5,1)=VLOOKUP(PB19,'Drilling Input'!$B$3:$F$10034,5,1)," ",VLOOKUP(PB20,'Drilling Input'!$B$3:$F$10034,5,1))</f>
        <v xml:space="preserve"> </v>
      </c>
      <c r="PD20" s="504"/>
      <c r="PE20" s="503">
        <f t="shared" ref="PE20" si="2017">PE19+1/24+1/100000</f>
        <v>44726.541796666679</v>
      </c>
      <c r="PF20" s="501" t="str">
        <f>IF(VLOOKUP(PE20,'Drilling Input'!$B$3:$F$10034,5,1)=VLOOKUP(PE19,'Drilling Input'!$B$3:$F$10034,5,1)," ",VLOOKUP(PE20,'Drilling Input'!$B$3:$F$10034,5,1))</f>
        <v xml:space="preserve"> </v>
      </c>
      <c r="PG20" s="504"/>
      <c r="PH20" s="503">
        <f t="shared" si="460"/>
        <v>44727.541796666679</v>
      </c>
      <c r="PI20" s="501" t="str">
        <f>IF(VLOOKUP(PH20,'Drilling Input'!$B$3:$F$10034,5,1)=VLOOKUP(PH19,'Drilling Input'!$B$3:$F$10034,5,1)," ",VLOOKUP(PH20,'Drilling Input'!$B$3:$F$10034,5,1))</f>
        <v xml:space="preserve"> </v>
      </c>
      <c r="PJ20" s="504"/>
      <c r="PK20" s="503">
        <f t="shared" ref="PK20" si="2018">PK19+1/24+1/100000</f>
        <v>44728.541796666679</v>
      </c>
      <c r="PL20" s="501" t="str">
        <f>IF(VLOOKUP(PK20,'Drilling Input'!$B$3:$F$10034,5,1)=VLOOKUP(PK19,'Drilling Input'!$B$3:$F$10034,5,1)," ",VLOOKUP(PK20,'Drilling Input'!$B$3:$F$10034,5,1))</f>
        <v xml:space="preserve"> </v>
      </c>
      <c r="PM20" s="504"/>
      <c r="PN20" s="503">
        <f t="shared" ref="PN20" si="2019">PN19+1/24+1/100000</f>
        <v>44729.541796666679</v>
      </c>
      <c r="PO20" s="501" t="str">
        <f>IF(VLOOKUP(PN20,'Drilling Input'!$B$3:$F$10034,5,1)=VLOOKUP(PN19,'Drilling Input'!$B$3:$F$10034,5,1)," ",VLOOKUP(PN20,'Drilling Input'!$B$3:$F$10034,5,1))</f>
        <v xml:space="preserve"> </v>
      </c>
      <c r="PP20" s="504"/>
      <c r="PQ20" s="503">
        <f t="shared" si="455"/>
        <v>44730.541796666679</v>
      </c>
      <c r="PR20" s="501" t="str">
        <f>IF(VLOOKUP(PQ20,'Drilling Input'!$B$3:$F$10034,5,1)=VLOOKUP(PQ19,'Drilling Input'!$B$3:$F$10034,5,1)," ",VLOOKUP(PQ20,'Drilling Input'!$B$3:$F$10034,5,1))</f>
        <v xml:space="preserve"> </v>
      </c>
      <c r="PS20" s="504"/>
      <c r="PT20" s="503">
        <f t="shared" ref="PT20" si="2020">PT19+1/24+1/100000</f>
        <v>44731.541796666679</v>
      </c>
      <c r="PU20" s="501" t="str">
        <f>IF(VLOOKUP(PT20,'Drilling Input'!$B$3:$F$10034,5,1)=VLOOKUP(PT19,'Drilling Input'!$B$3:$F$10034,5,1)," ",VLOOKUP(PT20,'Drilling Input'!$B$3:$F$10034,5,1))</f>
        <v xml:space="preserve"> </v>
      </c>
      <c r="PV20" s="504"/>
      <c r="PW20" s="503">
        <f t="shared" ref="PW20" si="2021">PW19+1/24+1/100000</f>
        <v>44732.541796666679</v>
      </c>
      <c r="PX20" s="501" t="str">
        <f>IF(VLOOKUP(PW20,'Drilling Input'!$B$3:$F$10034,5,1)=VLOOKUP(PW19,'Drilling Input'!$B$3:$F$10034,5,1)," ",VLOOKUP(PW20,'Drilling Input'!$B$3:$F$10034,5,1))</f>
        <v xml:space="preserve"> </v>
      </c>
      <c r="PY20" s="504"/>
      <c r="PZ20" s="503">
        <f t="shared" ref="PZ20" si="2022">PZ19+1/24+1/100000</f>
        <v>44733.541796666679</v>
      </c>
      <c r="QA20" s="501" t="str">
        <f>IF(VLOOKUP(PZ20,'Drilling Input'!$B$3:$F$10034,5,1)=VLOOKUP(PZ19,'Drilling Input'!$B$3:$F$10034,5,1)," ",VLOOKUP(PZ20,'Drilling Input'!$B$3:$F$10034,5,1))</f>
        <v xml:space="preserve">RIH with completion Tubing </v>
      </c>
      <c r="QB20" s="504"/>
      <c r="QC20" s="503">
        <f t="shared" ref="QC20" si="2023">QC19+1/24+1/100000</f>
        <v>44734.541796666679</v>
      </c>
      <c r="QD20" s="501" t="str">
        <f>IF(VLOOKUP(QC20,'Drilling Input'!$B$3:$F$10034,5,1)=VLOOKUP(QC19,'Drilling Input'!$B$3:$F$10034,5,1)," ",VLOOKUP(QC20,'Drilling Input'!$B$3:$F$10034,5,1))</f>
        <v xml:space="preserve">Rig up sliding table. </v>
      </c>
      <c r="QE20" s="504"/>
      <c r="QF20" s="503">
        <f t="shared" si="460"/>
        <v>44735.541796666679</v>
      </c>
      <c r="QG20" s="501" t="str">
        <f>IF(VLOOKUP(QF20,'Drilling Input'!$B$3:$F$10034,5,1)=VLOOKUP(QF19,'Drilling Input'!$B$3:$F$10034,5,1)," ",VLOOKUP(QF20,'Drilling Input'!$B$3:$F$10034,5,1))</f>
        <v>Pressure test AAV (300 and 1000 psi)</v>
      </c>
      <c r="QH20" s="504"/>
      <c r="QI20" s="503">
        <f t="shared" ref="QI20" si="2024">QI19+1/24+1/100000</f>
        <v>44736.541796666679</v>
      </c>
      <c r="QJ20" s="501" t="str">
        <f>IF(VLOOKUP(QI20,'Drilling Input'!$B$3:$F$10034,5,1)=VLOOKUP(QI19,'Drilling Input'!$B$3:$F$10034,5,1)," ",VLOOKUP(QI20,'Drilling Input'!$B$3:$F$10034,5,1))</f>
        <v xml:space="preserve"> </v>
      </c>
      <c r="QK20" s="504"/>
      <c r="QL20" s="503">
        <f t="shared" ref="QL20" si="2025">QL19+1/24+1/100000</f>
        <v>44737.541796666679</v>
      </c>
      <c r="QM20" s="501" t="str">
        <f>IF(VLOOKUP(QL20,'Drilling Input'!$B$3:$F$10034,5,1)=VLOOKUP(QL19,'Drilling Input'!$B$3:$F$10034,5,1)," ",VLOOKUP(QL20,'Drilling Input'!$B$3:$F$10034,5,1))</f>
        <v xml:space="preserve"> </v>
      </c>
      <c r="QN20" s="504"/>
      <c r="QO20" s="503">
        <f t="shared" si="475"/>
        <v>44738.541796666679</v>
      </c>
      <c r="QP20" s="501" t="str">
        <f>IF(VLOOKUP(QO20,'Drilling Input'!$B$3:$F$10034,5,1)=VLOOKUP(QO19,'Drilling Input'!$B$3:$F$10034,5,1)," ",VLOOKUP(QO20,'Drilling Input'!$B$3:$F$10034,5,1))</f>
        <v>ROV performs Back seal test on connector</v>
      </c>
      <c r="QQ20" s="504"/>
      <c r="QR20" s="503">
        <f t="shared" ref="QR20" si="2026">QR19+1/24+1/100000</f>
        <v>44739.541796666679</v>
      </c>
      <c r="QS20" s="501" t="str">
        <f>IF(VLOOKUP(QR20,'Drilling Input'!$B$3:$F$10034,5,1)=VLOOKUP(QR19,'Drilling Input'!$B$3:$F$10034,5,1)," ",VLOOKUP(QR20,'Drilling Input'!$B$3:$F$10034,5,1))</f>
        <v xml:space="preserve"> </v>
      </c>
      <c r="QT20" s="504"/>
      <c r="QU20" s="503">
        <f t="shared" ref="QU20" si="2027">QU19+1/24+1/100000</f>
        <v>44740.541796666679</v>
      </c>
      <c r="QV20" s="501" t="str">
        <f>IF(VLOOKUP(QU20,'Drilling Input'!$B$3:$F$10034,5,1)=VLOOKUP(QU19,'Drilling Input'!$B$3:$F$10034,5,1)," ",VLOOKUP(QU20,'Drilling Input'!$B$3:$F$10034,5,1))</f>
        <v xml:space="preserve"> </v>
      </c>
      <c r="QW20" s="504"/>
      <c r="QX20" s="503">
        <f t="shared" ref="QX20" si="2028">QX19+1/24+1/100000</f>
        <v>44741.541796666679</v>
      </c>
      <c r="QY20" s="501" t="str">
        <f>IF(VLOOKUP(QX20,'Drilling Input'!$B$3:$F$10034,5,1)=VLOOKUP(QX19,'Drilling Input'!$B$3:$F$10034,5,1)," ",VLOOKUP(QX20,'Drilling Input'!$B$3:$F$10034,5,1))</f>
        <v xml:space="preserve"> </v>
      </c>
      <c r="QZ20" s="504"/>
      <c r="RA20" s="503">
        <f t="shared" ref="RA20" si="2029">RA19+1/24+1/100000</f>
        <v>44742.541796666679</v>
      </c>
      <c r="RB20" s="501" t="str">
        <f>IF(VLOOKUP(RA20,'Drilling Input'!$B$3:$F$10034,5,1)=VLOOKUP(RA19,'Drilling Input'!$B$3:$F$10034,5,1)," ",VLOOKUP(RA20,'Drilling Input'!$B$3:$F$10034,5,1))</f>
        <v xml:space="preserve"> </v>
      </c>
      <c r="RC20" s="504"/>
      <c r="RD20" s="503">
        <f t="shared" si="480"/>
        <v>44743.541796666679</v>
      </c>
      <c r="RE20" s="501" t="str">
        <f>IF(VLOOKUP(RD20,'Drilling Input'!$B$3:$F$10034,5,1)=VLOOKUP(RD19,'Drilling Input'!$B$3:$F$10034,5,1)," ",VLOOKUP(RD20,'Drilling Input'!$B$3:$F$10034,5,1))</f>
        <v xml:space="preserve"> </v>
      </c>
      <c r="RF20" s="504"/>
      <c r="RG20" s="503">
        <f t="shared" ref="RG20" si="2030">RG19+1/24+1/100000</f>
        <v>44744.541796666679</v>
      </c>
      <c r="RH20" s="501" t="str">
        <f>IF(VLOOKUP(RG20,'Drilling Input'!$B$3:$F$10034,5,1)=VLOOKUP(RG19,'Drilling Input'!$B$3:$F$10034,5,1)," ",VLOOKUP(RG20,'Drilling Input'!$B$3:$F$10034,5,1))</f>
        <v xml:space="preserve"> </v>
      </c>
      <c r="RI20" s="504"/>
      <c r="RJ20" s="503">
        <f t="shared" ref="RJ20" si="2031">RJ19+1/24+1/100000</f>
        <v>44745.541796666679</v>
      </c>
      <c r="RK20" s="501" t="str">
        <f>IF(VLOOKUP(RJ20,'Drilling Input'!$B$3:$F$10034,5,1)=VLOOKUP(RJ19,'Drilling Input'!$B$3:$F$10034,5,1)," ",VLOOKUP(RJ20,'Drilling Input'!$B$3:$F$10034,5,1))</f>
        <v xml:space="preserve"> </v>
      </c>
      <c r="RL20" s="504"/>
      <c r="RM20" s="503">
        <f t="shared" si="475"/>
        <v>44746.541796666679</v>
      </c>
      <c r="RN20" s="501" t="str">
        <f>IF(VLOOKUP(RM20,'Drilling Input'!$B$3:$F$10034,5,1)=VLOOKUP(RM19,'Drilling Input'!$B$3:$F$10034,5,1)," ",VLOOKUP(RM20,'Drilling Input'!$B$3:$F$10034,5,1))</f>
        <v xml:space="preserve"> </v>
      </c>
      <c r="RO20" s="504"/>
      <c r="RP20" s="503">
        <f t="shared" ref="RP20" si="2032">RP19+1/24+1/100000</f>
        <v>44747.541796666679</v>
      </c>
      <c r="RQ20" s="501" t="str">
        <f>IF(VLOOKUP(RP20,'Drilling Input'!$B$3:$F$10034,5,1)=VLOOKUP(RP19,'Drilling Input'!$B$3:$F$10034,5,1)," ",VLOOKUP(RP20,'Drilling Input'!$B$3:$F$10034,5,1))</f>
        <v xml:space="preserve"> </v>
      </c>
      <c r="RR20" s="504"/>
      <c r="RS20" s="503">
        <f t="shared" ref="RS20" si="2033">RS19+1/24+1/100000</f>
        <v>44748.541796666679</v>
      </c>
      <c r="RT20" s="501" t="str">
        <f>IF(VLOOKUP(RS20,'Drilling Input'!$B$3:$F$10034,5,1)=VLOOKUP(RS19,'Drilling Input'!$B$3:$F$10034,5,1)," ",VLOOKUP(RS20,'Drilling Input'!$B$3:$F$10034,5,1))</f>
        <v xml:space="preserve"> </v>
      </c>
      <c r="RU20" s="504"/>
      <c r="RV20" s="503">
        <f t="shared" ref="RV20" si="2034">RV19+1/24+1/100000</f>
        <v>44749.541796666679</v>
      </c>
      <c r="RW20" s="501" t="str">
        <f>IF(VLOOKUP(RV20,'Drilling Input'!$B$3:$F$10034,5,1)=VLOOKUP(RV19,'Drilling Input'!$B$3:$F$10034,5,1)," ",VLOOKUP(RV20,'Drilling Input'!$B$3:$F$10034,5,1))</f>
        <v xml:space="preserve"> </v>
      </c>
      <c r="RX20" s="504"/>
      <c r="RY20" s="503">
        <f t="shared" ref="RY20" si="2035">RY19+1/24+1/100000</f>
        <v>44750.541796666679</v>
      </c>
      <c r="RZ20" s="501" t="str">
        <f>IF(VLOOKUP(RY20,'Drilling Input'!$B$3:$F$10034,5,1)=VLOOKUP(RY19,'Drilling Input'!$B$3:$F$10034,5,1)," ",VLOOKUP(RY20,'Drilling Input'!$B$3:$F$10034,5,1))</f>
        <v xml:space="preserve"> </v>
      </c>
      <c r="SA20" s="504"/>
      <c r="SB20" s="503">
        <f t="shared" si="480"/>
        <v>44751.541796666679</v>
      </c>
      <c r="SC20" s="501" t="str">
        <f>IF(VLOOKUP(SB20,'Drilling Input'!$B$3:$F$10034,5,1)=VLOOKUP(SB19,'Drilling Input'!$B$3:$F$10034,5,1)," ",VLOOKUP(SB20,'Drilling Input'!$B$3:$F$10034,5,1))</f>
        <v xml:space="preserve"> </v>
      </c>
      <c r="SD20" s="504"/>
      <c r="SE20" s="503">
        <f t="shared" ref="SE20" si="2036">SE19+1/24+1/100000</f>
        <v>44752.541796666679</v>
      </c>
      <c r="SF20" s="501" t="str">
        <f>IF(VLOOKUP(SE20,'Drilling Input'!$B$3:$F$10034,5,1)=VLOOKUP(SE19,'Drilling Input'!$B$3:$F$10034,5,1)," ",VLOOKUP(SE20,'Drilling Input'!$B$3:$F$10034,5,1))</f>
        <v xml:space="preserve"> </v>
      </c>
      <c r="SG20" s="504"/>
      <c r="SH20" s="503">
        <f t="shared" ref="SH20" si="2037">SH19+1/24+1/100000</f>
        <v>44753.541796666679</v>
      </c>
      <c r="SI20" s="501" t="str">
        <f>IF(VLOOKUP(SH20,'Drilling Input'!$B$3:$F$10034,5,1)=VLOOKUP(SH19,'Drilling Input'!$B$3:$F$10034,5,1)," ",VLOOKUP(SH20,'Drilling Input'!$B$3:$F$10034,5,1))</f>
        <v xml:space="preserve"> </v>
      </c>
      <c r="SJ20" s="504"/>
      <c r="SK20" s="503">
        <f t="shared" si="475"/>
        <v>44754.541796666679</v>
      </c>
      <c r="SL20" s="501" t="str">
        <f>IF(VLOOKUP(SK20,'Drilling Input'!$B$3:$F$10034,5,1)=VLOOKUP(SK19,'Drilling Input'!$B$3:$F$10034,5,1)," ",VLOOKUP(SK20,'Drilling Input'!$B$3:$F$10034,5,1))</f>
        <v xml:space="preserve"> </v>
      </c>
      <c r="SM20" s="504"/>
      <c r="SN20" s="503">
        <f t="shared" ref="SN20" si="2038">SN19+1/24+1/100000</f>
        <v>44755.541796666679</v>
      </c>
      <c r="SO20" s="501" t="str">
        <f>IF(VLOOKUP(SN20,'Drilling Input'!$B$3:$F$10034,5,1)=VLOOKUP(SN19,'Drilling Input'!$B$3:$F$10034,5,1)," ",VLOOKUP(SN20,'Drilling Input'!$B$3:$F$10034,5,1))</f>
        <v xml:space="preserve"> </v>
      </c>
      <c r="SP20" s="504"/>
      <c r="SQ20" s="503">
        <f t="shared" ref="SQ20" si="2039">SQ19+1/24+1/100000</f>
        <v>44756.541796666679</v>
      </c>
      <c r="SR20" s="501" t="str">
        <f>IF(VLOOKUP(SQ20,'Drilling Input'!$B$3:$F$10034,5,1)=VLOOKUP(SQ19,'Drilling Input'!$B$3:$F$10034,5,1)," ",VLOOKUP(SQ20,'Drilling Input'!$B$3:$F$10034,5,1))</f>
        <v xml:space="preserve"> </v>
      </c>
      <c r="SS20" s="504"/>
      <c r="ST20" s="503">
        <f t="shared" ref="ST20" si="2040">ST19+1/24+1/100000</f>
        <v>44757.541796666679</v>
      </c>
      <c r="SU20" s="501" t="str">
        <f>IF(VLOOKUP(ST20,'Drilling Input'!$B$3:$F$10034,5,1)=VLOOKUP(ST19,'Drilling Input'!$B$3:$F$10034,5,1)," ",VLOOKUP(ST20,'Drilling Input'!$B$3:$F$10034,5,1))</f>
        <v xml:space="preserve"> </v>
      </c>
      <c r="SV20" s="504"/>
      <c r="SW20" s="503">
        <f t="shared" ref="SW20" si="2041">SW19+1/24+1/100000</f>
        <v>44758.541796666679</v>
      </c>
      <c r="SX20" s="501" t="str">
        <f>IF(VLOOKUP(SW20,'Drilling Input'!$B$3:$F$10034,5,1)=VLOOKUP(SW19,'Drilling Input'!$B$3:$F$10034,5,1)," ",VLOOKUP(SW20,'Drilling Input'!$B$3:$F$10034,5,1))</f>
        <v xml:space="preserve"> </v>
      </c>
      <c r="SY20" s="504"/>
      <c r="SZ20" s="503">
        <f t="shared" si="480"/>
        <v>44759.541796666679</v>
      </c>
      <c r="TA20" s="501" t="str">
        <f>IF(VLOOKUP(SZ20,'Drilling Input'!$B$3:$F$10034,5,1)=VLOOKUP(SZ19,'Drilling Input'!$B$3:$F$10034,5,1)," ",VLOOKUP(SZ20,'Drilling Input'!$B$3:$F$10034,5,1))</f>
        <v xml:space="preserve"> </v>
      </c>
      <c r="TB20" s="504"/>
      <c r="TC20" s="503">
        <f t="shared" ref="TC20" si="2042">TC19+1/24+1/100000</f>
        <v>44760.541796666679</v>
      </c>
      <c r="TD20" s="501" t="str">
        <f>IF(VLOOKUP(TC20,'Drilling Input'!$B$3:$F$10034,5,1)=VLOOKUP(TC19,'Drilling Input'!$B$3:$F$10034,5,1)," ",VLOOKUP(TC20,'Drilling Input'!$B$3:$F$10034,5,1))</f>
        <v xml:space="preserve"> </v>
      </c>
      <c r="TE20" s="504"/>
      <c r="TF20" s="503">
        <f t="shared" ref="TF20" si="2043">TF19+1/24+1/100000</f>
        <v>44761.541796666679</v>
      </c>
      <c r="TG20" s="501" t="str">
        <f>IF(VLOOKUP(TF20,'Drilling Input'!$B$3:$F$10034,5,1)=VLOOKUP(TF19,'Drilling Input'!$B$3:$F$10034,5,1)," ",VLOOKUP(TF20,'Drilling Input'!$B$3:$F$10034,5,1))</f>
        <v xml:space="preserve"> </v>
      </c>
      <c r="TH20" s="504"/>
      <c r="TI20" s="503">
        <f t="shared" si="495"/>
        <v>44762.541796666679</v>
      </c>
      <c r="TJ20" s="501" t="str">
        <f>IF(VLOOKUP(TI20,'Drilling Input'!$B$3:$F$10034,5,1)=VLOOKUP(TI19,'Drilling Input'!$B$3:$F$10034,5,1)," ",VLOOKUP(TI20,'Drilling Input'!$B$3:$F$10034,5,1))</f>
        <v xml:space="preserve"> </v>
      </c>
      <c r="TK20" s="504"/>
      <c r="TL20" s="503">
        <f t="shared" ref="TL20" si="2044">TL19+1/24+1/100000</f>
        <v>44763.541796666679</v>
      </c>
      <c r="TM20" s="501" t="str">
        <f>IF(VLOOKUP(TL20,'Drilling Input'!$B$3:$F$10034,5,1)=VLOOKUP(TL19,'Drilling Input'!$B$3:$F$10034,5,1)," ",VLOOKUP(TL20,'Drilling Input'!$B$3:$F$10034,5,1))</f>
        <v xml:space="preserve"> </v>
      </c>
      <c r="TN20" s="504"/>
    </row>
    <row r="21" spans="1:534" s="502" customFormat="1" ht="15" customHeight="1">
      <c r="A21" s="503">
        <f t="shared" si="350"/>
        <v>44586.583473333347</v>
      </c>
      <c r="B21" s="501" t="str">
        <f>IF(VLOOKUP(A21,'Drilling Input'!$B$3:$F$10034,5,1)=VLOOKUP(A20,'Drilling Input'!$B$3:$F$10034,5,1)," ",VLOOKUP(A21,'Drilling Input'!$B$3:$F$10034,5,1))</f>
        <v xml:space="preserve"> </v>
      </c>
      <c r="C21" s="504"/>
      <c r="D21" s="503">
        <f t="shared" si="351"/>
        <v>44587.583473333347</v>
      </c>
      <c r="E21" s="501" t="str">
        <f>IF(VLOOKUP(D21,'Drilling Input'!$B$3:$F$10034,5,1)=VLOOKUP(D20,'Drilling Input'!$B$3:$F$10034,5,1)," ",VLOOKUP(D21,'Drilling Input'!$B$3:$F$10034,5,1))</f>
        <v xml:space="preserve"> </v>
      </c>
      <c r="F21" s="504"/>
      <c r="G21" s="503">
        <f t="shared" si="351"/>
        <v>44588.583473333347</v>
      </c>
      <c r="H21" s="793" t="str">
        <f>IF(VLOOKUP(G21,'Drilling Input'!$B$3:$F$10034,5,1)=VLOOKUP(G20,'Drilling Input'!$B$3:$F$10034,5,1)," ",VLOOKUP(G21,'Drilling Input'!$B$3:$F$10034,5,1))</f>
        <v xml:space="preserve"> </v>
      </c>
      <c r="I21" s="504"/>
      <c r="J21" s="503">
        <f t="shared" si="351"/>
        <v>44589.583473333347</v>
      </c>
      <c r="K21" s="501" t="str">
        <f>IF(VLOOKUP(J21,'Drilling Input'!$B$3:$F$10034,5,1)=VLOOKUP(J20,'Drilling Input'!$B$3:$F$10034,5,1)," ",VLOOKUP(J21,'Drilling Input'!$B$3:$F$10034,5,1))</f>
        <v xml:space="preserve"> </v>
      </c>
      <c r="L21" s="504"/>
      <c r="M21" s="503">
        <f t="shared" si="351"/>
        <v>44590.583473333347</v>
      </c>
      <c r="N21" s="501" t="str">
        <f>IF(VLOOKUP(M21,'Drilling Input'!$B$3:$F$10034,5,1)=VLOOKUP(M20,'Drilling Input'!$B$3:$F$10034,5,1)," ",VLOOKUP(M21,'Drilling Input'!$B$3:$F$10034,5,1))</f>
        <v xml:space="preserve"> </v>
      </c>
      <c r="O21" s="504"/>
      <c r="P21" s="503">
        <f t="shared" si="352"/>
        <v>44591.583473333347</v>
      </c>
      <c r="Q21" s="501" t="str">
        <f>IF(VLOOKUP(P21,'Drilling Input'!$B$3:$F$10034,5,1)=VLOOKUP(P20,'Drilling Input'!$B$3:$F$10034,5,1)," ",VLOOKUP(P21,'Drilling Input'!$B$3:$F$10034,5,1))</f>
        <v xml:space="preserve"> </v>
      </c>
      <c r="R21" s="504"/>
      <c r="S21" s="503">
        <f t="shared" ref="S21" si="2045">S20+1/24+1/100000</f>
        <v>44592.583473333347</v>
      </c>
      <c r="T21" s="501" t="str">
        <f>IF(VLOOKUP(S21,'Drilling Input'!$B$3:$F$10034,5,1)=VLOOKUP(S20,'Drilling Input'!$B$3:$F$10034,5,1)," ",VLOOKUP(S21,'Drilling Input'!$B$3:$F$10034,5,1))</f>
        <v xml:space="preserve"> </v>
      </c>
      <c r="U21" s="504"/>
      <c r="V21" s="503">
        <f t="shared" ref="V21" si="2046">V20+1/24+1/100000</f>
        <v>44593.583473333347</v>
      </c>
      <c r="W21" s="501" t="str">
        <f>IF(VLOOKUP(V21,'Drilling Input'!$B$3:$F$10034,5,1)=VLOOKUP(V20,'Drilling Input'!$B$3:$F$10034,5,1)," ",VLOOKUP(V21,'Drilling Input'!$B$3:$F$10034,5,1))</f>
        <v xml:space="preserve"> </v>
      </c>
      <c r="X21" s="504"/>
      <c r="Y21" s="503">
        <f t="shared" si="355"/>
        <v>44594.583473333347</v>
      </c>
      <c r="Z21" s="501" t="str">
        <f>IF(VLOOKUP(Y21,'Drilling Input'!$B$3:$F$10034,5,1)=VLOOKUP(Y20,'Drilling Input'!$B$3:$F$10034,5,1)," ",VLOOKUP(Y21,'Drilling Input'!$B$3:$F$10034,5,1))</f>
        <v xml:space="preserve"> </v>
      </c>
      <c r="AA21" s="504"/>
      <c r="AB21" s="503">
        <f t="shared" ref="AB21" si="2047">AB20+1/24+1/100000</f>
        <v>44595.583473333347</v>
      </c>
      <c r="AC21" s="501" t="str">
        <f>IF(VLOOKUP(AB21,'Drilling Input'!$B$3:$F$10034,5,1)=VLOOKUP(AB20,'Drilling Input'!$B$3:$F$10034,5,1)," ",VLOOKUP(AB21,'Drilling Input'!$B$3:$F$10034,5,1))</f>
        <v xml:space="preserve"> </v>
      </c>
      <c r="AD21" s="504"/>
      <c r="AE21" s="503">
        <f t="shared" ref="AE21" si="2048">AE20+1/24+1/100000</f>
        <v>44596.583473333347</v>
      </c>
      <c r="AF21" s="501" t="str">
        <f>IF(VLOOKUP(AE21,'Drilling Input'!$B$3:$F$10034,5,1)=VLOOKUP(AE20,'Drilling Input'!$B$3:$F$10034,5,1)," ",VLOOKUP(AE21,'Drilling Input'!$B$3:$F$10034,5,1))</f>
        <v xml:space="preserve"> </v>
      </c>
      <c r="AG21" s="504"/>
      <c r="AH21" s="503">
        <f t="shared" ref="AH21" si="2049">AH20+1/24+1/100000</f>
        <v>44597.583473333347</v>
      </c>
      <c r="AI21" s="501" t="str">
        <f>IF(VLOOKUP(AH21,'Drilling Input'!$B$3:$F$10034,5,1)=VLOOKUP(AH20,'Drilling Input'!$B$3:$F$10034,5,1)," ",VLOOKUP(AH21,'Drilling Input'!$B$3:$F$10034,5,1))</f>
        <v xml:space="preserve"> </v>
      </c>
      <c r="AJ21" s="504"/>
      <c r="AK21" s="503">
        <f t="shared" ref="AK21" si="2050">AK20+1/24+1/100000</f>
        <v>44598.583473333347</v>
      </c>
      <c r="AL21" s="501" t="str">
        <f>IF(VLOOKUP(AK21,'Drilling Input'!$B$3:$F$10034,5,1)=VLOOKUP(AK20,'Drilling Input'!$B$3:$F$10034,5,1)," ",VLOOKUP(AK21,'Drilling Input'!$B$3:$F$10034,5,1))</f>
        <v xml:space="preserve"> </v>
      </c>
      <c r="AM21" s="504"/>
      <c r="AN21" s="503">
        <f t="shared" si="360"/>
        <v>44599.583473333347</v>
      </c>
      <c r="AO21" s="501" t="str">
        <f>IF(VLOOKUP(AN21,'Drilling Input'!$B$3:$F$10034,5,1)=VLOOKUP(AN20,'Drilling Input'!$B$3:$F$10034,5,1)," ",VLOOKUP(AN21,'Drilling Input'!$B$3:$F$10034,5,1))</f>
        <v xml:space="preserve"> </v>
      </c>
      <c r="AP21" s="504"/>
      <c r="AQ21" s="503">
        <f t="shared" ref="AQ21" si="2051">AQ20+1/24+1/100000</f>
        <v>44600.583473333347</v>
      </c>
      <c r="AR21" s="501" t="str">
        <f>IF(VLOOKUP(AQ21,'Drilling Input'!$B$3:$F$10034,5,1)=VLOOKUP(AQ20,'Drilling Input'!$B$3:$F$10034,5,1)," ",VLOOKUP(AQ21,'Drilling Input'!$B$3:$F$10034,5,1))</f>
        <v xml:space="preserve"> </v>
      </c>
      <c r="AS21" s="504"/>
      <c r="AT21" s="503">
        <f t="shared" ref="AT21" si="2052">AT20+1/24+1/100000</f>
        <v>44601.583473333347</v>
      </c>
      <c r="AU21" s="501" t="str">
        <f>IF(VLOOKUP(AT21,'Drilling Input'!$B$3:$F$10034,5,1)=VLOOKUP(AT20,'Drilling Input'!$B$3:$F$10034,5,1)," ",VLOOKUP(AT21,'Drilling Input'!$B$3:$F$10034,5,1))</f>
        <v xml:space="preserve"> </v>
      </c>
      <c r="AV21" s="504"/>
      <c r="AW21" s="503">
        <f t="shared" si="355"/>
        <v>44602.583473333347</v>
      </c>
      <c r="AX21" s="501" t="str">
        <f>IF(VLOOKUP(AW21,'Drilling Input'!$B$3:$F$10034,5,1)=VLOOKUP(AW20,'Drilling Input'!$B$3:$F$10034,5,1)," ",VLOOKUP(AW21,'Drilling Input'!$B$3:$F$10034,5,1))</f>
        <v xml:space="preserve"> </v>
      </c>
      <c r="AY21" s="504"/>
      <c r="AZ21" s="503">
        <f t="shared" ref="AZ21" si="2053">AZ20+1/24+1/100000</f>
        <v>44603.583473333347</v>
      </c>
      <c r="BA21" s="501" t="str">
        <f>IF(VLOOKUP(AZ21,'Drilling Input'!$B$3:$F$10034,5,1)=VLOOKUP(AZ20,'Drilling Input'!$B$3:$F$10034,5,1)," ",VLOOKUP(AZ21,'Drilling Input'!$B$3:$F$10034,5,1))</f>
        <v xml:space="preserve"> </v>
      </c>
      <c r="BB21" s="504"/>
      <c r="BC21" s="503">
        <f t="shared" ref="BC21" si="2054">BC20+1/24+1/100000</f>
        <v>44604.583473333347</v>
      </c>
      <c r="BD21" s="501" t="str">
        <f>IF(VLOOKUP(BC21,'Drilling Input'!$B$3:$F$10034,5,1)=VLOOKUP(BC20,'Drilling Input'!$B$3:$F$10034,5,1)," ",VLOOKUP(BC21,'Drilling Input'!$B$3:$F$10034,5,1))</f>
        <v xml:space="preserve"> </v>
      </c>
      <c r="BE21" s="504"/>
      <c r="BF21" s="503">
        <f t="shared" ref="BF21" si="2055">BF20+1/24+1/100000</f>
        <v>44605.583473333347</v>
      </c>
      <c r="BG21" s="501" t="str">
        <f>IF(VLOOKUP(BF21,'Drilling Input'!$B$3:$F$10034,5,1)=VLOOKUP(BF20,'Drilling Input'!$B$3:$F$10034,5,1)," ",VLOOKUP(BF21,'Drilling Input'!$B$3:$F$10034,5,1))</f>
        <v xml:space="preserve"> </v>
      </c>
      <c r="BH21" s="504"/>
      <c r="BI21" s="503">
        <f t="shared" ref="BI21" si="2056">BI20+1/24+1/100000</f>
        <v>44606.583473333347</v>
      </c>
      <c r="BJ21" s="501" t="str">
        <f>IF(VLOOKUP(BI21,'Drilling Input'!$B$3:$F$10034,5,1)=VLOOKUP(BI20,'Drilling Input'!$B$3:$F$10034,5,1)," ",VLOOKUP(BI21,'Drilling Input'!$B$3:$F$10034,5,1))</f>
        <v xml:space="preserve"> </v>
      </c>
      <c r="BK21" s="504"/>
      <c r="BL21" s="503">
        <f t="shared" si="360"/>
        <v>44607.583473333347</v>
      </c>
      <c r="BM21" s="501" t="str">
        <f>IF(VLOOKUP(BL21,'Drilling Input'!$B$3:$F$10034,5,1)=VLOOKUP(BL20,'Drilling Input'!$B$3:$F$10034,5,1)," ",VLOOKUP(BL21,'Drilling Input'!$B$3:$F$10034,5,1))</f>
        <v xml:space="preserve"> </v>
      </c>
      <c r="BN21" s="504"/>
      <c r="BO21" s="503">
        <f t="shared" ref="BO21" si="2057">BO20+1/24+1/100000</f>
        <v>44608.583473333347</v>
      </c>
      <c r="BP21" s="501" t="str">
        <f>IF(VLOOKUP(BO21,'Drilling Input'!$B$3:$F$10034,5,1)=VLOOKUP(BO20,'Drilling Input'!$B$3:$F$10034,5,1)," ",VLOOKUP(BO21,'Drilling Input'!$B$3:$F$10034,5,1))</f>
        <v xml:space="preserve"> </v>
      </c>
      <c r="BQ21" s="504"/>
      <c r="BR21" s="503">
        <f t="shared" ref="BR21" si="2058">BR20+1/24+1/100000</f>
        <v>44609.583473333347</v>
      </c>
      <c r="BS21" s="501" t="str">
        <f>IF(VLOOKUP(BR21,'Drilling Input'!$B$3:$F$10034,5,1)=VLOOKUP(BR20,'Drilling Input'!$B$3:$F$10034,5,1)," ",VLOOKUP(BR21,'Drilling Input'!$B$3:$F$10034,5,1))</f>
        <v xml:space="preserve"> </v>
      </c>
      <c r="BT21" s="504"/>
      <c r="BU21" s="503">
        <f t="shared" si="355"/>
        <v>44610.583473333347</v>
      </c>
      <c r="BV21" s="501" t="str">
        <f>IF(VLOOKUP(BU21,'Drilling Input'!$B$3:$F$10034,5,1)=VLOOKUP(BU20,'Drilling Input'!$B$3:$F$10034,5,1)," ",VLOOKUP(BU21,'Drilling Input'!$B$3:$F$10034,5,1))</f>
        <v xml:space="preserve"> </v>
      </c>
      <c r="BW21" s="504"/>
      <c r="BX21" s="503">
        <f t="shared" ref="BX21" si="2059">BX20+1/24+1/100000</f>
        <v>44611.583473333347</v>
      </c>
      <c r="BY21" s="501" t="str">
        <f>IF(VLOOKUP(BX21,'Drilling Input'!$B$3:$F$10034,5,1)=VLOOKUP(BX20,'Drilling Input'!$B$3:$F$10034,5,1)," ",VLOOKUP(BX21,'Drilling Input'!$B$3:$F$10034,5,1))</f>
        <v xml:space="preserve"> </v>
      </c>
      <c r="BZ21" s="504"/>
      <c r="CA21" s="503">
        <f t="shared" ref="CA21" si="2060">CA20+1/24+1/100000</f>
        <v>44612.583473333347</v>
      </c>
      <c r="CB21" s="501" t="str">
        <f>IF(VLOOKUP(CA21,'Drilling Input'!$B$3:$F$10034,5,1)=VLOOKUP(CA20,'Drilling Input'!$B$3:$F$10034,5,1)," ",VLOOKUP(CA21,'Drilling Input'!$B$3:$F$10034,5,1))</f>
        <v xml:space="preserve"> </v>
      </c>
      <c r="CC21" s="504"/>
      <c r="CD21" s="503">
        <f t="shared" ref="CD21" si="2061">CD20+1/24+1/100000</f>
        <v>44613.583473333347</v>
      </c>
      <c r="CE21" s="501" t="str">
        <f>IF(VLOOKUP(CD21,'Drilling Input'!$B$3:$F$10034,5,1)=VLOOKUP(CD20,'Drilling Input'!$B$3:$F$10034,5,1)," ",VLOOKUP(CD21,'Drilling Input'!$B$3:$F$10034,5,1))</f>
        <v xml:space="preserve"> </v>
      </c>
      <c r="CF21" s="504"/>
      <c r="CG21" s="503">
        <f t="shared" ref="CG21" si="2062">CG20+1/24+1/100000</f>
        <v>44614.583473333347</v>
      </c>
      <c r="CH21" s="501" t="str">
        <f>IF(VLOOKUP(CG21,'Drilling Input'!$B$3:$F$10034,5,1)=VLOOKUP(CG20,'Drilling Input'!$B$3:$F$10034,5,1)," ",VLOOKUP(CG21,'Drilling Input'!$B$3:$F$10034,5,1))</f>
        <v xml:space="preserve"> </v>
      </c>
      <c r="CI21" s="504"/>
      <c r="CJ21" s="503">
        <f t="shared" si="360"/>
        <v>44615.583473333347</v>
      </c>
      <c r="CK21" s="501" t="str">
        <f>IF(VLOOKUP(CJ21,'Drilling Input'!$B$3:$F$10034,5,1)=VLOOKUP(CJ20,'Drilling Input'!$B$3:$F$10034,5,1)," ",VLOOKUP(CJ21,'Drilling Input'!$B$3:$F$10034,5,1))</f>
        <v xml:space="preserve"> </v>
      </c>
      <c r="CL21" s="504"/>
      <c r="CM21" s="503">
        <f t="shared" ref="CM21" si="2063">CM20+1/24+1/100000</f>
        <v>44616.583473333347</v>
      </c>
      <c r="CN21" s="501" t="str">
        <f>IF(VLOOKUP(CM21,'Drilling Input'!$B$3:$F$10034,5,1)=VLOOKUP(CM20,'Drilling Input'!$B$3:$F$10034,5,1)," ",VLOOKUP(CM21,'Drilling Input'!$B$3:$F$10034,5,1))</f>
        <v xml:space="preserve"> </v>
      </c>
      <c r="CO21" s="504"/>
      <c r="CP21" s="503">
        <f t="shared" ref="CP21" si="2064">CP20+1/24+1/100000</f>
        <v>44617.583473333347</v>
      </c>
      <c r="CQ21" s="501" t="str">
        <f>IF(VLOOKUP(CP21,'Drilling Input'!$B$3:$F$10034,5,1)=VLOOKUP(CP20,'Drilling Input'!$B$3:$F$10034,5,1)," ",VLOOKUP(CP21,'Drilling Input'!$B$3:$F$10034,5,1))</f>
        <v xml:space="preserve"> </v>
      </c>
      <c r="CR21" s="504"/>
      <c r="CS21" s="503">
        <f t="shared" si="375"/>
        <v>44618.583473333347</v>
      </c>
      <c r="CT21" s="501" t="str">
        <f>IF(VLOOKUP(CS21,'Drilling Input'!$B$3:$F$10034,5,1)=VLOOKUP(CS20,'Drilling Input'!$B$3:$F$10034,5,1)," ",VLOOKUP(CS21,'Drilling Input'!$B$3:$F$10034,5,1))</f>
        <v xml:space="preserve"> </v>
      </c>
      <c r="CU21" s="504"/>
      <c r="CV21" s="503">
        <f t="shared" ref="CV21" si="2065">CV20+1/24+1/100000</f>
        <v>44619.583473333347</v>
      </c>
      <c r="CW21" s="501" t="str">
        <f>IF(VLOOKUP(CV21,'Drilling Input'!$B$3:$F$10034,5,1)=VLOOKUP(CV20,'Drilling Input'!$B$3:$F$10034,5,1)," ",VLOOKUP(CV21,'Drilling Input'!$B$3:$F$10034,5,1))</f>
        <v xml:space="preserve"> </v>
      </c>
      <c r="CX21" s="504"/>
      <c r="CY21" s="503">
        <f t="shared" ref="CY21" si="2066">CY20+1/24+1/100000</f>
        <v>44620.583473333347</v>
      </c>
      <c r="CZ21" s="501" t="str">
        <f>IF(VLOOKUP(CY21,'Drilling Input'!$B$3:$F$10034,5,1)=VLOOKUP(CY20,'Drilling Input'!$B$3:$F$10034,5,1)," ",VLOOKUP(CY21,'Drilling Input'!$B$3:$F$10034,5,1))</f>
        <v xml:space="preserve"> </v>
      </c>
      <c r="DA21" s="504"/>
      <c r="DB21" s="503">
        <f t="shared" ref="DB21" si="2067">DB20+1/24+1/100000</f>
        <v>44621.583473333347</v>
      </c>
      <c r="DC21" s="501" t="str">
        <f>IF(VLOOKUP(DB21,'Drilling Input'!$B$3:$F$10034,5,1)=VLOOKUP(DB20,'Drilling Input'!$B$3:$F$10034,5,1)," ",VLOOKUP(DB21,'Drilling Input'!$B$3:$F$10034,5,1))</f>
        <v xml:space="preserve"> </v>
      </c>
      <c r="DD21" s="504"/>
      <c r="DE21" s="503">
        <f t="shared" ref="DE21" si="2068">DE20+1/24+1/100000</f>
        <v>44622.583473333347</v>
      </c>
      <c r="DF21" s="501" t="str">
        <f>IF(VLOOKUP(DE21,'Drilling Input'!$B$3:$F$10034,5,1)=VLOOKUP(DE20,'Drilling Input'!$B$3:$F$10034,5,1)," ",VLOOKUP(DE21,'Drilling Input'!$B$3:$F$10034,5,1))</f>
        <v xml:space="preserve"> </v>
      </c>
      <c r="DG21" s="504"/>
      <c r="DH21" s="503">
        <f t="shared" si="380"/>
        <v>44623.583473333347</v>
      </c>
      <c r="DI21" s="501" t="str">
        <f>IF(VLOOKUP(DH21,'Drilling Input'!$B$3:$F$10034,5,1)=VLOOKUP(DH20,'Drilling Input'!$B$3:$F$10034,5,1)," ",VLOOKUP(DH21,'Drilling Input'!$B$3:$F$10034,5,1))</f>
        <v xml:space="preserve"> </v>
      </c>
      <c r="DJ21" s="504"/>
      <c r="DK21" s="503">
        <f t="shared" ref="DK21" si="2069">DK20+1/24+1/100000</f>
        <v>44624.583473333347</v>
      </c>
      <c r="DL21" s="501" t="str">
        <f>IF(VLOOKUP(DK21,'Drilling Input'!$B$3:$F$10034,5,1)=VLOOKUP(DK20,'Drilling Input'!$B$3:$F$10034,5,1)," ",VLOOKUP(DK21,'Drilling Input'!$B$3:$F$10034,5,1))</f>
        <v>Release DAT. ROV to check subsidence</v>
      </c>
      <c r="DM21" s="504"/>
      <c r="DN21" s="503">
        <f t="shared" ref="DN21" si="2070">DN20+1/24+1/100000</f>
        <v>44625.583473333347</v>
      </c>
      <c r="DO21" s="501" t="str">
        <f>IF(VLOOKUP(DN21,'Drilling Input'!$B$3:$F$10034,5,1)=VLOOKUP(DN20,'Drilling Input'!$B$3:$F$10034,5,1)," ",VLOOKUP(DN21,'Drilling Input'!$B$3:$F$10034,5,1))</f>
        <v>Displace well with PAD mud while BROOH to seabed</v>
      </c>
      <c r="DP21" s="504"/>
      <c r="DQ21" s="503">
        <f t="shared" si="375"/>
        <v>44626.583473333347</v>
      </c>
      <c r="DR21" s="501" t="str">
        <f>IF(VLOOKUP(DQ21,'Drilling Input'!$B$3:$F$10034,5,1)=VLOOKUP(DQ20,'Drilling Input'!$B$3:$F$10034,5,1)," ",VLOOKUP(DQ21,'Drilling Input'!$B$3:$F$10034,5,1))</f>
        <v>PJSM. Perform 20"x18-5/8" casing cement job (~ 100 ft of cement inside casing)</v>
      </c>
      <c r="DS21" s="504"/>
      <c r="DT21" s="503">
        <f t="shared" ref="DT21" si="2071">DT20+1/24+1/100000</f>
        <v>44627.583473333347</v>
      </c>
      <c r="DU21" s="501" t="str">
        <f>IF(VLOOKUP(DT21,'Drilling Input'!$B$3:$F$10034,5,1)=VLOOKUP(DT20,'Drilling Input'!$B$3:$F$10034,5,1)," ",VLOOKUP(DT21,'Drilling Input'!$B$3:$F$10034,5,1))</f>
        <v xml:space="preserve">RIH 36" conductor on DP to seabed. </v>
      </c>
      <c r="DV21" s="504"/>
      <c r="DW21" s="503">
        <f t="shared" ref="DW21" si="2072">DW20+1/24+1/100000</f>
        <v>44628.583473333347</v>
      </c>
      <c r="DX21" s="501" t="str">
        <f>IF(VLOOKUP(DW21,'Drilling Input'!$B$3:$F$10034,5,1)=VLOOKUP(DW20,'Drilling Input'!$B$3:$F$10034,5,1)," ",VLOOKUP(DW21,'Drilling Input'!$B$3:$F$10034,5,1))</f>
        <v>Release DAT. ROV to check subsidence</v>
      </c>
      <c r="DY21" s="504"/>
      <c r="DZ21" s="503">
        <f t="shared" ref="DZ21" si="2073">DZ20+1/24+1/100000</f>
        <v>44629.583473333347</v>
      </c>
      <c r="EA21" s="501" t="str">
        <f>IF(VLOOKUP(DZ21,'Drilling Input'!$B$3:$F$10034,5,1)=VLOOKUP(DZ20,'Drilling Input'!$B$3:$F$10034,5,1)," ",VLOOKUP(DZ21,'Drilling Input'!$B$3:$F$10034,5,1))</f>
        <v xml:space="preserve"> </v>
      </c>
      <c r="EB21" s="504"/>
      <c r="EC21" s="503">
        <f t="shared" ref="EC21" si="2074">EC20+1/24+1/100000</f>
        <v>44630.583473333347</v>
      </c>
      <c r="ED21" s="501" t="str">
        <f>IF(VLOOKUP(EC21,'Drilling Input'!$B$3:$F$10034,5,1)=VLOOKUP(EC20,'Drilling Input'!$B$3:$F$10034,5,1)," ",VLOOKUP(EC21,'Drilling Input'!$B$3:$F$10034,5,1))</f>
        <v xml:space="preserve"> </v>
      </c>
      <c r="EE21" s="504"/>
      <c r="EF21" s="503">
        <f t="shared" si="380"/>
        <v>44631.583473333347</v>
      </c>
      <c r="EG21" s="501" t="str">
        <f>IF(VLOOKUP(EF21,'Drilling Input'!$B$3:$F$10034,5,1)=VLOOKUP(EF20,'Drilling Input'!$B$3:$F$10034,5,1)," ",VLOOKUP(EF21,'Drilling Input'!$B$3:$F$10034,5,1))</f>
        <v xml:space="preserve"> </v>
      </c>
      <c r="EH21" s="504"/>
      <c r="EI21" s="503">
        <f t="shared" ref="EI21" si="2075">EI20+1/24+1/100000</f>
        <v>44632.583473333347</v>
      </c>
      <c r="EJ21" s="501" t="str">
        <f>IF(VLOOKUP(EI21,'Drilling Input'!$B$3:$F$10034,5,1)=VLOOKUP(EI20,'Drilling Input'!$B$3:$F$10034,5,1)," ",VLOOKUP(EI21,'Drilling Input'!$B$3:$F$10034,5,1))</f>
        <v xml:space="preserve"> </v>
      </c>
      <c r="EK21" s="504"/>
      <c r="EL21" s="503">
        <f t="shared" ref="EL21" si="2076">EL20+1/24+1/100000</f>
        <v>44633.583473333347</v>
      </c>
      <c r="EM21" s="501" t="str">
        <f>IF(VLOOKUP(EL21,'Drilling Input'!$B$3:$F$10034,5,1)=VLOOKUP(EL20,'Drilling Input'!$B$3:$F$10034,5,1)," ",VLOOKUP(EL21,'Drilling Input'!$B$3:$F$10034,5,1))</f>
        <v xml:space="preserve"> </v>
      </c>
      <c r="EN21" s="504"/>
      <c r="EO21" s="503">
        <f t="shared" si="375"/>
        <v>44634.583473333347</v>
      </c>
      <c r="EP21" s="501" t="str">
        <f>IF(VLOOKUP(EO21,'Drilling Input'!$B$3:$F$10034,5,1)=VLOOKUP(EO20,'Drilling Input'!$B$3:$F$10034,5,1)," ",VLOOKUP(EO21,'Drilling Input'!$B$3:$F$10034,5,1))</f>
        <v xml:space="preserve"> </v>
      </c>
      <c r="EQ21" s="504"/>
      <c r="ER21" s="503">
        <f t="shared" ref="ER21" si="2077">ER20+1/24+1/100000</f>
        <v>44635.583473333347</v>
      </c>
      <c r="ES21" s="501" t="str">
        <f>IF(VLOOKUP(ER21,'Drilling Input'!$B$3:$F$10034,5,1)=VLOOKUP(ER20,'Drilling Input'!$B$3:$F$10034,5,1)," ",VLOOKUP(ER21,'Drilling Input'!$B$3:$F$10034,5,1))</f>
        <v xml:space="preserve"> </v>
      </c>
      <c r="ET21" s="504"/>
      <c r="EU21" s="503">
        <f t="shared" ref="EU21" si="2078">EU20+1/24+1/100000</f>
        <v>44636.583473333347</v>
      </c>
      <c r="EV21" s="501" t="str">
        <f>IF(VLOOKUP(EU21,'Drilling Input'!$B$3:$F$10034,5,1)=VLOOKUP(EU20,'Drilling Input'!$B$3:$F$10034,5,1)," ",VLOOKUP(EU21,'Drilling Input'!$B$3:$F$10034,5,1))</f>
        <v xml:space="preserve"> </v>
      </c>
      <c r="EW21" s="504"/>
      <c r="EX21" s="503">
        <f t="shared" ref="EX21" si="2079">EX20+1/24+1/100000</f>
        <v>44637.583473333347</v>
      </c>
      <c r="EY21" s="501" t="str">
        <f>IF(VLOOKUP(EX21,'Drilling Input'!$B$3:$F$10034,5,1)=VLOOKUP(EX20,'Drilling Input'!$B$3:$F$10034,5,1)," ",VLOOKUP(EX21,'Drilling Input'!$B$3:$F$10034,5,1))</f>
        <v>Break circulation. Perform step rate test. Circulate.</v>
      </c>
      <c r="EZ21" s="504"/>
      <c r="FA21" s="503">
        <f t="shared" ref="FA21" si="2080">FA20+1/24+1/100000</f>
        <v>44638.583473333347</v>
      </c>
      <c r="FB21" s="501" t="str">
        <f>IF(VLOOKUP(FA21,'Drilling Input'!$B$3:$F$10034,5,1)=VLOOKUP(FA20,'Drilling Input'!$B$3:$F$10034,5,1)," ",VLOOKUP(FA21,'Drilling Input'!$B$3:$F$10034,5,1))</f>
        <v xml:space="preserve"> </v>
      </c>
      <c r="FC21" s="504"/>
      <c r="FD21" s="503">
        <f t="shared" si="380"/>
        <v>44639.583473333347</v>
      </c>
      <c r="FE21" s="501" t="str">
        <f>IF(VLOOKUP(FD21,'Drilling Input'!$B$3:$F$10034,5,1)=VLOOKUP(FD20,'Drilling Input'!$B$3:$F$10034,5,1)," ",VLOOKUP(FD21,'Drilling Input'!$B$3:$F$10034,5,1))</f>
        <v xml:space="preserve"> </v>
      </c>
      <c r="FF21" s="504"/>
      <c r="FG21" s="503">
        <f t="shared" ref="FG21" si="2081">FG20+1/24+1/100000</f>
        <v>44640.583473333347</v>
      </c>
      <c r="FH21" s="501" t="str">
        <f>IF(VLOOKUP(FG21,'Drilling Input'!$B$3:$F$10034,5,1)=VLOOKUP(FG20,'Drilling Input'!$B$3:$F$10034,5,1)," ",VLOOKUP(FG21,'Drilling Input'!$B$3:$F$10034,5,1))</f>
        <v>Directional drill ahead 24" hole with SW to 2x stands above Top Supra Lingan.</v>
      </c>
      <c r="FI21" s="504"/>
      <c r="FJ21" s="503">
        <f t="shared" ref="FJ21" si="2082">FJ20+1/24+1/100000</f>
        <v>44641.583473333347</v>
      </c>
      <c r="FK21" s="501" t="str">
        <f>IF(VLOOKUP(FJ21,'Drilling Input'!$B$3:$F$10034,5,1)=VLOOKUP(FJ20,'Drilling Input'!$B$3:$F$10034,5,1)," ",VLOOKUP(FJ21,'Drilling Input'!$B$3:$F$10034,5,1))</f>
        <v xml:space="preserve"> </v>
      </c>
      <c r="FL21" s="504"/>
      <c r="FM21" s="503">
        <f t="shared" si="395"/>
        <v>44642.583473333347</v>
      </c>
      <c r="FN21" s="501" t="str">
        <f>IF(VLOOKUP(FM21,'Drilling Input'!$B$3:$F$10034,5,1)=VLOOKUP(FM20,'Drilling Input'!$B$3:$F$10034,5,1)," ",VLOOKUP(FM21,'Drilling Input'!$B$3:$F$10034,5,1))</f>
        <v>RD elevators, bails, knuckle links, torque wrench, hydratong tracks and kelly hose</v>
      </c>
      <c r="FO21" s="504"/>
      <c r="FP21" s="503">
        <f t="shared" ref="FP21" si="2083">FP20+1/24+1/100000</f>
        <v>44643.583473333347</v>
      </c>
      <c r="FQ21" s="501" t="str">
        <f>IF(VLOOKUP(FP21,'Drilling Input'!$B$3:$F$10034,5,1)=VLOOKUP(FP20,'Drilling Input'!$B$3:$F$10034,5,1)," ",VLOOKUP(FP21,'Drilling Input'!$B$3:$F$10034,5,1))</f>
        <v xml:space="preserve"> </v>
      </c>
      <c r="FR21" s="504"/>
      <c r="FS21" s="503">
        <f t="shared" ref="FS21" si="2084">FS20+1/24+1/100000</f>
        <v>44644.583473333347</v>
      </c>
      <c r="FT21" s="501" t="str">
        <f>IF(VLOOKUP(FS21,'Drilling Input'!$B$3:$F$10034,5,1)=VLOOKUP(FS20,'Drilling Input'!$B$3:$F$10034,5,1)," ",VLOOKUP(FS21,'Drilling Input'!$B$3:$F$10034,5,1))</f>
        <v xml:space="preserve"> </v>
      </c>
      <c r="FU21" s="504"/>
      <c r="FV21" s="503">
        <f t="shared" ref="FV21" si="2085">FV20+1/24+1/100000</f>
        <v>44645.583473333347</v>
      </c>
      <c r="FW21" s="501" t="str">
        <f>IF(VLOOKUP(FV21,'Drilling Input'!$B$3:$F$10034,5,1)=VLOOKUP(FV20,'Drilling Input'!$B$3:$F$10034,5,1)," ",VLOOKUP(FV21,'Drilling Input'!$B$3:$F$10034,5,1))</f>
        <v xml:space="preserve"> </v>
      </c>
      <c r="FX21" s="504"/>
      <c r="FY21" s="503">
        <f t="shared" ref="FY21" si="2086">FY20+1/24+1/100000</f>
        <v>44646.583473333347</v>
      </c>
      <c r="FZ21" s="501" t="str">
        <f>IF(VLOOKUP(FY21,'Drilling Input'!$B$3:$F$10034,5,1)=VLOOKUP(FY20,'Drilling Input'!$B$3:$F$10034,5,1)," ",VLOOKUP(FY21,'Drilling Input'!$B$3:$F$10034,5,1))</f>
        <v>Drill 17.5" hole to section TD</v>
      </c>
      <c r="GA21" s="504"/>
      <c r="GB21" s="503">
        <f t="shared" si="400"/>
        <v>44647.583473333347</v>
      </c>
      <c r="GC21" s="501" t="str">
        <f>IF(VLOOKUP(GB21,'Drilling Input'!$B$3:$F$10034,5,1)=VLOOKUP(GB20,'Drilling Input'!$B$3:$F$10034,5,1)," ",VLOOKUP(GB21,'Drilling Input'!$B$3:$F$10034,5,1))</f>
        <v>Performed DROPS inspection</v>
      </c>
      <c r="GD21" s="504"/>
      <c r="GE21" s="503">
        <f t="shared" ref="GE21" si="2087">GE20+1/24+1/100000</f>
        <v>44648.583473333347</v>
      </c>
      <c r="GF21" s="501" t="str">
        <f>IF(VLOOKUP(GE21,'Drilling Input'!$B$3:$F$10034,5,1)=VLOOKUP(GE20,'Drilling Input'!$B$3:$F$10034,5,1)," ",VLOOKUP(GE21,'Drilling Input'!$B$3:$F$10034,5,1))</f>
        <v xml:space="preserve"> </v>
      </c>
      <c r="GG21" s="504"/>
      <c r="GH21" s="503">
        <f t="shared" ref="GH21" si="2088">GH20+1/24+1/100000</f>
        <v>44649.583473333347</v>
      </c>
      <c r="GI21" s="501" t="str">
        <f>IF(VLOOKUP(GH21,'Drilling Input'!$B$3:$F$10034,5,1)=VLOOKUP(GH20,'Drilling Input'!$B$3:$F$10034,5,1)," ",VLOOKUP(GH21,'Drilling Input'!$B$3:$F$10034,5,1))</f>
        <v xml:space="preserve"> </v>
      </c>
      <c r="GJ21" s="504"/>
      <c r="GK21" s="503">
        <f t="shared" si="395"/>
        <v>44650.583473333347</v>
      </c>
      <c r="GL21" s="501" t="str">
        <f>IF(VLOOKUP(GK21,'Drilling Input'!$B$3:$F$10034,5,1)=VLOOKUP(GK20,'Drilling Input'!$B$3:$F$10034,5,1)," ",VLOOKUP(GK21,'Drilling Input'!$B$3:$F$10034,5,1))</f>
        <v xml:space="preserve"> </v>
      </c>
      <c r="GM21" s="504"/>
      <c r="GN21" s="503">
        <f t="shared" ref="GN21" si="2089">GN20+1/24+1/100000</f>
        <v>44651.583473333347</v>
      </c>
      <c r="GO21" s="501" t="str">
        <f>IF(VLOOKUP(GN21,'Drilling Input'!$B$3:$F$10034,5,1)=VLOOKUP(GN20,'Drilling Input'!$B$3:$F$10034,5,1)," ",VLOOKUP(GN21,'Drilling Input'!$B$3:$F$10034,5,1))</f>
        <v xml:space="preserve"> </v>
      </c>
      <c r="GP21" s="504"/>
      <c r="GQ21" s="503">
        <f t="shared" ref="GQ21" si="2090">GQ20+1/24+1/100000</f>
        <v>44652.583473333347</v>
      </c>
      <c r="GR21" s="501" t="str">
        <f>IF(VLOOKUP(GQ21,'Drilling Input'!$B$3:$F$10034,5,1)=VLOOKUP(GQ20,'Drilling Input'!$B$3:$F$10034,5,1)," ",VLOOKUP(GQ21,'Drilling Input'!$B$3:$F$10034,5,1))</f>
        <v>M/U PSRT and RIH to RCD depth. Retrieve PS and POOH. R/B PSRT.</v>
      </c>
      <c r="GS21" s="504"/>
      <c r="GT21" s="503">
        <f t="shared" ref="GT21" si="2091">GT20+1/24+1/100000</f>
        <v>44653.583473333347</v>
      </c>
      <c r="GU21" s="501" t="str">
        <f>IF(VLOOKUP(GT21,'Drilling Input'!$B$3:$F$10034,5,1)=VLOOKUP(GT20,'Drilling Input'!$B$3:$F$10034,5,1)," ",VLOOKUP(GT21,'Drilling Input'!$B$3:$F$10034,5,1))</f>
        <v xml:space="preserve">Perform overpull test and put LMRP in 50 klbs tension. </v>
      </c>
      <c r="GV21" s="504"/>
      <c r="GW21" s="503">
        <f t="shared" ref="GW21" si="2092">GW20+1/24+1/100000</f>
        <v>44654.583473333347</v>
      </c>
      <c r="GX21" s="501" t="str">
        <f>IF(VLOOKUP(GW21,'Drilling Input'!$B$3:$F$10034,5,1)=VLOOKUP(GW20,'Drilling Input'!$B$3:$F$10034,5,1)," ",VLOOKUP(GW21,'Drilling Input'!$B$3:$F$10034,5,1))</f>
        <v xml:space="preserve"> </v>
      </c>
      <c r="GY21" s="504"/>
      <c r="GZ21" s="503">
        <f t="shared" si="400"/>
        <v>44655.583473333347</v>
      </c>
      <c r="HA21" s="501" t="str">
        <f>IF(VLOOKUP(GZ21,'Drilling Input'!$B$3:$F$10034,5,1)=VLOOKUP(GZ20,'Drilling Input'!$B$3:$F$10034,5,1)," ",VLOOKUP(GZ21,'Drilling Input'!$B$3:$F$10034,5,1))</f>
        <v xml:space="preserve"> </v>
      </c>
      <c r="HB21" s="504"/>
      <c r="HC21" s="503">
        <f t="shared" ref="HC21" si="2093">HC20+1/24+1/100000</f>
        <v>44656.583473333347</v>
      </c>
      <c r="HD21" s="501" t="str">
        <f>IF(VLOOKUP(HC21,'Drilling Input'!$B$3:$F$10034,5,1)=VLOOKUP(HC20,'Drilling Input'!$B$3:$F$10034,5,1)," ",VLOOKUP(HC21,'Drilling Input'!$B$3:$F$10034,5,1))</f>
        <v xml:space="preserve"> </v>
      </c>
      <c r="HE21" s="504"/>
      <c r="HF21" s="503">
        <f t="shared" ref="HF21" si="2094">HF20+1/24+1/100000</f>
        <v>44657.583473333347</v>
      </c>
      <c r="HG21" s="501" t="str">
        <f>IF(VLOOKUP(HF21,'Drilling Input'!$B$3:$F$10034,5,1)=VLOOKUP(HF20,'Drilling Input'!$B$3:$F$10034,5,1)," ",VLOOKUP(HF21,'Drilling Input'!$B$3:$F$10034,5,1))</f>
        <v xml:space="preserve"> </v>
      </c>
      <c r="HH21" s="504"/>
      <c r="HI21" s="503">
        <f t="shared" si="395"/>
        <v>44658.583473333347</v>
      </c>
      <c r="HJ21" s="501" t="str">
        <f>IF(VLOOKUP(HI21,'Drilling Input'!$B$3:$F$10034,5,1)=VLOOKUP(HI20,'Drilling Input'!$B$3:$F$10034,5,1)," ",VLOOKUP(HI21,'Drilling Input'!$B$3:$F$10034,5,1))</f>
        <v xml:space="preserve"> </v>
      </c>
      <c r="HK21" s="504"/>
      <c r="HL21" s="503">
        <f t="shared" ref="HL21" si="2095">HL20+1/24+1/100000</f>
        <v>44659.583473333347</v>
      </c>
      <c r="HM21" s="501" t="str">
        <f>IF(VLOOKUP(HL21,'Drilling Input'!$B$3:$F$10034,5,1)=VLOOKUP(HL20,'Drilling Input'!$B$3:$F$10034,5,1)," ",VLOOKUP(HL21,'Drilling Input'!$B$3:$F$10034,5,1))</f>
        <v xml:space="preserve"> </v>
      </c>
      <c r="HN21" s="504"/>
      <c r="HO21" s="503">
        <f t="shared" ref="HO21" si="2096">HO20+1/24+1/100000</f>
        <v>44660.583473333347</v>
      </c>
      <c r="HP21" s="501" t="str">
        <f>IF(VLOOKUP(HO21,'Drilling Input'!$B$3:$F$10034,5,1)=VLOOKUP(HO20,'Drilling Input'!$B$3:$F$10034,5,1)," ",VLOOKUP(HO21,'Drilling Input'!$B$3:$F$10034,5,1))</f>
        <v>R/D 5-1/2" tubing handling equipment. R/U hang off plate</v>
      </c>
      <c r="HQ21" s="504"/>
      <c r="HR21" s="503">
        <f t="shared" ref="HR21" si="2097">HR20+1/24+1/100000</f>
        <v>44661.583473333347</v>
      </c>
      <c r="HS21" s="501" t="str">
        <f>IF(VLOOKUP(HR21,'Drilling Input'!$B$3:$F$10034,5,1)=VLOOKUP(HR20,'Drilling Input'!$B$3:$F$10034,5,1)," ",VLOOKUP(HR21,'Drilling Input'!$B$3:$F$10034,5,1))</f>
        <v>Safety meeting for landing out and Perform drift off drill</v>
      </c>
      <c r="HT21" s="504"/>
      <c r="HU21" s="503">
        <f t="shared" ref="HU21" si="2098">HU20+1/24+1/100000</f>
        <v>44662.583473333347</v>
      </c>
      <c r="HV21" s="501" t="str">
        <f>IF(VLOOKUP(HU21,'Drilling Input'!$B$3:$F$10034,5,1)=VLOOKUP(HU20,'Drilling Input'!$B$3:$F$10034,5,1)," ",VLOOKUP(HU21,'Drilling Input'!$B$3:$F$10034,5,1))</f>
        <v xml:space="preserve"> </v>
      </c>
      <c r="HW21" s="504"/>
      <c r="HX21" s="503">
        <f t="shared" si="400"/>
        <v>44663.583473333347</v>
      </c>
      <c r="HY21" s="501" t="str">
        <f>IF(VLOOKUP(HX21,'Drilling Input'!$B$3:$F$10034,5,1)=VLOOKUP(HX20,'Drilling Input'!$B$3:$F$10034,5,1)," ",VLOOKUP(HX21,'Drilling Input'!$B$3:$F$10034,5,1))</f>
        <v xml:space="preserve">ROV removes VX Upper bore protector </v>
      </c>
      <c r="HZ21" s="504"/>
      <c r="IA21" s="503">
        <f t="shared" ref="IA21" si="2099">IA20+1/24+1/100000</f>
        <v>44664.583473333347</v>
      </c>
      <c r="IB21" s="501" t="str">
        <f>IF(VLOOKUP(IA21,'Drilling Input'!$B$3:$F$10034,5,1)=VLOOKUP(IA20,'Drilling Input'!$B$3:$F$10034,5,1)," ",VLOOKUP(IA21,'Drilling Input'!$B$3:$F$10034,5,1))</f>
        <v xml:space="preserve"> </v>
      </c>
      <c r="IC21" s="504"/>
      <c r="ID21" s="503">
        <f t="shared" ref="ID21" si="2100">ID20+1/24+1/100000</f>
        <v>44665.583473333347</v>
      </c>
      <c r="IE21" s="501" t="str">
        <f>IF(VLOOKUP(ID21,'Drilling Input'!$B$3:$F$10034,5,1)=VLOOKUP(ID20,'Drilling Input'!$B$3:$F$10034,5,1)," ",VLOOKUP(ID21,'Drilling Input'!$B$3:$F$10034,5,1))</f>
        <v>Lower Termination Joint, R/U and install 2" Bleed-off Line gooseneck</v>
      </c>
      <c r="IF21" s="504"/>
      <c r="IG21" s="503">
        <f t="shared" si="415"/>
        <v>44666.583473333347</v>
      </c>
      <c r="IH21" s="501" t="str">
        <f>IF(VLOOKUP(IG21,'Drilling Input'!$B$3:$F$10034,5,1)=VLOOKUP(IG20,'Drilling Input'!$B$3:$F$10034,5,1)," ",VLOOKUP(IG21,'Drilling Input'!$B$3:$F$10034,5,1))</f>
        <v xml:space="preserve"> </v>
      </c>
      <c r="II21" s="504"/>
      <c r="IJ21" s="503">
        <f t="shared" ref="IJ21" si="2101">IJ20+1/24+1/100000</f>
        <v>44667.583473333347</v>
      </c>
      <c r="IK21" s="501" t="str">
        <f>IF(VLOOKUP(IJ21,'Drilling Input'!$B$3:$F$10034,5,1)=VLOOKUP(IJ20,'Drilling Input'!$B$3:$F$10034,5,1)," ",VLOOKUP(IJ21,'Drilling Input'!$B$3:$F$10034,5,1))</f>
        <v xml:space="preserve"> </v>
      </c>
      <c r="IL21" s="504"/>
      <c r="IM21" s="503">
        <f t="shared" ref="IM21" si="2102">IM20+1/24+1/100000</f>
        <v>44668.583473333347</v>
      </c>
      <c r="IN21" s="501" t="str">
        <f>IF(VLOOKUP(IM21,'Drilling Input'!$B$3:$F$10034,5,1)=VLOOKUP(IM20,'Drilling Input'!$B$3:$F$10034,5,1)," ",VLOOKUP(IM21,'Drilling Input'!$B$3:$F$10034,5,1))</f>
        <v xml:space="preserve"> </v>
      </c>
      <c r="IO21" s="504"/>
      <c r="IP21" s="503">
        <f t="shared" ref="IP21" si="2103">IP20+1/24+1/100000</f>
        <v>44669.583473333347</v>
      </c>
      <c r="IQ21" s="501" t="str">
        <f>IF(VLOOKUP(IP21,'Drilling Input'!$B$3:$F$10034,5,1)=VLOOKUP(IP20,'Drilling Input'!$B$3:$F$10034,5,1)," ",VLOOKUP(IP21,'Drilling Input'!$B$3:$F$10034,5,1))</f>
        <v xml:space="preserve"> </v>
      </c>
      <c r="IR21" s="504"/>
      <c r="IS21" s="503">
        <f t="shared" ref="IS21" si="2104">IS20+1/24+1/100000</f>
        <v>44670.583473333347</v>
      </c>
      <c r="IT21" s="501" t="str">
        <f>IF(VLOOKUP(IS21,'Drilling Input'!$B$3:$F$10034,5,1)=VLOOKUP(IS20,'Drilling Input'!$B$3:$F$10034,5,1)," ",VLOOKUP(IS21,'Drilling Input'!$B$3:$F$10034,5,1))</f>
        <v xml:space="preserve"> </v>
      </c>
      <c r="IU21" s="504"/>
      <c r="IV21" s="503">
        <f t="shared" si="420"/>
        <v>44671.583473333347</v>
      </c>
      <c r="IW21" s="501" t="str">
        <f>IF(VLOOKUP(IV21,'Drilling Input'!$B$3:$F$10034,5,1)=VLOOKUP(IV20,'Drilling Input'!$B$3:$F$10034,5,1)," ",VLOOKUP(IV21,'Drilling Input'!$B$3:$F$10034,5,1))</f>
        <v xml:space="preserve"> </v>
      </c>
      <c r="IX21" s="504"/>
      <c r="IY21" s="503">
        <f t="shared" ref="IY21" si="2105">IY20+1/24+1/100000</f>
        <v>44672.583473333347</v>
      </c>
      <c r="IZ21" s="501" t="str">
        <f>IF(VLOOKUP(IY21,'Drilling Input'!$B$3:$F$10034,5,1)=VLOOKUP(IY20,'Drilling Input'!$B$3:$F$10034,5,1)," ",VLOOKUP(IY21,'Drilling Input'!$B$3:$F$10034,5,1))</f>
        <v xml:space="preserve">M/U shoetrack with Bakerlock. </v>
      </c>
      <c r="JA21" s="504"/>
      <c r="JB21" s="503">
        <f t="shared" ref="JB21" si="2106">JB20+1/24+1/100000</f>
        <v>44673.583473333347</v>
      </c>
      <c r="JC21" s="501" t="str">
        <f>IF(VLOOKUP(JB21,'Drilling Input'!$B$3:$F$10034,5,1)=VLOOKUP(JB20,'Drilling Input'!$B$3:$F$10034,5,1)," ",VLOOKUP(JB21,'Drilling Input'!$B$3:$F$10034,5,1))</f>
        <v xml:space="preserve"> </v>
      </c>
      <c r="JD21" s="504"/>
      <c r="JE21" s="503">
        <f t="shared" si="415"/>
        <v>44674.583473333347</v>
      </c>
      <c r="JF21" s="501" t="str">
        <f>IF(VLOOKUP(JE21,'Drilling Input'!$B$3:$F$10034,5,1)=VLOOKUP(JE20,'Drilling Input'!$B$3:$F$10034,5,1)," ",VLOOKUP(JE21,'Drilling Input'!$B$3:$F$10034,5,1))</f>
        <v xml:space="preserve">POOH BHA racking DP to 2,000 ft. </v>
      </c>
      <c r="JG21" s="504"/>
      <c r="JH21" s="503">
        <f t="shared" ref="JH21" si="2107">JH20+1/24+1/100000</f>
        <v>44675.583473333347</v>
      </c>
      <c r="JI21" s="501" t="str">
        <f>IF(VLOOKUP(JH21,'Drilling Input'!$B$3:$F$10034,5,1)=VLOOKUP(JH20,'Drilling Input'!$B$3:$F$10034,5,1)," ",VLOOKUP(JH21,'Drilling Input'!$B$3:$F$10034,5,1))</f>
        <v>Unlatch BOP from HPWHH.</v>
      </c>
      <c r="JJ21" s="504"/>
      <c r="JK21" s="503">
        <f t="shared" ref="JK21" si="2108">JK20+1/24+1/100000</f>
        <v>44676.583473333347</v>
      </c>
      <c r="JL21" s="501" t="str">
        <f>IF(VLOOKUP(JK21,'Drilling Input'!$B$3:$F$10034,5,1)=VLOOKUP(JK20,'Drilling Input'!$B$3:$F$10034,5,1)," ",VLOOKUP(JK21,'Drilling Input'!$B$3:$F$10034,5,1))</f>
        <v>M/U and RIH 8 1/2" AutoTrak BHA on HWDP.</v>
      </c>
      <c r="JM21" s="504"/>
      <c r="JN21" s="503">
        <f t="shared" ref="JN21" si="2109">JN20+1/24+1/100000</f>
        <v>44677.583473333347</v>
      </c>
      <c r="JO21" s="501" t="str">
        <f>IF(VLOOKUP(JN21,'Drilling Input'!$B$3:$F$10034,5,1)=VLOOKUP(JN20,'Drilling Input'!$B$3:$F$10034,5,1)," ",VLOOKUP(JN21,'Drilling Input'!$B$3:$F$10034,5,1))</f>
        <v xml:space="preserve"> </v>
      </c>
      <c r="JP21" s="504"/>
      <c r="JQ21" s="503">
        <f t="shared" ref="JQ21" si="2110">JQ20+1/24+1/100000</f>
        <v>44678.583473333347</v>
      </c>
      <c r="JR21" s="501" t="str">
        <f>IF(VLOOKUP(JQ21,'Drilling Input'!$B$3:$F$10034,5,1)=VLOOKUP(JQ20,'Drilling Input'!$B$3:$F$10034,5,1)," ",VLOOKUP(JQ21,'Drilling Input'!$B$3:$F$10034,5,1))</f>
        <v xml:space="preserve"> </v>
      </c>
      <c r="JS21" s="504"/>
      <c r="JT21" s="503">
        <f t="shared" si="420"/>
        <v>44679.583473333347</v>
      </c>
      <c r="JU21" s="501" t="str">
        <f>IF(VLOOKUP(JT21,'Drilling Input'!$B$3:$F$10034,5,1)=VLOOKUP(JT20,'Drilling Input'!$B$3:$F$10034,5,1)," ",VLOOKUP(JT21,'Drilling Input'!$B$3:$F$10034,5,1))</f>
        <v xml:space="preserve"> </v>
      </c>
      <c r="JV21" s="504"/>
      <c r="JW21" s="503">
        <f t="shared" ref="JW21" si="2111">JW20+1/24+1/100000</f>
        <v>44680.583473333347</v>
      </c>
      <c r="JX21" s="501" t="str">
        <f>IF(VLOOKUP(JW21,'Drilling Input'!$B$3:$F$10034,5,1)=VLOOKUP(JW20,'Drilling Input'!$B$3:$F$10034,5,1)," ",VLOOKUP(JW21,'Drilling Input'!$B$3:$F$10034,5,1))</f>
        <v xml:space="preserve"> </v>
      </c>
      <c r="JY21" s="504"/>
      <c r="JZ21" s="503">
        <f t="shared" ref="JZ21" si="2112">JZ20+1/24+1/100000</f>
        <v>44681.583473333347</v>
      </c>
      <c r="KA21" s="501" t="str">
        <f>IF(VLOOKUP(JZ21,'Drilling Input'!$B$3:$F$10034,5,1)=VLOOKUP(JZ20,'Drilling Input'!$B$3:$F$10034,5,1)," ",VLOOKUP(JZ21,'Drilling Input'!$B$3:$F$10034,5,1))</f>
        <v>PJSM.  Drop ball.  Pump down with cement unit</v>
      </c>
      <c r="KB21" s="504"/>
      <c r="KC21" s="503">
        <f t="shared" si="415"/>
        <v>44682.583473333347</v>
      </c>
      <c r="KD21" s="501" t="str">
        <f>IF(VLOOKUP(KC21,'Drilling Input'!$B$3:$F$10034,5,1)=VLOOKUP(KC20,'Drilling Input'!$B$3:$F$10034,5,1)," ",VLOOKUP(KC21,'Drilling Input'!$B$3:$F$10034,5,1))</f>
        <v xml:space="preserve"> </v>
      </c>
      <c r="KE21" s="504"/>
      <c r="KF21" s="503">
        <f t="shared" ref="KF21" si="2113">KF20+1/24+1/100000</f>
        <v>44683.583473333347</v>
      </c>
      <c r="KG21" s="501" t="str">
        <f>IF(VLOOKUP(KF21,'Drilling Input'!$B$3:$F$10034,5,1)=VLOOKUP(KF20,'Drilling Input'!$B$3:$F$10034,5,1)," ",VLOOKUP(KF21,'Drilling Input'!$B$3:$F$10034,5,1))</f>
        <v xml:space="preserve"> </v>
      </c>
      <c r="KH21" s="504"/>
      <c r="KI21" s="503">
        <f t="shared" ref="KI21" si="2114">KI20+1/24+1/100000</f>
        <v>44684.583473333347</v>
      </c>
      <c r="KJ21" s="501" t="str">
        <f>IF(VLOOKUP(KI21,'Drilling Input'!$B$3:$F$10034,5,1)=VLOOKUP(KI20,'Drilling Input'!$B$3:$F$10034,5,1)," ",VLOOKUP(KI21,'Drilling Input'!$B$3:$F$10034,5,1))</f>
        <v>R/U Weatherford tubing running Eqpt. and Welldynamics PDHG Eqpt.</v>
      </c>
      <c r="KK21" s="504"/>
      <c r="KL21" s="503">
        <f t="shared" ref="KL21" si="2115">KL20+1/24+1/100000</f>
        <v>44685.583473333347</v>
      </c>
      <c r="KM21" s="501" t="str">
        <f>IF(VLOOKUP(KL21,'Drilling Input'!$B$3:$F$10034,5,1)=VLOOKUP(KL20,'Drilling Input'!$B$3:$F$10034,5,1)," ",VLOOKUP(KL21,'Drilling Input'!$B$3:$F$10034,5,1))</f>
        <v xml:space="preserve"> </v>
      </c>
      <c r="KN21" s="504"/>
      <c r="KO21" s="503">
        <f t="shared" ref="KO21" si="2116">KO20+1/24+1/100000</f>
        <v>44686.583473333347</v>
      </c>
      <c r="KP21" s="501" t="str">
        <f>IF(VLOOKUP(KO21,'Drilling Input'!$B$3:$F$10034,5,1)=VLOOKUP(KO20,'Drilling Input'!$B$3:$F$10034,5,1)," ",VLOOKUP(KO21,'Drilling Input'!$B$3:$F$10034,5,1))</f>
        <v xml:space="preserve"> </v>
      </c>
      <c r="KQ21" s="504"/>
      <c r="KR21" s="503">
        <f t="shared" si="420"/>
        <v>44687.583473333347</v>
      </c>
      <c r="KS21" s="501" t="str">
        <f>IF(VLOOKUP(KR21,'Drilling Input'!$B$3:$F$10034,5,1)=VLOOKUP(KR20,'Drilling Input'!$B$3:$F$10034,5,1)," ",VLOOKUP(KR21,'Drilling Input'!$B$3:$F$10034,5,1))</f>
        <v>Pressure test AAV (300 and 1000 psi)</v>
      </c>
      <c r="KT21" s="504"/>
      <c r="KU21" s="503">
        <f t="shared" ref="KU21" si="2117">KU20+1/24+1/100000</f>
        <v>44688.583473333347</v>
      </c>
      <c r="KV21" s="501" t="str">
        <f>IF(VLOOKUP(KU21,'Drilling Input'!$B$3:$F$10034,5,1)=VLOOKUP(KU20,'Drilling Input'!$B$3:$F$10034,5,1)," ",VLOOKUP(KU21,'Drilling Input'!$B$3:$F$10034,5,1))</f>
        <v xml:space="preserve"> </v>
      </c>
      <c r="KW21" s="504"/>
      <c r="KX21" s="503">
        <f t="shared" ref="KX21" si="2118">KX20+1/24+1/100000</f>
        <v>44689.583473333347</v>
      </c>
      <c r="KY21" s="501" t="str">
        <f>IF(VLOOKUP(KX21,'Drilling Input'!$B$3:$F$10034,5,1)=VLOOKUP(KX20,'Drilling Input'!$B$3:$F$10034,5,1)," ",VLOOKUP(KX21,'Drilling Input'!$B$3:$F$10034,5,1))</f>
        <v xml:space="preserve">XT captures THD and ROV orientates XT to THD </v>
      </c>
      <c r="KZ21" s="504"/>
      <c r="LA21" s="503">
        <f t="shared" si="435"/>
        <v>44690.583473333347</v>
      </c>
      <c r="LB21" s="501" t="str">
        <f>IF(VLOOKUP(LA21,'Drilling Input'!$B$3:$F$10034,5,1)=VLOOKUP(LA20,'Drilling Input'!$B$3:$F$10034,5,1)," ",VLOOKUP(LA21,'Drilling Input'!$B$3:$F$10034,5,1))</f>
        <v xml:space="preserve"> </v>
      </c>
      <c r="LC21" s="504"/>
      <c r="LD21" s="503">
        <f t="shared" ref="LD21" si="2119">LD20+1/24+1/100000</f>
        <v>44691.583473333347</v>
      </c>
      <c r="LE21" s="501" t="str">
        <f>IF(VLOOKUP(LD21,'Drilling Input'!$B$3:$F$10034,5,1)=VLOOKUP(LD20,'Drilling Input'!$B$3:$F$10034,5,1)," ",VLOOKUP(LD21,'Drilling Input'!$B$3:$F$10034,5,1))</f>
        <v xml:space="preserve">Move rig to well center </v>
      </c>
      <c r="LF21" s="504"/>
      <c r="LG21" s="503">
        <f t="shared" ref="LG21" si="2120">LG20+1/24+1/100000</f>
        <v>44692.583473333347</v>
      </c>
      <c r="LH21" s="501" t="str">
        <f>IF(VLOOKUP(LG21,'Drilling Input'!$B$3:$F$10034,5,1)=VLOOKUP(LG20,'Drilling Input'!$B$3:$F$10034,5,1)," ",VLOOKUP(LG21,'Drilling Input'!$B$3:$F$10034,5,1))</f>
        <v xml:space="preserve"> </v>
      </c>
      <c r="LI21" s="504"/>
      <c r="LJ21" s="503">
        <f t="shared" ref="LJ21" si="2121">LJ20+1/24+1/100000</f>
        <v>44693.583473333347</v>
      </c>
      <c r="LK21" s="501" t="str">
        <f>IF(VLOOKUP(LJ21,'Drilling Input'!$B$3:$F$10034,5,1)=VLOOKUP(LJ20,'Drilling Input'!$B$3:$F$10034,5,1)," ",VLOOKUP(LJ21,'Drilling Input'!$B$3:$F$10034,5,1))</f>
        <v xml:space="preserve">Circulate hole clean. Rack back stand after every BU. </v>
      </c>
      <c r="LL21" s="504"/>
      <c r="LM21" s="503">
        <f t="shared" ref="LM21" si="2122">LM20+1/24+1/100000</f>
        <v>44694.583473333347</v>
      </c>
      <c r="LN21" s="501" t="str">
        <f>IF(VLOOKUP(LM21,'Drilling Input'!$B$3:$F$10034,5,1)=VLOOKUP(LM20,'Drilling Input'!$B$3:$F$10034,5,1)," ",VLOOKUP(LM21,'Drilling Input'!$B$3:$F$10034,5,1))</f>
        <v xml:space="preserve"> </v>
      </c>
      <c r="LO21" s="504"/>
      <c r="LP21" s="503">
        <f t="shared" si="440"/>
        <v>44695.583473333347</v>
      </c>
      <c r="LQ21" s="501" t="str">
        <f>IF(VLOOKUP(LP21,'Drilling Input'!$B$3:$F$10034,5,1)=VLOOKUP(LP20,'Drilling Input'!$B$3:$F$10034,5,1)," ",VLOOKUP(LP21,'Drilling Input'!$B$3:$F$10034,5,1))</f>
        <v xml:space="preserve"> </v>
      </c>
      <c r="LR21" s="504"/>
      <c r="LS21" s="503">
        <f t="shared" ref="LS21" si="2123">LS20+1/24+1/100000</f>
        <v>44696.583473333347</v>
      </c>
      <c r="LT21" s="501" t="str">
        <f>IF(VLOOKUP(LS21,'Drilling Input'!$B$3:$F$10034,5,1)=VLOOKUP(LS20,'Drilling Input'!$B$3:$F$10034,5,1)," ",VLOOKUP(LS21,'Drilling Input'!$B$3:$F$10034,5,1))</f>
        <v xml:space="preserve"> </v>
      </c>
      <c r="LU21" s="504"/>
      <c r="LV21" s="503">
        <f t="shared" ref="LV21" si="2124">LV20+1/24+1/100000</f>
        <v>44697.583473333347</v>
      </c>
      <c r="LW21" s="501" t="str">
        <f>IF(VLOOKUP(LV21,'Drilling Input'!$B$3:$F$10034,5,1)=VLOOKUP(LV20,'Drilling Input'!$B$3:$F$10034,5,1)," ",VLOOKUP(LV21,'Drilling Input'!$B$3:$F$10034,5,1))</f>
        <v xml:space="preserve"> </v>
      </c>
      <c r="LX21" s="504"/>
      <c r="LY21" s="503">
        <f t="shared" si="435"/>
        <v>44698.583473333347</v>
      </c>
      <c r="LZ21" s="501" t="str">
        <f>IF(VLOOKUP(LY21,'Drilling Input'!$B$3:$F$10034,5,1)=VLOOKUP(LY20,'Drilling Input'!$B$3:$F$10034,5,1)," ",VLOOKUP(LY21,'Drilling Input'!$B$3:$F$10034,5,1))</f>
        <v>Drop ball to set liner hanger. Perform step rate test. PJSM for cementing</v>
      </c>
      <c r="MA21" s="504"/>
      <c r="MB21" s="503">
        <f t="shared" ref="MB21" si="2125">MB20+1/24+1/100000</f>
        <v>44699.583473333347</v>
      </c>
      <c r="MC21" s="501" t="str">
        <f>IF(VLOOKUP(MB21,'Drilling Input'!$B$3:$F$10034,5,1)=VLOOKUP(MB20,'Drilling Input'!$B$3:$F$10034,5,1)," ",VLOOKUP(MB21,'Drilling Input'!$B$3:$F$10034,5,1))</f>
        <v>RIH 9-5/8" cleanout/ scraper BHA to VCH packet depth (12,507 ft)</v>
      </c>
      <c r="MD21" s="504"/>
      <c r="ME21" s="503">
        <f t="shared" ref="ME21" si="2126">ME20+1/24+1/100000</f>
        <v>44700.583473333347</v>
      </c>
      <c r="MF21" s="501" t="str">
        <f>IF(VLOOKUP(ME21,'Drilling Input'!$B$3:$F$10034,5,1)=VLOOKUP(ME20,'Drilling Input'!$B$3:$F$10034,5,1)," ",VLOOKUP(ME21,'Drilling Input'!$B$3:$F$10034,5,1))</f>
        <v xml:space="preserve"> </v>
      </c>
      <c r="MG21" s="504"/>
      <c r="MH21" s="503">
        <f t="shared" ref="MH21" si="2127">MH20+1/24+1/100000</f>
        <v>44701.583473333347</v>
      </c>
      <c r="MI21" s="501" t="str">
        <f>IF(VLOOKUP(MH21,'Drilling Input'!$B$3:$F$10034,5,1)=VLOOKUP(MH20,'Drilling Input'!$B$3:$F$10034,5,1)," ",VLOOKUP(MH21,'Drilling Input'!$B$3:$F$10034,5,1))</f>
        <v>POOH and L/D suspension packer RT.</v>
      </c>
      <c r="MJ21" s="504"/>
      <c r="MK21" s="503">
        <f t="shared" ref="MK21" si="2128">MK20+1/24+1/100000</f>
        <v>44702.583473333347</v>
      </c>
      <c r="ML21" s="501" t="str">
        <f>IF(VLOOKUP(MK21,'Drilling Input'!$B$3:$F$10034,5,1)=VLOOKUP(MK20,'Drilling Input'!$B$3:$F$10034,5,1)," ",VLOOKUP(MK21,'Drilling Input'!$B$3:$F$10034,5,1))</f>
        <v>M/U PSRT. RIH to RCD depth. Install PS. POOH PSRT and R/B.</v>
      </c>
      <c r="MM21" s="504"/>
      <c r="MN21" s="503">
        <f t="shared" si="440"/>
        <v>44703.583473333347</v>
      </c>
      <c r="MO21" s="501" t="str">
        <f>IF(VLOOKUP(MN21,'Drilling Input'!$B$3:$F$10034,5,1)=VLOOKUP(MN20,'Drilling Input'!$B$3:$F$10034,5,1)," ",VLOOKUP(MN21,'Drilling Input'!$B$3:$F$10034,5,1))</f>
        <v xml:space="preserve">Circulate hole clean. Rack back stand after every BU. </v>
      </c>
      <c r="MP21" s="504"/>
      <c r="MQ21" s="503">
        <f t="shared" ref="MQ21" si="2129">MQ20+1/24+1/100000</f>
        <v>44704.583473333347</v>
      </c>
      <c r="MR21" s="501" t="str">
        <f>IF(VLOOKUP(MQ21,'Drilling Input'!$B$3:$F$10034,5,1)=VLOOKUP(MQ20,'Drilling Input'!$B$3:$F$10034,5,1)," ",VLOOKUP(MQ21,'Drilling Input'!$B$3:$F$10034,5,1))</f>
        <v xml:space="preserve">RIH 13-5/8" casing in Open Hole. </v>
      </c>
      <c r="MS21" s="504"/>
      <c r="MT21" s="503">
        <f t="shared" ref="MT21" si="2130">MT20+1/24+1/100000</f>
        <v>44705.583473333347</v>
      </c>
      <c r="MU21" s="501" t="str">
        <f>IF(VLOOKUP(MT21,'Drilling Input'!$B$3:$F$10034,5,1)=VLOOKUP(MT20,'Drilling Input'!$B$3:$F$10034,5,1)," ",VLOOKUP(MT21,'Drilling Input'!$B$3:$F$10034,5,1))</f>
        <v xml:space="preserve"> </v>
      </c>
      <c r="MV21" s="504"/>
      <c r="MW21" s="503">
        <f t="shared" si="435"/>
        <v>44706.583473333347</v>
      </c>
      <c r="MX21" s="501" t="str">
        <f>IF(VLOOKUP(MW21,'Drilling Input'!$B$3:$F$10034,5,1)=VLOOKUP(MW20,'Drilling Input'!$B$3:$F$10034,5,1)," ",VLOOKUP(MW21,'Drilling Input'!$B$3:$F$10034,5,1))</f>
        <v xml:space="preserve"> </v>
      </c>
      <c r="MY21" s="504"/>
      <c r="MZ21" s="503">
        <f t="shared" ref="MZ21" si="2131">MZ20+1/24+1/100000</f>
        <v>44707.583473333347</v>
      </c>
      <c r="NA21" s="501" t="str">
        <f>IF(VLOOKUP(MZ21,'Drilling Input'!$B$3:$F$10034,5,1)=VLOOKUP(MZ20,'Drilling Input'!$B$3:$F$10034,5,1)," ",VLOOKUP(MZ21,'Drilling Input'!$B$3:$F$10034,5,1))</f>
        <v>Flow check well at TD</v>
      </c>
      <c r="NB21" s="504"/>
      <c r="NC21" s="503">
        <f t="shared" ref="NC21" si="2132">NC20+1/24+1/100000</f>
        <v>44708.583473333347</v>
      </c>
      <c r="ND21" s="501" t="str">
        <f>IF(VLOOKUP(NC21,'Drilling Input'!$B$3:$F$10034,5,1)=VLOOKUP(NC20,'Drilling Input'!$B$3:$F$10034,5,1)," ",VLOOKUP(NC21,'Drilling Input'!$B$3:$F$10034,5,1))</f>
        <v xml:space="preserve"> </v>
      </c>
      <c r="NE21" s="504"/>
      <c r="NF21" s="503">
        <f t="shared" ref="NF21" si="2133">NF20+1/24+1/100000</f>
        <v>44709.583473333347</v>
      </c>
      <c r="NG21" s="501" t="str">
        <f>IF(VLOOKUP(NF21,'Drilling Input'!$B$3:$F$10034,5,1)=VLOOKUP(NF20,'Drilling Input'!$B$3:$F$10034,5,1)," ",VLOOKUP(NF21,'Drilling Input'!$B$3:$F$10034,5,1))</f>
        <v xml:space="preserve"> </v>
      </c>
      <c r="NH21" s="504"/>
      <c r="NI21" s="503">
        <f t="shared" ref="NI21" si="2134">NI20+1/24+1/100000</f>
        <v>44710.583473333347</v>
      </c>
      <c r="NJ21" s="501" t="str">
        <f>IF(VLOOKUP(NI21,'Drilling Input'!$B$3:$F$10034,5,1)=VLOOKUP(NI20,'Drilling Input'!$B$3:$F$10034,5,1)," ",VLOOKUP(NI21,'Drilling Input'!$B$3:$F$10034,5,1))</f>
        <v xml:space="preserve"> </v>
      </c>
      <c r="NK21" s="504"/>
      <c r="NL21" s="503">
        <f t="shared" si="440"/>
        <v>44711.583473333347</v>
      </c>
      <c r="NM21" s="501" t="str">
        <f>IF(VLOOKUP(NL21,'Drilling Input'!$B$3:$F$10034,5,1)=VLOOKUP(NL20,'Drilling Input'!$B$3:$F$10034,5,1)," ",VLOOKUP(NL21,'Drilling Input'!$B$3:$F$10034,5,1))</f>
        <v xml:space="preserve"> </v>
      </c>
      <c r="NN21" s="504"/>
      <c r="NO21" s="503">
        <f t="shared" ref="NO21" si="2135">NO20+1/24+1/100000</f>
        <v>44712.583473333347</v>
      </c>
      <c r="NP21" s="501" t="str">
        <f>IF(VLOOKUP(NO21,'Drilling Input'!$B$3:$F$10034,5,1)=VLOOKUP(NO20,'Drilling Input'!$B$3:$F$10034,5,1)," ",VLOOKUP(NO21,'Drilling Input'!$B$3:$F$10034,5,1))</f>
        <v xml:space="preserve"> </v>
      </c>
      <c r="NQ21" s="504"/>
      <c r="NR21" s="503">
        <f t="shared" ref="NR21" si="2136">NR20+1/24+1/100000</f>
        <v>44713.583473333347</v>
      </c>
      <c r="NS21" s="501" t="str">
        <f>IF(VLOOKUP(NR21,'Drilling Input'!$B$3:$F$10034,5,1)=VLOOKUP(NR20,'Drilling Input'!$B$3:$F$10034,5,1)," ",VLOOKUP(NR21,'Drilling Input'!$B$3:$F$10034,5,1))</f>
        <v xml:space="preserve"> </v>
      </c>
      <c r="NT21" s="504"/>
      <c r="NU21" s="503">
        <f t="shared" si="455"/>
        <v>44714.583473333347</v>
      </c>
      <c r="NV21" s="501" t="str">
        <f>IF(VLOOKUP(NU21,'Drilling Input'!$B$3:$F$10034,5,1)=VLOOKUP(NU20,'Drilling Input'!$B$3:$F$10034,5,1)," ",VLOOKUP(NU21,'Drilling Input'!$B$3:$F$10034,5,1))</f>
        <v xml:space="preserve"> </v>
      </c>
      <c r="NW21" s="504"/>
      <c r="NX21" s="503">
        <f t="shared" ref="NX21" si="2137">NX20+1/24+1/100000</f>
        <v>44715.583473333347</v>
      </c>
      <c r="NY21" s="501" t="str">
        <f>IF(VLOOKUP(NX21,'Drilling Input'!$B$3:$F$10034,5,1)=VLOOKUP(NX20,'Drilling Input'!$B$3:$F$10034,5,1)," ",VLOOKUP(NX21,'Drilling Input'!$B$3:$F$10034,5,1))</f>
        <v xml:space="preserve">Flow check well. Install PS-30's. Pump slug. Drop 3.5" drift. </v>
      </c>
      <c r="NZ21" s="504"/>
      <c r="OA21" s="503">
        <f t="shared" ref="OA21" si="2138">OA20+1/24+1/100000</f>
        <v>44716.583473333347</v>
      </c>
      <c r="OB21" s="501" t="str">
        <f>IF(VLOOKUP(OA21,'Drilling Input'!$B$3:$F$10034,5,1)=VLOOKUP(OA20,'Drilling Input'!$B$3:$F$10034,5,1)," ",VLOOKUP(OA21,'Drilling Input'!$B$3:$F$10034,5,1))</f>
        <v>RIH on 5-7/8" DP.</v>
      </c>
      <c r="OC21" s="504"/>
      <c r="OD21" s="503">
        <f t="shared" ref="OD21" si="2139">OD20+1/24+1/100000</f>
        <v>44717.583473333347</v>
      </c>
      <c r="OE21" s="501" t="str">
        <f>IF(VLOOKUP(OD21,'Drilling Input'!$B$3:$F$10034,5,1)=VLOOKUP(OD20,'Drilling Input'!$B$3:$F$10034,5,1)," ",VLOOKUP(OD21,'Drilling Input'!$B$3:$F$10034,5,1))</f>
        <v xml:space="preserve"> </v>
      </c>
      <c r="OF21" s="504"/>
      <c r="OG21" s="503">
        <f t="shared" ref="OG21" si="2140">OG20+1/24+1/100000</f>
        <v>44718.583473333347</v>
      </c>
      <c r="OH21" s="501" t="str">
        <f>IF(VLOOKUP(OG21,'Drilling Input'!$B$3:$F$10034,5,1)=VLOOKUP(OG20,'Drilling Input'!$B$3:$F$10034,5,1)," ",VLOOKUP(OG21,'Drilling Input'!$B$3:$F$10034,5,1))</f>
        <v xml:space="preserve"> </v>
      </c>
      <c r="OI21" s="504"/>
      <c r="OJ21" s="503">
        <f t="shared" si="460"/>
        <v>44719.583473333347</v>
      </c>
      <c r="OK21" s="501" t="str">
        <f>IF(VLOOKUP(OJ21,'Drilling Input'!$B$3:$F$10034,5,1)=VLOOKUP(OJ20,'Drilling Input'!$B$3:$F$10034,5,1)," ",VLOOKUP(OJ21,'Drilling Input'!$B$3:$F$10034,5,1))</f>
        <v>Rack  washpipe and service tools</v>
      </c>
      <c r="OL21" s="504"/>
      <c r="OM21" s="503">
        <f t="shared" ref="OM21" si="2141">OM20+1/24+1/100000</f>
        <v>44720.583473333347</v>
      </c>
      <c r="ON21" s="501" t="str">
        <f>IF(VLOOKUP(OM21,'Drilling Input'!$B$3:$F$10034,5,1)=VLOOKUP(OM20,'Drilling Input'!$B$3:$F$10034,5,1)," ",VLOOKUP(OM21,'Drilling Input'!$B$3:$F$10034,5,1))</f>
        <v xml:space="preserve"> </v>
      </c>
      <c r="OO21" s="504"/>
      <c r="OP21" s="503">
        <f t="shared" ref="OP21" si="2142">OP20+1/24+1/100000</f>
        <v>44721.583473333347</v>
      </c>
      <c r="OQ21" s="501" t="str">
        <f>IF(VLOOKUP(OP21,'Drilling Input'!$B$3:$F$10034,5,1)=VLOOKUP(OP20,'Drilling Input'!$B$3:$F$10034,5,1)," ",VLOOKUP(OP21,'Drilling Input'!$B$3:$F$10034,5,1))</f>
        <v xml:space="preserve"> </v>
      </c>
      <c r="OR21" s="504"/>
      <c r="OS21" s="503">
        <f t="shared" si="455"/>
        <v>44722.583473333347</v>
      </c>
      <c r="OT21" s="501" t="str">
        <f>IF(VLOOKUP(OS21,'Drilling Input'!$B$3:$F$10034,5,1)=VLOOKUP(OS20,'Drilling Input'!$B$3:$F$10034,5,1)," ",VLOOKUP(OS21,'Drilling Input'!$B$3:$F$10034,5,1))</f>
        <v>Safety meeting for landing out and Perform drift off drill</v>
      </c>
      <c r="OU21" s="504"/>
      <c r="OV21" s="503">
        <f t="shared" ref="OV21" si="2143">OV20+1/24+1/100000</f>
        <v>44723.583473333347</v>
      </c>
      <c r="OW21" s="501" t="str">
        <f>IF(VLOOKUP(OV21,'Drilling Input'!$B$3:$F$10034,5,1)=VLOOKUP(OV20,'Drilling Input'!$B$3:$F$10034,5,1)," ",VLOOKUP(OV21,'Drilling Input'!$B$3:$F$10034,5,1))</f>
        <v xml:space="preserve"> </v>
      </c>
      <c r="OX21" s="504"/>
      <c r="OY21" s="503">
        <f t="shared" ref="OY21" si="2144">OY20+1/24+1/100000</f>
        <v>44724.583473333347</v>
      </c>
      <c r="OZ21" s="501" t="str">
        <f>IF(VLOOKUP(OY21,'Drilling Input'!$B$3:$F$10034,5,1)=VLOOKUP(OY20,'Drilling Input'!$B$3:$F$10034,5,1)," ",VLOOKUP(OY21,'Drilling Input'!$B$3:$F$10034,5,1))</f>
        <v xml:space="preserve">ROV installs XT cap </v>
      </c>
      <c r="PA21" s="504"/>
      <c r="PB21" s="503">
        <f t="shared" ref="PB21" si="2145">PB20+1/24+1/100000</f>
        <v>44725.583473333347</v>
      </c>
      <c r="PC21" s="501" t="str">
        <f>IF(VLOOKUP(PB21,'Drilling Input'!$B$3:$F$10034,5,1)=VLOOKUP(PB20,'Drilling Input'!$B$3:$F$10034,5,1)," ",VLOOKUP(PB21,'Drilling Input'!$B$3:$F$10034,5,1))</f>
        <v xml:space="preserve"> </v>
      </c>
      <c r="PD21" s="504"/>
      <c r="PE21" s="503">
        <f t="shared" ref="PE21" si="2146">PE20+1/24+1/100000</f>
        <v>44726.583473333347</v>
      </c>
      <c r="PF21" s="501" t="str">
        <f>IF(VLOOKUP(PE21,'Drilling Input'!$B$3:$F$10034,5,1)=VLOOKUP(PE20,'Drilling Input'!$B$3:$F$10034,5,1)," ",VLOOKUP(PE21,'Drilling Input'!$B$3:$F$10034,5,1))</f>
        <v xml:space="preserve"> </v>
      </c>
      <c r="PG21" s="504"/>
      <c r="PH21" s="503">
        <f t="shared" si="460"/>
        <v>44727.583473333347</v>
      </c>
      <c r="PI21" s="501" t="str">
        <f>IF(VLOOKUP(PH21,'Drilling Input'!$B$3:$F$10034,5,1)=VLOOKUP(PH20,'Drilling Input'!$B$3:$F$10034,5,1)," ",VLOOKUP(PH21,'Drilling Input'!$B$3:$F$10034,5,1))</f>
        <v>Perform OH FIT. Flow check well.</v>
      </c>
      <c r="PJ21" s="504"/>
      <c r="PK21" s="503">
        <f t="shared" ref="PK21" si="2147">PK20+1/24+1/100000</f>
        <v>44728.583473333347</v>
      </c>
      <c r="PL21" s="501" t="str">
        <f>IF(VLOOKUP(PK21,'Drilling Input'!$B$3:$F$10034,5,1)=VLOOKUP(PK20,'Drilling Input'!$B$3:$F$10034,5,1)," ",VLOOKUP(PK21,'Drilling Input'!$B$3:$F$10034,5,1))</f>
        <v>POOH and rack 5" DP.</v>
      </c>
      <c r="PM21" s="504"/>
      <c r="PN21" s="503">
        <f t="shared" ref="PN21" si="2148">PN20+1/24+1/100000</f>
        <v>44729.583473333347</v>
      </c>
      <c r="PO21" s="501" t="str">
        <f>IF(VLOOKUP(PN21,'Drilling Input'!$B$3:$F$10034,5,1)=VLOOKUP(PN20,'Drilling Input'!$B$3:$F$10034,5,1)," ",VLOOKUP(PN21,'Drilling Input'!$B$3:$F$10034,5,1))</f>
        <v>RIH on 6-5/8" DP to shoe</v>
      </c>
      <c r="PP21" s="504"/>
      <c r="PQ21" s="503">
        <f t="shared" si="455"/>
        <v>44730.583473333347</v>
      </c>
      <c r="PR21" s="501" t="str">
        <f>IF(VLOOKUP(PQ21,'Drilling Input'!$B$3:$F$10034,5,1)=VLOOKUP(PQ20,'Drilling Input'!$B$3:$F$10034,5,1)," ",VLOOKUP(PQ21,'Drilling Input'!$B$3:$F$10034,5,1))</f>
        <v xml:space="preserve"> </v>
      </c>
      <c r="PS21" s="504"/>
      <c r="PT21" s="503">
        <f t="shared" ref="PT21" si="2149">PT20+1/24+1/100000</f>
        <v>44731.583473333347</v>
      </c>
      <c r="PU21" s="501" t="str">
        <f>IF(VLOOKUP(PT21,'Drilling Input'!$B$3:$F$10034,5,1)=VLOOKUP(PT20,'Drilling Input'!$B$3:$F$10034,5,1)," ",VLOOKUP(PT21,'Drilling Input'!$B$3:$F$10034,5,1))</f>
        <v>Displace well to packer fluid (brine, O2 scav, biocide).  Open annular</v>
      </c>
      <c r="PV21" s="504"/>
      <c r="PW21" s="503">
        <f t="shared" ref="PW21" si="2150">PW20+1/24+1/100000</f>
        <v>44732.583473333347</v>
      </c>
      <c r="PX21" s="501" t="str">
        <f>IF(VLOOKUP(PW21,'Drilling Input'!$B$3:$F$10034,5,1)=VLOOKUP(PW20,'Drilling Input'!$B$3:$F$10034,5,1)," ",VLOOKUP(PW21,'Drilling Input'!$B$3:$F$10034,5,1))</f>
        <v>R/U Weatherford tubing running Eqpt. and Welldynamics PDHG Eqpt.</v>
      </c>
      <c r="PY21" s="504"/>
      <c r="PZ21" s="503">
        <f t="shared" ref="PZ21" si="2151">PZ20+1/24+1/100000</f>
        <v>44733.583473333347</v>
      </c>
      <c r="QA21" s="501" t="str">
        <f>IF(VLOOKUP(PZ21,'Drilling Input'!$B$3:$F$10034,5,1)=VLOOKUP(PZ20,'Drilling Input'!$B$3:$F$10034,5,1)," ",VLOOKUP(PZ21,'Drilling Input'!$B$3:$F$10034,5,1))</f>
        <v xml:space="preserve"> </v>
      </c>
      <c r="QB21" s="504"/>
      <c r="QC21" s="503">
        <f t="shared" ref="QC21" si="2152">QC20+1/24+1/100000</f>
        <v>44734.583473333347</v>
      </c>
      <c r="QD21" s="501" t="str">
        <f>IF(VLOOKUP(QC21,'Drilling Input'!$B$3:$F$10034,5,1)=VLOOKUP(QC20,'Drilling Input'!$B$3:$F$10034,5,1)," ",VLOOKUP(QC21,'Drilling Input'!$B$3:$F$10034,5,1))</f>
        <v>RIH landing string .  Make up clamps every 2nd joint. Drift off drill.</v>
      </c>
      <c r="QE21" s="504"/>
      <c r="QF21" s="503">
        <f t="shared" si="460"/>
        <v>44735.583473333347</v>
      </c>
      <c r="QG21" s="501" t="str">
        <f>IF(VLOOKUP(QF21,'Drilling Input'!$B$3:$F$10034,5,1)=VLOOKUP(QF20,'Drilling Input'!$B$3:$F$10034,5,1)," ",VLOOKUP(QF21,'Drilling Input'!$B$3:$F$10034,5,1))</f>
        <v xml:space="preserve">R/d sliding table </v>
      </c>
      <c r="QH21" s="504"/>
      <c r="QI21" s="503">
        <f t="shared" ref="QI21" si="2153">QI20+1/24+1/100000</f>
        <v>44736.583473333347</v>
      </c>
      <c r="QJ21" s="501" t="str">
        <f>IF(VLOOKUP(QI21,'Drilling Input'!$B$3:$F$10034,5,1)=VLOOKUP(QI20,'Drilling Input'!$B$3:$F$10034,5,1)," ",VLOOKUP(QI21,'Drilling Input'!$B$3:$F$10034,5,1))</f>
        <v>RD elevators, bails, knuckle links, torque wrench, hydratong tracks and kelly hose</v>
      </c>
      <c r="QK21" s="504"/>
      <c r="QL21" s="503">
        <f t="shared" ref="QL21" si="2154">QL20+1/24+1/100000</f>
        <v>44737.583473333347</v>
      </c>
      <c r="QM21" s="501" t="str">
        <f>IF(VLOOKUP(QL21,'Drilling Input'!$B$3:$F$10034,5,1)=VLOOKUP(QL20,'Drilling Input'!$B$3:$F$10034,5,1)," ",VLOOKUP(QL21,'Drilling Input'!$B$3:$F$10034,5,1))</f>
        <v xml:space="preserve"> </v>
      </c>
      <c r="QN21" s="504"/>
      <c r="QO21" s="503">
        <f t="shared" si="475"/>
        <v>44738.583473333347</v>
      </c>
      <c r="QP21" s="501" t="str">
        <f>IF(VLOOKUP(QO21,'Drilling Input'!$B$3:$F$10034,5,1)=VLOOKUP(QO20,'Drilling Input'!$B$3:$F$10034,5,1)," ",VLOOKUP(QO21,'Drilling Input'!$B$3:$F$10034,5,1))</f>
        <v xml:space="preserve"> </v>
      </c>
      <c r="QQ21" s="504"/>
      <c r="QR21" s="503">
        <f t="shared" ref="QR21" si="2155">QR20+1/24+1/100000</f>
        <v>44739.583473333347</v>
      </c>
      <c r="QS21" s="501" t="str">
        <f>IF(VLOOKUP(QR21,'Drilling Input'!$B$3:$F$10034,5,1)=VLOOKUP(QR20,'Drilling Input'!$B$3:$F$10034,5,1)," ",VLOOKUP(QR21,'Drilling Input'!$B$3:$F$10034,5,1))</f>
        <v xml:space="preserve"> </v>
      </c>
      <c r="QT21" s="504"/>
      <c r="QU21" s="503">
        <f t="shared" ref="QU21" si="2156">QU20+1/24+1/100000</f>
        <v>44740.583473333347</v>
      </c>
      <c r="QV21" s="501" t="str">
        <f>IF(VLOOKUP(QU21,'Drilling Input'!$B$3:$F$10034,5,1)=VLOOKUP(QU20,'Drilling Input'!$B$3:$F$10034,5,1)," ",VLOOKUP(QU21,'Drilling Input'!$B$3:$F$10034,5,1))</f>
        <v>Clean waste tank</v>
      </c>
      <c r="QW21" s="504"/>
      <c r="QX21" s="503">
        <f t="shared" ref="QX21" si="2157">QX20+1/24+1/100000</f>
        <v>44741.583473333347</v>
      </c>
      <c r="QY21" s="501" t="str">
        <f>IF(VLOOKUP(QX21,'Drilling Input'!$B$3:$F$10034,5,1)=VLOOKUP(QX20,'Drilling Input'!$B$3:$F$10034,5,1)," ",VLOOKUP(QX21,'Drilling Input'!$B$3:$F$10034,5,1))</f>
        <v xml:space="preserve"> </v>
      </c>
      <c r="QZ21" s="504"/>
      <c r="RA21" s="503">
        <f t="shared" ref="RA21" si="2158">RA20+1/24+1/100000</f>
        <v>44742.583473333347</v>
      </c>
      <c r="RB21" s="501" t="str">
        <f>IF(VLOOKUP(RA21,'Drilling Input'!$B$3:$F$10034,5,1)=VLOOKUP(RA20,'Drilling Input'!$B$3:$F$10034,5,1)," ",VLOOKUP(RA21,'Drilling Input'!$B$3:$F$10034,5,1))</f>
        <v>Lay down 7" landing string - 31 stands</v>
      </c>
      <c r="RC21" s="504"/>
      <c r="RD21" s="503">
        <f t="shared" si="480"/>
        <v>44743.583473333347</v>
      </c>
      <c r="RE21" s="501" t="str">
        <f>IF(VLOOKUP(RD21,'Drilling Input'!$B$3:$F$10034,5,1)=VLOOKUP(RD20,'Drilling Input'!$B$3:$F$10034,5,1)," ",VLOOKUP(RD21,'Drilling Input'!$B$3:$F$10034,5,1))</f>
        <v>Lay down wearbushing assy</v>
      </c>
      <c r="RF21" s="504"/>
      <c r="RG21" s="503">
        <f t="shared" ref="RG21" si="2159">RG20+1/24+1/100000</f>
        <v>44744.583473333347</v>
      </c>
      <c r="RH21" s="501" t="str">
        <f>IF(VLOOKUP(RG21,'Drilling Input'!$B$3:$F$10034,5,1)=VLOOKUP(RG20,'Drilling Input'!$B$3:$F$10034,5,1)," ",VLOOKUP(RG21,'Drilling Input'!$B$3:$F$10034,5,1))</f>
        <v xml:space="preserve"> </v>
      </c>
      <c r="RI21" s="504"/>
      <c r="RJ21" s="503">
        <f t="shared" ref="RJ21" si="2160">RJ20+1/24+1/100000</f>
        <v>44745.583473333347</v>
      </c>
      <c r="RK21" s="501" t="str">
        <f>IF(VLOOKUP(RJ21,'Drilling Input'!$B$3:$F$10034,5,1)=VLOOKUP(RJ20,'Drilling Input'!$B$3:$F$10034,5,1)," ",VLOOKUP(RJ21,'Drilling Input'!$B$3:$F$10034,5,1))</f>
        <v xml:space="preserve"> </v>
      </c>
      <c r="RL21" s="504"/>
      <c r="RM21" s="503">
        <f t="shared" si="475"/>
        <v>44746.583473333347</v>
      </c>
      <c r="RN21" s="501" t="str">
        <f>IF(VLOOKUP(RM21,'Drilling Input'!$B$3:$F$10034,5,1)=VLOOKUP(RM20,'Drilling Input'!$B$3:$F$10034,5,1)," ",VLOOKUP(RM21,'Drilling Input'!$B$3:$F$10034,5,1))</f>
        <v xml:space="preserve"> </v>
      </c>
      <c r="RO21" s="504"/>
      <c r="RP21" s="503">
        <f t="shared" ref="RP21" si="2161">RP20+1/24+1/100000</f>
        <v>44747.583473333347</v>
      </c>
      <c r="RQ21" s="501" t="str">
        <f>IF(VLOOKUP(RP21,'Drilling Input'!$B$3:$F$10034,5,1)=VLOOKUP(RP20,'Drilling Input'!$B$3:$F$10034,5,1)," ",VLOOKUP(RP21,'Drilling Input'!$B$3:$F$10034,5,1))</f>
        <v xml:space="preserve"> </v>
      </c>
      <c r="RR21" s="504"/>
      <c r="RS21" s="503">
        <f t="shared" ref="RS21" si="2162">RS20+1/24+1/100000</f>
        <v>44748.583473333347</v>
      </c>
      <c r="RT21" s="501" t="str">
        <f>IF(VLOOKUP(RS21,'Drilling Input'!$B$3:$F$10034,5,1)=VLOOKUP(RS20,'Drilling Input'!$B$3:$F$10034,5,1)," ",VLOOKUP(RS21,'Drilling Input'!$B$3:$F$10034,5,1))</f>
        <v xml:space="preserve"> </v>
      </c>
      <c r="RU21" s="504"/>
      <c r="RV21" s="503">
        <f t="shared" ref="RV21" si="2163">RV20+1/24+1/100000</f>
        <v>44749.583473333347</v>
      </c>
      <c r="RW21" s="501" t="str">
        <f>IF(VLOOKUP(RV21,'Drilling Input'!$B$3:$F$10034,5,1)=VLOOKUP(RV20,'Drilling Input'!$B$3:$F$10034,5,1)," ",VLOOKUP(RV21,'Drilling Input'!$B$3:$F$10034,5,1))</f>
        <v xml:space="preserve"> </v>
      </c>
      <c r="RX21" s="504"/>
      <c r="RY21" s="503">
        <f t="shared" ref="RY21" si="2164">RY20+1/24+1/100000</f>
        <v>44750.583473333347</v>
      </c>
      <c r="RZ21" s="501" t="str">
        <f>IF(VLOOKUP(RY21,'Drilling Input'!$B$3:$F$10034,5,1)=VLOOKUP(RY20,'Drilling Input'!$B$3:$F$10034,5,1)," ",VLOOKUP(RY21,'Drilling Input'!$B$3:$F$10034,5,1))</f>
        <v xml:space="preserve"> </v>
      </c>
      <c r="SA21" s="504"/>
      <c r="SB21" s="503">
        <f t="shared" si="480"/>
        <v>44751.583473333347</v>
      </c>
      <c r="SC21" s="501" t="str">
        <f>IF(VLOOKUP(SB21,'Drilling Input'!$B$3:$F$10034,5,1)=VLOOKUP(SB20,'Drilling Input'!$B$3:$F$10034,5,1)," ",VLOOKUP(SB21,'Drilling Input'!$B$3:$F$10034,5,1))</f>
        <v xml:space="preserve"> </v>
      </c>
      <c r="SD21" s="504"/>
      <c r="SE21" s="503">
        <f t="shared" ref="SE21" si="2165">SE20+1/24+1/100000</f>
        <v>44752.583473333347</v>
      </c>
      <c r="SF21" s="501" t="str">
        <f>IF(VLOOKUP(SE21,'Drilling Input'!$B$3:$F$10034,5,1)=VLOOKUP(SE20,'Drilling Input'!$B$3:$F$10034,5,1)," ",VLOOKUP(SE21,'Drilling Input'!$B$3:$F$10034,5,1))</f>
        <v xml:space="preserve"> </v>
      </c>
      <c r="SG21" s="504"/>
      <c r="SH21" s="503">
        <f t="shared" ref="SH21" si="2166">SH20+1/24+1/100000</f>
        <v>44753.583473333347</v>
      </c>
      <c r="SI21" s="501" t="str">
        <f>IF(VLOOKUP(SH21,'Drilling Input'!$B$3:$F$10034,5,1)=VLOOKUP(SH20,'Drilling Input'!$B$3:$F$10034,5,1)," ",VLOOKUP(SH21,'Drilling Input'!$B$3:$F$10034,5,1))</f>
        <v xml:space="preserve"> </v>
      </c>
      <c r="SJ21" s="504"/>
      <c r="SK21" s="503">
        <f t="shared" si="475"/>
        <v>44754.583473333347</v>
      </c>
      <c r="SL21" s="501" t="str">
        <f>IF(VLOOKUP(SK21,'Drilling Input'!$B$3:$F$10034,5,1)=VLOOKUP(SK20,'Drilling Input'!$B$3:$F$10034,5,1)," ",VLOOKUP(SK21,'Drilling Input'!$B$3:$F$10034,5,1))</f>
        <v xml:space="preserve"> </v>
      </c>
      <c r="SM21" s="504"/>
      <c r="SN21" s="503">
        <f t="shared" ref="SN21" si="2167">SN20+1/24+1/100000</f>
        <v>44755.583473333347</v>
      </c>
      <c r="SO21" s="501" t="str">
        <f>IF(VLOOKUP(SN21,'Drilling Input'!$B$3:$F$10034,5,1)=VLOOKUP(SN20,'Drilling Input'!$B$3:$F$10034,5,1)," ",VLOOKUP(SN21,'Drilling Input'!$B$3:$F$10034,5,1))</f>
        <v xml:space="preserve"> </v>
      </c>
      <c r="SP21" s="504"/>
      <c r="SQ21" s="503">
        <f t="shared" ref="SQ21" si="2168">SQ20+1/24+1/100000</f>
        <v>44756.583473333347</v>
      </c>
      <c r="SR21" s="501" t="str">
        <f>IF(VLOOKUP(SQ21,'Drilling Input'!$B$3:$F$10034,5,1)=VLOOKUP(SQ20,'Drilling Input'!$B$3:$F$10034,5,1)," ",VLOOKUP(SQ21,'Drilling Input'!$B$3:$F$10034,5,1))</f>
        <v xml:space="preserve"> </v>
      </c>
      <c r="SS21" s="504"/>
      <c r="ST21" s="503">
        <f t="shared" ref="ST21" si="2169">ST20+1/24+1/100000</f>
        <v>44757.583473333347</v>
      </c>
      <c r="SU21" s="501" t="str">
        <f>IF(VLOOKUP(ST21,'Drilling Input'!$B$3:$F$10034,5,1)=VLOOKUP(ST20,'Drilling Input'!$B$3:$F$10034,5,1)," ",VLOOKUP(ST21,'Drilling Input'!$B$3:$F$10034,5,1))</f>
        <v xml:space="preserve"> </v>
      </c>
      <c r="SV21" s="504"/>
      <c r="SW21" s="503">
        <f t="shared" ref="SW21" si="2170">SW20+1/24+1/100000</f>
        <v>44758.583473333347</v>
      </c>
      <c r="SX21" s="501" t="str">
        <f>IF(VLOOKUP(SW21,'Drilling Input'!$B$3:$F$10034,5,1)=VLOOKUP(SW20,'Drilling Input'!$B$3:$F$10034,5,1)," ",VLOOKUP(SW21,'Drilling Input'!$B$3:$F$10034,5,1))</f>
        <v xml:space="preserve"> </v>
      </c>
      <c r="SY21" s="504"/>
      <c r="SZ21" s="503">
        <f t="shared" si="480"/>
        <v>44759.583473333347</v>
      </c>
      <c r="TA21" s="501" t="str">
        <f>IF(VLOOKUP(SZ21,'Drilling Input'!$B$3:$F$10034,5,1)=VLOOKUP(SZ20,'Drilling Input'!$B$3:$F$10034,5,1)," ",VLOOKUP(SZ21,'Drilling Input'!$B$3:$F$10034,5,1))</f>
        <v xml:space="preserve"> </v>
      </c>
      <c r="TB21" s="504"/>
      <c r="TC21" s="503">
        <f t="shared" ref="TC21" si="2171">TC20+1/24+1/100000</f>
        <v>44760.583473333347</v>
      </c>
      <c r="TD21" s="501" t="str">
        <f>IF(VLOOKUP(TC21,'Drilling Input'!$B$3:$F$10034,5,1)=VLOOKUP(TC20,'Drilling Input'!$B$3:$F$10034,5,1)," ",VLOOKUP(TC21,'Drilling Input'!$B$3:$F$10034,5,1))</f>
        <v xml:space="preserve"> </v>
      </c>
      <c r="TE21" s="504"/>
      <c r="TF21" s="503">
        <f t="shared" ref="TF21" si="2172">TF20+1/24+1/100000</f>
        <v>44761.583473333347</v>
      </c>
      <c r="TG21" s="501" t="str">
        <f>IF(VLOOKUP(TF21,'Drilling Input'!$B$3:$F$10034,5,1)=VLOOKUP(TF20,'Drilling Input'!$B$3:$F$10034,5,1)," ",VLOOKUP(TF21,'Drilling Input'!$B$3:$F$10034,5,1))</f>
        <v xml:space="preserve"> </v>
      </c>
      <c r="TH21" s="504"/>
      <c r="TI21" s="503">
        <f t="shared" si="495"/>
        <v>44762.583473333347</v>
      </c>
      <c r="TJ21" s="501" t="str">
        <f>IF(VLOOKUP(TI21,'Drilling Input'!$B$3:$F$10034,5,1)=VLOOKUP(TI20,'Drilling Input'!$B$3:$F$10034,5,1)," ",VLOOKUP(TI21,'Drilling Input'!$B$3:$F$10034,5,1))</f>
        <v xml:space="preserve"> </v>
      </c>
      <c r="TK21" s="504"/>
      <c r="TL21" s="503">
        <f t="shared" ref="TL21" si="2173">TL20+1/24+1/100000</f>
        <v>44763.583473333347</v>
      </c>
      <c r="TM21" s="501" t="str">
        <f>IF(VLOOKUP(TL21,'Drilling Input'!$B$3:$F$10034,5,1)=VLOOKUP(TL20,'Drilling Input'!$B$3:$F$10034,5,1)," ",VLOOKUP(TL21,'Drilling Input'!$B$3:$F$10034,5,1))</f>
        <v xml:space="preserve"> </v>
      </c>
      <c r="TN21" s="504"/>
    </row>
    <row r="22" spans="1:534" s="502" customFormat="1" ht="15" customHeight="1">
      <c r="A22" s="503">
        <f t="shared" si="350"/>
        <v>44586.625150000014</v>
      </c>
      <c r="B22" s="501" t="str">
        <f>IF(VLOOKUP(A22,'Drilling Input'!$B$3:$F$10034,5,1)=VLOOKUP(A21,'Drilling Input'!$B$3:$F$10034,5,1)," ",VLOOKUP(A22,'Drilling Input'!$B$3:$F$10034,5,1))</f>
        <v xml:space="preserve"> </v>
      </c>
      <c r="C22" s="505"/>
      <c r="D22" s="503">
        <f t="shared" si="351"/>
        <v>44587.625150000014</v>
      </c>
      <c r="E22" s="501" t="str">
        <f>IF(VLOOKUP(D22,'Drilling Input'!$B$3:$F$10034,5,1)=VLOOKUP(D21,'Drilling Input'!$B$3:$F$10034,5,1)," ",VLOOKUP(D22,'Drilling Input'!$B$3:$F$10034,5,1))</f>
        <v xml:space="preserve"> </v>
      </c>
      <c r="F22" s="505"/>
      <c r="G22" s="503">
        <f t="shared" si="351"/>
        <v>44588.625150000014</v>
      </c>
      <c r="H22" s="793" t="str">
        <f>IF(VLOOKUP(G22,'Drilling Input'!$B$3:$F$10034,5,1)=VLOOKUP(G21,'Drilling Input'!$B$3:$F$10034,5,1)," ",VLOOKUP(G22,'Drilling Input'!$B$3:$F$10034,5,1))</f>
        <v xml:space="preserve"> </v>
      </c>
      <c r="I22" s="505"/>
      <c r="J22" s="503">
        <f t="shared" si="351"/>
        <v>44589.625150000014</v>
      </c>
      <c r="K22" s="501" t="str">
        <f>IF(VLOOKUP(J22,'Drilling Input'!$B$3:$F$10034,5,1)=VLOOKUP(J21,'Drilling Input'!$B$3:$F$10034,5,1)," ",VLOOKUP(J22,'Drilling Input'!$B$3:$F$10034,5,1))</f>
        <v xml:space="preserve"> </v>
      </c>
      <c r="L22" s="505"/>
      <c r="M22" s="503">
        <f t="shared" si="351"/>
        <v>44590.625150000014</v>
      </c>
      <c r="N22" s="501" t="str">
        <f>IF(VLOOKUP(M22,'Drilling Input'!$B$3:$F$10034,5,1)=VLOOKUP(M21,'Drilling Input'!$B$3:$F$10034,5,1)," ",VLOOKUP(M22,'Drilling Input'!$B$3:$F$10034,5,1))</f>
        <v xml:space="preserve"> </v>
      </c>
      <c r="O22" s="505"/>
      <c r="P22" s="503">
        <f t="shared" si="352"/>
        <v>44591.625150000014</v>
      </c>
      <c r="Q22" s="501" t="str">
        <f>IF(VLOOKUP(P22,'Drilling Input'!$B$3:$F$10034,5,1)=VLOOKUP(P21,'Drilling Input'!$B$3:$F$10034,5,1)," ",VLOOKUP(P22,'Drilling Input'!$B$3:$F$10034,5,1))</f>
        <v xml:space="preserve"> </v>
      </c>
      <c r="R22" s="505"/>
      <c r="S22" s="503">
        <f t="shared" ref="S22" si="2174">S21+1/24+1/100000</f>
        <v>44592.625150000014</v>
      </c>
      <c r="T22" s="501" t="str">
        <f>IF(VLOOKUP(S22,'Drilling Input'!$B$3:$F$10034,5,1)=VLOOKUP(S21,'Drilling Input'!$B$3:$F$10034,5,1)," ",VLOOKUP(S22,'Drilling Input'!$B$3:$F$10034,5,1))</f>
        <v xml:space="preserve"> </v>
      </c>
      <c r="U22" s="505"/>
      <c r="V22" s="503">
        <f t="shared" ref="V22" si="2175">V21+1/24+1/100000</f>
        <v>44593.625150000014</v>
      </c>
      <c r="W22" s="501" t="str">
        <f>IF(VLOOKUP(V22,'Drilling Input'!$B$3:$F$10034,5,1)=VLOOKUP(V21,'Drilling Input'!$B$3:$F$10034,5,1)," ",VLOOKUP(V22,'Drilling Input'!$B$3:$F$10034,5,1))</f>
        <v xml:space="preserve"> </v>
      </c>
      <c r="X22" s="505"/>
      <c r="Y22" s="503">
        <f t="shared" si="355"/>
        <v>44594.625150000014</v>
      </c>
      <c r="Z22" s="501" t="str">
        <f>IF(VLOOKUP(Y22,'Drilling Input'!$B$3:$F$10034,5,1)=VLOOKUP(Y21,'Drilling Input'!$B$3:$F$10034,5,1)," ",VLOOKUP(Y22,'Drilling Input'!$B$3:$F$10034,5,1))</f>
        <v xml:space="preserve"> </v>
      </c>
      <c r="AA22" s="505"/>
      <c r="AB22" s="503">
        <f t="shared" ref="AB22" si="2176">AB21+1/24+1/100000</f>
        <v>44595.625150000014</v>
      </c>
      <c r="AC22" s="501" t="str">
        <f>IF(VLOOKUP(AB22,'Drilling Input'!$B$3:$F$10034,5,1)=VLOOKUP(AB21,'Drilling Input'!$B$3:$F$10034,5,1)," ",VLOOKUP(AB22,'Drilling Input'!$B$3:$F$10034,5,1))</f>
        <v xml:space="preserve"> </v>
      </c>
      <c r="AD22" s="505"/>
      <c r="AE22" s="503">
        <f t="shared" ref="AE22" si="2177">AE21+1/24+1/100000</f>
        <v>44596.625150000014</v>
      </c>
      <c r="AF22" s="501" t="str">
        <f>IF(VLOOKUP(AE22,'Drilling Input'!$B$3:$F$10034,5,1)=VLOOKUP(AE21,'Drilling Input'!$B$3:$F$10034,5,1)," ",VLOOKUP(AE22,'Drilling Input'!$B$3:$F$10034,5,1))</f>
        <v xml:space="preserve"> </v>
      </c>
      <c r="AG22" s="505"/>
      <c r="AH22" s="503">
        <f t="shared" ref="AH22" si="2178">AH21+1/24+1/100000</f>
        <v>44597.625150000014</v>
      </c>
      <c r="AI22" s="501" t="str">
        <f>IF(VLOOKUP(AH22,'Drilling Input'!$B$3:$F$10034,5,1)=VLOOKUP(AH21,'Drilling Input'!$B$3:$F$10034,5,1)," ",VLOOKUP(AH22,'Drilling Input'!$B$3:$F$10034,5,1))</f>
        <v xml:space="preserve"> </v>
      </c>
      <c r="AJ22" s="505"/>
      <c r="AK22" s="503">
        <f t="shared" ref="AK22" si="2179">AK21+1/24+1/100000</f>
        <v>44598.625150000014</v>
      </c>
      <c r="AL22" s="501" t="str">
        <f>IF(VLOOKUP(AK22,'Drilling Input'!$B$3:$F$10034,5,1)=VLOOKUP(AK21,'Drilling Input'!$B$3:$F$10034,5,1)," ",VLOOKUP(AK22,'Drilling Input'!$B$3:$F$10034,5,1))</f>
        <v xml:space="preserve"> </v>
      </c>
      <c r="AM22" s="505"/>
      <c r="AN22" s="503">
        <f t="shared" si="360"/>
        <v>44599.625150000014</v>
      </c>
      <c r="AO22" s="501" t="str">
        <f>IF(VLOOKUP(AN22,'Drilling Input'!$B$3:$F$10034,5,1)=VLOOKUP(AN21,'Drilling Input'!$B$3:$F$10034,5,1)," ",VLOOKUP(AN22,'Drilling Input'!$B$3:$F$10034,5,1))</f>
        <v xml:space="preserve"> </v>
      </c>
      <c r="AP22" s="505"/>
      <c r="AQ22" s="503">
        <f t="shared" ref="AQ22" si="2180">AQ21+1/24+1/100000</f>
        <v>44600.625150000014</v>
      </c>
      <c r="AR22" s="501" t="str">
        <f>IF(VLOOKUP(AQ22,'Drilling Input'!$B$3:$F$10034,5,1)=VLOOKUP(AQ21,'Drilling Input'!$B$3:$F$10034,5,1)," ",VLOOKUP(AQ22,'Drilling Input'!$B$3:$F$10034,5,1))</f>
        <v xml:space="preserve"> </v>
      </c>
      <c r="AS22" s="505"/>
      <c r="AT22" s="503">
        <f t="shared" ref="AT22" si="2181">AT21+1/24+1/100000</f>
        <v>44601.625150000014</v>
      </c>
      <c r="AU22" s="501" t="str">
        <f>IF(VLOOKUP(AT22,'Drilling Input'!$B$3:$F$10034,5,1)=VLOOKUP(AT21,'Drilling Input'!$B$3:$F$10034,5,1)," ",VLOOKUP(AT22,'Drilling Input'!$B$3:$F$10034,5,1))</f>
        <v xml:space="preserve"> </v>
      </c>
      <c r="AV22" s="505"/>
      <c r="AW22" s="503">
        <f t="shared" si="355"/>
        <v>44602.625150000014</v>
      </c>
      <c r="AX22" s="501" t="str">
        <f>IF(VLOOKUP(AW22,'Drilling Input'!$B$3:$F$10034,5,1)=VLOOKUP(AW21,'Drilling Input'!$B$3:$F$10034,5,1)," ",VLOOKUP(AW22,'Drilling Input'!$B$3:$F$10034,5,1))</f>
        <v xml:space="preserve"> </v>
      </c>
      <c r="AY22" s="505"/>
      <c r="AZ22" s="503">
        <f t="shared" ref="AZ22" si="2182">AZ21+1/24+1/100000</f>
        <v>44603.625150000014</v>
      </c>
      <c r="BA22" s="501" t="str">
        <f>IF(VLOOKUP(AZ22,'Drilling Input'!$B$3:$F$10034,5,1)=VLOOKUP(AZ21,'Drilling Input'!$B$3:$F$10034,5,1)," ",VLOOKUP(AZ22,'Drilling Input'!$B$3:$F$10034,5,1))</f>
        <v xml:space="preserve"> </v>
      </c>
      <c r="BB22" s="505"/>
      <c r="BC22" s="503">
        <f t="shared" ref="BC22" si="2183">BC21+1/24+1/100000</f>
        <v>44604.625150000014</v>
      </c>
      <c r="BD22" s="501" t="str">
        <f>IF(VLOOKUP(BC22,'Drilling Input'!$B$3:$F$10034,5,1)=VLOOKUP(BC21,'Drilling Input'!$B$3:$F$10034,5,1)," ",VLOOKUP(BC22,'Drilling Input'!$B$3:$F$10034,5,1))</f>
        <v xml:space="preserve"> </v>
      </c>
      <c r="BE22" s="505"/>
      <c r="BF22" s="503">
        <f t="shared" ref="BF22" si="2184">BF21+1/24+1/100000</f>
        <v>44605.625150000014</v>
      </c>
      <c r="BG22" s="501" t="str">
        <f>IF(VLOOKUP(BF22,'Drilling Input'!$B$3:$F$10034,5,1)=VLOOKUP(BF21,'Drilling Input'!$B$3:$F$10034,5,1)," ",VLOOKUP(BF22,'Drilling Input'!$B$3:$F$10034,5,1))</f>
        <v xml:space="preserve"> </v>
      </c>
      <c r="BH22" s="505"/>
      <c r="BI22" s="503">
        <f t="shared" ref="BI22" si="2185">BI21+1/24+1/100000</f>
        <v>44606.625150000014</v>
      </c>
      <c r="BJ22" s="501" t="str">
        <f>IF(VLOOKUP(BI22,'Drilling Input'!$B$3:$F$10034,5,1)=VLOOKUP(BI21,'Drilling Input'!$B$3:$F$10034,5,1)," ",VLOOKUP(BI22,'Drilling Input'!$B$3:$F$10034,5,1))</f>
        <v xml:space="preserve"> </v>
      </c>
      <c r="BK22" s="505"/>
      <c r="BL22" s="503">
        <f t="shared" si="360"/>
        <v>44607.625150000014</v>
      </c>
      <c r="BM22" s="501" t="str">
        <f>IF(VLOOKUP(BL22,'Drilling Input'!$B$3:$F$10034,5,1)=VLOOKUP(BL21,'Drilling Input'!$B$3:$F$10034,5,1)," ",VLOOKUP(BL22,'Drilling Input'!$B$3:$F$10034,5,1))</f>
        <v xml:space="preserve"> </v>
      </c>
      <c r="BN22" s="505"/>
      <c r="BO22" s="503">
        <f t="shared" ref="BO22" si="2186">BO21+1/24+1/100000</f>
        <v>44608.625150000014</v>
      </c>
      <c r="BP22" s="501" t="str">
        <f>IF(VLOOKUP(BO22,'Drilling Input'!$B$3:$F$10034,5,1)=VLOOKUP(BO21,'Drilling Input'!$B$3:$F$10034,5,1)," ",VLOOKUP(BO22,'Drilling Input'!$B$3:$F$10034,5,1))</f>
        <v xml:space="preserve"> </v>
      </c>
      <c r="BQ22" s="505"/>
      <c r="BR22" s="503">
        <f t="shared" ref="BR22" si="2187">BR21+1/24+1/100000</f>
        <v>44609.625150000014</v>
      </c>
      <c r="BS22" s="501" t="str">
        <f>IF(VLOOKUP(BR22,'Drilling Input'!$B$3:$F$10034,5,1)=VLOOKUP(BR21,'Drilling Input'!$B$3:$F$10034,5,1)," ",VLOOKUP(BR22,'Drilling Input'!$B$3:$F$10034,5,1))</f>
        <v xml:space="preserve"> </v>
      </c>
      <c r="BT22" s="505"/>
      <c r="BU22" s="503">
        <f t="shared" si="355"/>
        <v>44610.625150000014</v>
      </c>
      <c r="BV22" s="501" t="str">
        <f>IF(VLOOKUP(BU22,'Drilling Input'!$B$3:$F$10034,5,1)=VLOOKUP(BU21,'Drilling Input'!$B$3:$F$10034,5,1)," ",VLOOKUP(BU22,'Drilling Input'!$B$3:$F$10034,5,1))</f>
        <v xml:space="preserve"> </v>
      </c>
      <c r="BW22" s="505"/>
      <c r="BX22" s="503">
        <f t="shared" ref="BX22" si="2188">BX21+1/24+1/100000</f>
        <v>44611.625150000014</v>
      </c>
      <c r="BY22" s="501" t="str">
        <f>IF(VLOOKUP(BX22,'Drilling Input'!$B$3:$F$10034,5,1)=VLOOKUP(BX21,'Drilling Input'!$B$3:$F$10034,5,1)," ",VLOOKUP(BX22,'Drilling Input'!$B$3:$F$10034,5,1))</f>
        <v xml:space="preserve"> </v>
      </c>
      <c r="BZ22" s="505"/>
      <c r="CA22" s="503">
        <f t="shared" ref="CA22" si="2189">CA21+1/24+1/100000</f>
        <v>44612.625150000014</v>
      </c>
      <c r="CB22" s="501" t="str">
        <f>IF(VLOOKUP(CA22,'Drilling Input'!$B$3:$F$10034,5,1)=VLOOKUP(CA21,'Drilling Input'!$B$3:$F$10034,5,1)," ",VLOOKUP(CA22,'Drilling Input'!$B$3:$F$10034,5,1))</f>
        <v xml:space="preserve"> </v>
      </c>
      <c r="CC22" s="505"/>
      <c r="CD22" s="503">
        <f t="shared" ref="CD22" si="2190">CD21+1/24+1/100000</f>
        <v>44613.625150000014</v>
      </c>
      <c r="CE22" s="501" t="str">
        <f>IF(VLOOKUP(CD22,'Drilling Input'!$B$3:$F$10034,5,1)=VLOOKUP(CD21,'Drilling Input'!$B$3:$F$10034,5,1)," ",VLOOKUP(CD22,'Drilling Input'!$B$3:$F$10034,5,1))</f>
        <v xml:space="preserve"> </v>
      </c>
      <c r="CF22" s="505"/>
      <c r="CG22" s="503">
        <f t="shared" ref="CG22" si="2191">CG21+1/24+1/100000</f>
        <v>44614.625150000014</v>
      </c>
      <c r="CH22" s="501" t="str">
        <f>IF(VLOOKUP(CG22,'Drilling Input'!$B$3:$F$10034,5,1)=VLOOKUP(CG21,'Drilling Input'!$B$3:$F$10034,5,1)," ",VLOOKUP(CG22,'Drilling Input'!$B$3:$F$10034,5,1))</f>
        <v xml:space="preserve"> </v>
      </c>
      <c r="CI22" s="505"/>
      <c r="CJ22" s="503">
        <f t="shared" si="360"/>
        <v>44615.625150000014</v>
      </c>
      <c r="CK22" s="501" t="str">
        <f>IF(VLOOKUP(CJ22,'Drilling Input'!$B$3:$F$10034,5,1)=VLOOKUP(CJ21,'Drilling Input'!$B$3:$F$10034,5,1)," ",VLOOKUP(CJ22,'Drilling Input'!$B$3:$F$10034,5,1))</f>
        <v xml:space="preserve"> </v>
      </c>
      <c r="CL22" s="505"/>
      <c r="CM22" s="503">
        <f t="shared" ref="CM22" si="2192">CM21+1/24+1/100000</f>
        <v>44616.625150000014</v>
      </c>
      <c r="CN22" s="501" t="str">
        <f>IF(VLOOKUP(CM22,'Drilling Input'!$B$3:$F$10034,5,1)=VLOOKUP(CM21,'Drilling Input'!$B$3:$F$10034,5,1)," ",VLOOKUP(CM22,'Drilling Input'!$B$3:$F$10034,5,1))</f>
        <v xml:space="preserve"> </v>
      </c>
      <c r="CO22" s="505"/>
      <c r="CP22" s="503">
        <f t="shared" ref="CP22" si="2193">CP21+1/24+1/100000</f>
        <v>44617.625150000014</v>
      </c>
      <c r="CQ22" s="501" t="str">
        <f>IF(VLOOKUP(CP22,'Drilling Input'!$B$3:$F$10034,5,1)=VLOOKUP(CP21,'Drilling Input'!$B$3:$F$10034,5,1)," ",VLOOKUP(CP22,'Drilling Input'!$B$3:$F$10034,5,1))</f>
        <v>Sail from Labuan to KK Port</v>
      </c>
      <c r="CR22" s="505"/>
      <c r="CS22" s="503">
        <f t="shared" si="375"/>
        <v>44618.625150000014</v>
      </c>
      <c r="CT22" s="501" t="str">
        <f>IF(VLOOKUP(CS22,'Drilling Input'!$B$3:$F$10034,5,1)=VLOOKUP(CS21,'Drilling Input'!$B$3:$F$10034,5,1)," ",VLOOKUP(CS22,'Drilling Input'!$B$3:$F$10034,5,1))</f>
        <v xml:space="preserve"> </v>
      </c>
      <c r="CU22" s="505"/>
      <c r="CV22" s="503">
        <f t="shared" ref="CV22" si="2194">CV21+1/24+1/100000</f>
        <v>44619.625150000014</v>
      </c>
      <c r="CW22" s="501" t="str">
        <f>IF(VLOOKUP(CV22,'Drilling Input'!$B$3:$F$10034,5,1)=VLOOKUP(CV21,'Drilling Input'!$B$3:$F$10034,5,1)," ",VLOOKUP(CV22,'Drilling Input'!$B$3:$F$10034,5,1))</f>
        <v xml:space="preserve"> </v>
      </c>
      <c r="CX22" s="505"/>
      <c r="CY22" s="503">
        <f t="shared" ref="CY22" si="2195">CY21+1/24+1/100000</f>
        <v>44620.625150000014</v>
      </c>
      <c r="CZ22" s="501" t="str">
        <f>IF(VLOOKUP(CY22,'Drilling Input'!$B$3:$F$10034,5,1)=VLOOKUP(CY21,'Drilling Input'!$B$3:$F$10034,5,1)," ",VLOOKUP(CY22,'Drilling Input'!$B$3:$F$10034,5,1))</f>
        <v xml:space="preserve"> </v>
      </c>
      <c r="DA22" s="505"/>
      <c r="DB22" s="503">
        <f t="shared" ref="DB22" si="2196">DB21+1/24+1/100000</f>
        <v>44621.625150000014</v>
      </c>
      <c r="DC22" s="501" t="str">
        <f>IF(VLOOKUP(DB22,'Drilling Input'!$B$3:$F$10034,5,1)=VLOOKUP(DB21,'Drilling Input'!$B$3:$F$10034,5,1)," ",VLOOKUP(DB22,'Drilling Input'!$B$3:$F$10034,5,1))</f>
        <v xml:space="preserve"> </v>
      </c>
      <c r="DD22" s="505"/>
      <c r="DE22" s="503">
        <f t="shared" ref="DE22" si="2197">DE21+1/24+1/100000</f>
        <v>44622.625150000014</v>
      </c>
      <c r="DF22" s="501" t="str">
        <f>IF(VLOOKUP(DE22,'Drilling Input'!$B$3:$F$10034,5,1)=VLOOKUP(DE21,'Drilling Input'!$B$3:$F$10034,5,1)," ",VLOOKUP(DE22,'Drilling Input'!$B$3:$F$10034,5,1))</f>
        <v xml:space="preserve"> </v>
      </c>
      <c r="DG22" s="505"/>
      <c r="DH22" s="503">
        <f t="shared" si="380"/>
        <v>44623.625150000014</v>
      </c>
      <c r="DI22" s="501" t="str">
        <f>IF(VLOOKUP(DH22,'Drilling Input'!$B$3:$F$10034,5,1)=VLOOKUP(DH21,'Drilling Input'!$B$3:$F$10034,5,1)," ",VLOOKUP(DH22,'Drilling Input'!$B$3:$F$10034,5,1))</f>
        <v xml:space="preserve"> </v>
      </c>
      <c r="DJ22" s="505"/>
      <c r="DK22" s="503">
        <f t="shared" ref="DK22" si="2198">DK21+1/24+1/100000</f>
        <v>44624.625150000014</v>
      </c>
      <c r="DL22" s="501" t="str">
        <f>IF(VLOOKUP(DK22,'Drilling Input'!$B$3:$F$10034,5,1)=VLOOKUP(DK21,'Drilling Input'!$B$3:$F$10034,5,1)," ",VLOOKUP(DK22,'Drilling Input'!$B$3:$F$10034,5,1))</f>
        <v>Vertical Drill ahead 24" hole with SW.</v>
      </c>
      <c r="DM22" s="505"/>
      <c r="DN22" s="503">
        <f t="shared" ref="DN22" si="2199">DN21+1/24+1/100000</f>
        <v>44625.625150000014</v>
      </c>
      <c r="DO22" s="501" t="str">
        <f>IF(VLOOKUP(DN22,'Drilling Input'!$B$3:$F$10034,5,1)=VLOOKUP(DN21,'Drilling Input'!$B$3:$F$10034,5,1)," ",VLOOKUP(DN22,'Drilling Input'!$B$3:$F$10034,5,1))</f>
        <v xml:space="preserve"> </v>
      </c>
      <c r="DP22" s="505"/>
      <c r="DQ22" s="503">
        <f t="shared" si="375"/>
        <v>44626.625150000014</v>
      </c>
      <c r="DR22" s="501" t="str">
        <f>IF(VLOOKUP(DQ22,'Drilling Input'!$B$3:$F$10034,5,1)=VLOOKUP(DQ21,'Drilling Input'!$B$3:$F$10034,5,1)," ",VLOOKUP(DQ22,'Drilling Input'!$B$3:$F$10034,5,1))</f>
        <v xml:space="preserve"> </v>
      </c>
      <c r="DS22" s="505"/>
      <c r="DT22" s="503">
        <f t="shared" ref="DT22" si="2200">DT21+1/24+1/100000</f>
        <v>44627.625150000014</v>
      </c>
      <c r="DU22" s="501" t="str">
        <f>IF(VLOOKUP(DT22,'Drilling Input'!$B$3:$F$10034,5,1)=VLOOKUP(DT21,'Drilling Input'!$B$3:$F$10034,5,1)," ",VLOOKUP(DT22,'Drilling Input'!$B$3:$F$10034,5,1))</f>
        <v xml:space="preserve"> </v>
      </c>
      <c r="DV22" s="505"/>
      <c r="DW22" s="503">
        <f t="shared" ref="DW22" si="2201">DW21+1/24+1/100000</f>
        <v>44628.625150000014</v>
      </c>
      <c r="DX22" s="501" t="str">
        <f>IF(VLOOKUP(DW22,'Drilling Input'!$B$3:$F$10034,5,1)=VLOOKUP(DW21,'Drilling Input'!$B$3:$F$10034,5,1)," ",VLOOKUP(DW22,'Drilling Input'!$B$3:$F$10034,5,1))</f>
        <v>POOH &amp; R/B 24" BHA</v>
      </c>
      <c r="DY22" s="505"/>
      <c r="DZ22" s="503">
        <f t="shared" ref="DZ22" si="2202">DZ21+1/24+1/100000</f>
        <v>44629.625150000014</v>
      </c>
      <c r="EA22" s="501" t="str">
        <f>IF(VLOOKUP(DZ22,'Drilling Input'!$B$3:$F$10034,5,1)=VLOOKUP(DZ21,'Drilling Input'!$B$3:$F$10034,5,1)," ",VLOOKUP(DZ22,'Drilling Input'!$B$3:$F$10034,5,1))</f>
        <v xml:space="preserve"> </v>
      </c>
      <c r="EB22" s="505"/>
      <c r="EC22" s="503">
        <f t="shared" ref="EC22" si="2203">EC21+1/24+1/100000</f>
        <v>44630.625150000014</v>
      </c>
      <c r="ED22" s="501" t="str">
        <f>IF(VLOOKUP(EC22,'Drilling Input'!$B$3:$F$10034,5,1)=VLOOKUP(EC21,'Drilling Input'!$B$3:$F$10034,5,1)," ",VLOOKUP(EC22,'Drilling Input'!$B$3:$F$10034,5,1))</f>
        <v xml:space="preserve"> </v>
      </c>
      <c r="EE22" s="505"/>
      <c r="EF22" s="503">
        <f t="shared" si="380"/>
        <v>44631.625150000014</v>
      </c>
      <c r="EG22" s="501" t="str">
        <f>IF(VLOOKUP(EF22,'Drilling Input'!$B$3:$F$10034,5,1)=VLOOKUP(EF21,'Drilling Input'!$B$3:$F$10034,5,1)," ",VLOOKUP(EF22,'Drilling Input'!$B$3:$F$10034,5,1))</f>
        <v xml:space="preserve"> </v>
      </c>
      <c r="EH22" s="505"/>
      <c r="EI22" s="503">
        <f t="shared" ref="EI22" si="2204">EI21+1/24+1/100000</f>
        <v>44632.625150000014</v>
      </c>
      <c r="EJ22" s="501" t="str">
        <f>IF(VLOOKUP(EI22,'Drilling Input'!$B$3:$F$10034,5,1)=VLOOKUP(EI21,'Drilling Input'!$B$3:$F$10034,5,1)," ",VLOOKUP(EI22,'Drilling Input'!$B$3:$F$10034,5,1))</f>
        <v>Set RLSA via ROV hot stab method.</v>
      </c>
      <c r="EK22" s="505"/>
      <c r="EL22" s="503">
        <f t="shared" ref="EL22" si="2205">EL21+1/24+1/100000</f>
        <v>44633.625150000014</v>
      </c>
      <c r="EM22" s="501" t="str">
        <f>IF(VLOOKUP(EL22,'Drilling Input'!$B$3:$F$10034,5,1)=VLOOKUP(EL21,'Drilling Input'!$B$3:$F$10034,5,1)," ",VLOOKUP(EL22,'Drilling Input'!$B$3:$F$10034,5,1))</f>
        <v xml:space="preserve"> </v>
      </c>
      <c r="EN22" s="505"/>
      <c r="EO22" s="503">
        <f t="shared" si="375"/>
        <v>44634.625150000014</v>
      </c>
      <c r="EP22" s="501" t="str">
        <f>IF(VLOOKUP(EO22,'Drilling Input'!$B$3:$F$10034,5,1)=VLOOKUP(EO21,'Drilling Input'!$B$3:$F$10034,5,1)," ",VLOOKUP(EO22,'Drilling Input'!$B$3:$F$10034,5,1))</f>
        <v xml:space="preserve"> </v>
      </c>
      <c r="EQ22" s="505"/>
      <c r="ER22" s="503">
        <f t="shared" ref="ER22" si="2206">ER21+1/24+1/100000</f>
        <v>44635.625150000014</v>
      </c>
      <c r="ES22" s="501" t="str">
        <f>IF(VLOOKUP(ER22,'Drilling Input'!$B$3:$F$10034,5,1)=VLOOKUP(ER21,'Drilling Input'!$B$3:$F$10034,5,1)," ",VLOOKUP(ER22,'Drilling Input'!$B$3:$F$10034,5,1))</f>
        <v xml:space="preserve"> </v>
      </c>
      <c r="ET22" s="505"/>
      <c r="EU22" s="503">
        <f t="shared" ref="EU22" si="2207">EU21+1/24+1/100000</f>
        <v>44636.625150000014</v>
      </c>
      <c r="EV22" s="501" t="str">
        <f>IF(VLOOKUP(EU22,'Drilling Input'!$B$3:$F$10034,5,1)=VLOOKUP(EU21,'Drilling Input'!$B$3:$F$10034,5,1)," ",VLOOKUP(EU22,'Drilling Input'!$B$3:$F$10034,5,1))</f>
        <v xml:space="preserve"> </v>
      </c>
      <c r="EW22" s="505"/>
      <c r="EX22" s="503">
        <f t="shared" ref="EX22" si="2208">EX21+1/24+1/100000</f>
        <v>44637.625150000014</v>
      </c>
      <c r="EY22" s="501" t="str">
        <f>IF(VLOOKUP(EX22,'Drilling Input'!$B$3:$F$10034,5,1)=VLOOKUP(EX21,'Drilling Input'!$B$3:$F$10034,5,1)," ",VLOOKUP(EX22,'Drilling Input'!$B$3:$F$10034,5,1))</f>
        <v>PJSM. Perform 20"x18-5/8" casing cement job (~ 100 ft of cement inside casing)</v>
      </c>
      <c r="EZ22" s="505"/>
      <c r="FA22" s="503">
        <f t="shared" ref="FA22" si="2209">FA21+1/24+1/100000</f>
        <v>44638.625150000014</v>
      </c>
      <c r="FB22" s="501" t="str">
        <f>IF(VLOOKUP(FA22,'Drilling Input'!$B$3:$F$10034,5,1)=VLOOKUP(FA21,'Drilling Input'!$B$3:$F$10034,5,1)," ",VLOOKUP(FA22,'Drilling Input'!$B$3:$F$10034,5,1))</f>
        <v xml:space="preserve"> </v>
      </c>
      <c r="FC22" s="505"/>
      <c r="FD22" s="503">
        <f t="shared" si="380"/>
        <v>44639.625150000014</v>
      </c>
      <c r="FE22" s="501" t="str">
        <f>IF(VLOOKUP(FD22,'Drilling Input'!$B$3:$F$10034,5,1)=VLOOKUP(FD21,'Drilling Input'!$B$3:$F$10034,5,1)," ",VLOOKUP(FD22,'Drilling Input'!$B$3:$F$10034,5,1))</f>
        <v xml:space="preserve"> </v>
      </c>
      <c r="FF22" s="505"/>
      <c r="FG22" s="503">
        <f t="shared" ref="FG22" si="2210">FG21+1/24+1/100000</f>
        <v>44640.625150000014</v>
      </c>
      <c r="FH22" s="501" t="str">
        <f>IF(VLOOKUP(FG22,'Drilling Input'!$B$3:$F$10034,5,1)=VLOOKUP(FG21,'Drilling Input'!$B$3:$F$10034,5,1)," ",VLOOKUP(FG22,'Drilling Input'!$B$3:$F$10034,5,1))</f>
        <v xml:space="preserve"> </v>
      </c>
      <c r="FI22" s="505"/>
      <c r="FJ22" s="503">
        <f t="shared" ref="FJ22" si="2211">FJ21+1/24+1/100000</f>
        <v>44641.625150000014</v>
      </c>
      <c r="FK22" s="501" t="str">
        <f>IF(VLOOKUP(FJ22,'Drilling Input'!$B$3:$F$10034,5,1)=VLOOKUP(FJ21,'Drilling Input'!$B$3:$F$10034,5,1)," ",VLOOKUP(FJ22,'Drilling Input'!$B$3:$F$10034,5,1))</f>
        <v>Wellhead clean up. POOH above wellhead.</v>
      </c>
      <c r="FL22" s="505"/>
      <c r="FM22" s="503">
        <f t="shared" si="395"/>
        <v>44642.625150000014</v>
      </c>
      <c r="FN22" s="501" t="str">
        <f>IF(VLOOKUP(FM22,'Drilling Input'!$B$3:$F$10034,5,1)=VLOOKUP(FM21,'Drilling Input'!$B$3:$F$10034,5,1)," ",VLOOKUP(FM22,'Drilling Input'!$B$3:$F$10034,5,1))</f>
        <v xml:space="preserve"> </v>
      </c>
      <c r="FO22" s="505"/>
      <c r="FP22" s="503">
        <f t="shared" ref="FP22" si="2212">FP21+1/24+1/100000</f>
        <v>44643.625150000014</v>
      </c>
      <c r="FQ22" s="501" t="str">
        <f>IF(VLOOKUP(FP22,'Drilling Input'!$B$3:$F$10034,5,1)=VLOOKUP(FP21,'Drilling Input'!$B$3:$F$10034,5,1)," ",VLOOKUP(FP22,'Drilling Input'!$B$3:$F$10034,5,1))</f>
        <v xml:space="preserve"> </v>
      </c>
      <c r="FR22" s="505"/>
      <c r="FS22" s="503">
        <f t="shared" ref="FS22" si="2213">FS21+1/24+1/100000</f>
        <v>44644.625150000014</v>
      </c>
      <c r="FT22" s="501" t="str">
        <f>IF(VLOOKUP(FS22,'Drilling Input'!$B$3:$F$10034,5,1)=VLOOKUP(FS21,'Drilling Input'!$B$3:$F$10034,5,1)," ",VLOOKUP(FS22,'Drilling Input'!$B$3:$F$10034,5,1))</f>
        <v xml:space="preserve"> </v>
      </c>
      <c r="FU22" s="505"/>
      <c r="FV22" s="503">
        <f t="shared" ref="FV22" si="2214">FV21+1/24+1/100000</f>
        <v>44645.625150000014</v>
      </c>
      <c r="FW22" s="501" t="str">
        <f>IF(VLOOKUP(FV22,'Drilling Input'!$B$3:$F$10034,5,1)=VLOOKUP(FV21,'Drilling Input'!$B$3:$F$10034,5,1)," ",VLOOKUP(FV22,'Drilling Input'!$B$3:$F$10034,5,1))</f>
        <v xml:space="preserve">Pressure test </v>
      </c>
      <c r="FX22" s="505"/>
      <c r="FY22" s="503">
        <f t="shared" ref="FY22" si="2215">FY21+1/24+1/100000</f>
        <v>44646.625150000014</v>
      </c>
      <c r="FZ22" s="501" t="str">
        <f>IF(VLOOKUP(FY22,'Drilling Input'!$B$3:$F$10034,5,1)=VLOOKUP(FY21,'Drilling Input'!$B$3:$F$10034,5,1)," ",VLOOKUP(FY22,'Drilling Input'!$B$3:$F$10034,5,1))</f>
        <v xml:space="preserve"> </v>
      </c>
      <c r="GA22" s="505"/>
      <c r="GB22" s="503">
        <f t="shared" si="400"/>
        <v>44647.625150000014</v>
      </c>
      <c r="GC22" s="501" t="str">
        <f>IF(VLOOKUP(GB22,'Drilling Input'!$B$3:$F$10034,5,1)=VLOOKUP(GB21,'Drilling Input'!$B$3:$F$10034,5,1)," ",VLOOKUP(GB22,'Drilling Input'!$B$3:$F$10034,5,1))</f>
        <v xml:space="preserve"> </v>
      </c>
      <c r="GD22" s="505"/>
      <c r="GE22" s="503">
        <f t="shared" ref="GE22" si="2216">GE21+1/24+1/100000</f>
        <v>44648.625150000014</v>
      </c>
      <c r="GF22" s="501" t="str">
        <f>IF(VLOOKUP(GE22,'Drilling Input'!$B$3:$F$10034,5,1)=VLOOKUP(GE21,'Drilling Input'!$B$3:$F$10034,5,1)," ",VLOOKUP(GE22,'Drilling Input'!$B$3:$F$10034,5,1))</f>
        <v>Install RCD protective sleeve.</v>
      </c>
      <c r="GG22" s="505"/>
      <c r="GH22" s="503">
        <f t="shared" ref="GH22" si="2217">GH21+1/24+1/100000</f>
        <v>44649.625150000014</v>
      </c>
      <c r="GI22" s="501" t="str">
        <f>IF(VLOOKUP(GH22,'Drilling Input'!$B$3:$F$10034,5,1)=VLOOKUP(GH21,'Drilling Input'!$B$3:$F$10034,5,1)," ",VLOOKUP(GH22,'Drilling Input'!$B$3:$F$10034,5,1))</f>
        <v xml:space="preserve"> </v>
      </c>
      <c r="GJ22" s="505"/>
      <c r="GK22" s="503">
        <f t="shared" si="395"/>
        <v>44650.625150000014</v>
      </c>
      <c r="GL22" s="501" t="str">
        <f>IF(VLOOKUP(GK22,'Drilling Input'!$B$3:$F$10034,5,1)=VLOOKUP(GK21,'Drilling Input'!$B$3:$F$10034,5,1)," ",VLOOKUP(GK22,'Drilling Input'!$B$3:$F$10034,5,1))</f>
        <v>RU to run 9-5/8" liner</v>
      </c>
      <c r="GM22" s="505"/>
      <c r="GN22" s="503">
        <f t="shared" ref="GN22" si="2218">GN21+1/24+1/100000</f>
        <v>44651.625150000014</v>
      </c>
      <c r="GO22" s="501" t="str">
        <f>IF(VLOOKUP(GN22,'Drilling Input'!$B$3:$F$10034,5,1)=VLOOKUP(GN21,'Drilling Input'!$B$3:$F$10034,5,1)," ",VLOOKUP(GN22,'Drilling Input'!$B$3:$F$10034,5,1))</f>
        <v>M/U and RIH WBCO BHA</v>
      </c>
      <c r="GP22" s="505"/>
      <c r="GQ22" s="503">
        <f t="shared" ref="GQ22" si="2219">GQ21+1/24+1/100000</f>
        <v>44652.625150000014</v>
      </c>
      <c r="GR22" s="501" t="str">
        <f>IF(VLOOKUP(GQ22,'Drilling Input'!$B$3:$F$10034,5,1)=VLOOKUP(GQ21,'Drilling Input'!$B$3:$F$10034,5,1)," ",VLOOKUP(GQ22,'Drilling Input'!$B$3:$F$10034,5,1))</f>
        <v>POOH and rack setting tool.</v>
      </c>
      <c r="GS22" s="505"/>
      <c r="GT22" s="503">
        <f t="shared" ref="GT22" si="2220">GT21+1/24+1/100000</f>
        <v>44653.625150000014</v>
      </c>
      <c r="GU22" s="501" t="str">
        <f>IF(VLOOKUP(GT22,'Drilling Input'!$B$3:$F$10034,5,1)=VLOOKUP(GT21,'Drilling Input'!$B$3:$F$10034,5,1)," ",VLOOKUP(GT22,'Drilling Input'!$B$3:$F$10034,5,1))</f>
        <v>Transfer weight from drawworks to tensioners</v>
      </c>
      <c r="GV22" s="505"/>
      <c r="GW22" s="503">
        <f t="shared" ref="GW22" si="2221">GW21+1/24+1/100000</f>
        <v>44654.625150000014</v>
      </c>
      <c r="GX22" s="501" t="str">
        <f>IF(VLOOKUP(GW22,'Drilling Input'!$B$3:$F$10034,5,1)=VLOOKUP(GW21,'Drilling Input'!$B$3:$F$10034,5,1)," ",VLOOKUP(GW22,'Drilling Input'!$B$3:$F$10034,5,1))</f>
        <v xml:space="preserve"> </v>
      </c>
      <c r="GY22" s="505"/>
      <c r="GZ22" s="503">
        <f t="shared" si="400"/>
        <v>44655.625150000014</v>
      </c>
      <c r="HA22" s="501" t="str">
        <f>IF(VLOOKUP(GZ22,'Drilling Input'!$B$3:$F$10034,5,1)=VLOOKUP(GZ21,'Drilling Input'!$B$3:$F$10034,5,1)," ",VLOOKUP(GZ22,'Drilling Input'!$B$3:$F$10034,5,1))</f>
        <v xml:space="preserve"> </v>
      </c>
      <c r="HB22" s="505"/>
      <c r="HC22" s="503">
        <f t="shared" ref="HC22" si="2222">HC21+1/24+1/100000</f>
        <v>44656.625150000014</v>
      </c>
      <c r="HD22" s="501" t="str">
        <f>IF(VLOOKUP(HC22,'Drilling Input'!$B$3:$F$10034,5,1)=VLOOKUP(HC21,'Drilling Input'!$B$3:$F$10034,5,1)," ",VLOOKUP(HC22,'Drilling Input'!$B$3:$F$10034,5,1))</f>
        <v>RIH on 5-7/8" DP.</v>
      </c>
      <c r="HE22" s="505"/>
      <c r="HF22" s="503">
        <f t="shared" ref="HF22" si="2223">HF21+1/24+1/100000</f>
        <v>44657.625150000014</v>
      </c>
      <c r="HG22" s="501" t="str">
        <f>IF(VLOOKUP(HF22,'Drilling Input'!$B$3:$F$10034,5,1)=VLOOKUP(HF21,'Drilling Input'!$B$3:$F$10034,5,1)," ",VLOOKUP(HF22,'Drilling Input'!$B$3:$F$10034,5,1))</f>
        <v xml:space="preserve">Circulate, take PU/SO </v>
      </c>
      <c r="HH22" s="505"/>
      <c r="HI22" s="503">
        <f t="shared" si="395"/>
        <v>44658.625150000014</v>
      </c>
      <c r="HJ22" s="501" t="str">
        <f>IF(VLOOKUP(HI22,'Drilling Input'!$B$3:$F$10034,5,1)=VLOOKUP(HI21,'Drilling Input'!$B$3:$F$10034,5,1)," ",VLOOKUP(HI22,'Drilling Input'!$B$3:$F$10034,5,1))</f>
        <v xml:space="preserve"> </v>
      </c>
      <c r="HK22" s="505"/>
      <c r="HL22" s="503">
        <f t="shared" ref="HL22" si="2224">HL21+1/24+1/100000</f>
        <v>44659.625150000014</v>
      </c>
      <c r="HM22" s="501" t="str">
        <f>IF(VLOOKUP(HL22,'Drilling Input'!$B$3:$F$10034,5,1)=VLOOKUP(HL21,'Drilling Input'!$B$3:$F$10034,5,1)," ",VLOOKUP(HL22,'Drilling Input'!$B$3:$F$10034,5,1))</f>
        <v xml:space="preserve"> </v>
      </c>
      <c r="HN22" s="505"/>
      <c r="HO22" s="503">
        <f t="shared" ref="HO22" si="2225">HO21+1/24+1/100000</f>
        <v>44660.625150000014</v>
      </c>
      <c r="HP22" s="501" t="str">
        <f>IF(VLOOKUP(HO22,'Drilling Input'!$B$3:$F$10034,5,1)=VLOOKUP(HO21,'Drilling Input'!$B$3:$F$10034,5,1)," ",VLOOKUP(HO22,'Drilling Input'!$B$3:$F$10034,5,1))</f>
        <v>M/U THRA and test</v>
      </c>
      <c r="HQ22" s="505"/>
      <c r="HR22" s="503">
        <f t="shared" ref="HR22" si="2226">HR21+1/24+1/100000</f>
        <v>44661.625150000014</v>
      </c>
      <c r="HS22" s="501" t="str">
        <f>IF(VLOOKUP(HR22,'Drilling Input'!$B$3:$F$10034,5,1)=VLOOKUP(HR21,'Drilling Input'!$B$3:$F$10034,5,1)," ",VLOOKUP(HR22,'Drilling Input'!$B$3:$F$10034,5,1))</f>
        <v>Rig down Weatherford power tong and sliding table</v>
      </c>
      <c r="HT22" s="505"/>
      <c r="HU22" s="503">
        <f t="shared" ref="HU22" si="2227">HU21+1/24+1/100000</f>
        <v>44662.625150000014</v>
      </c>
      <c r="HV22" s="501" t="str">
        <f>IF(VLOOKUP(HU22,'Drilling Input'!$B$3:$F$10034,5,1)=VLOOKUP(HU21,'Drilling Input'!$B$3:$F$10034,5,1)," ",VLOOKUP(HU22,'Drilling Input'!$B$3:$F$10034,5,1))</f>
        <v>RD Diverter RT. RU Riser RT. PU landing joint. Close and latch slip joint.</v>
      </c>
      <c r="HW22" s="505"/>
      <c r="HX22" s="503">
        <f t="shared" si="400"/>
        <v>44663.625150000014</v>
      </c>
      <c r="HY22" s="501" t="str">
        <f>IF(VLOOKUP(HX22,'Drilling Input'!$B$3:$F$10034,5,1)=VLOOKUP(HX21,'Drilling Input'!$B$3:$F$10034,5,1)," ",VLOOKUP(HX22,'Drilling Input'!$B$3:$F$10034,5,1))</f>
        <v>ROV cleans 5.5 MC inboard profile</v>
      </c>
      <c r="HZ22" s="505"/>
      <c r="IA22" s="503">
        <f t="shared" ref="IA22" si="2228">IA21+1/24+1/100000</f>
        <v>44664.625150000014</v>
      </c>
      <c r="IB22" s="501" t="str">
        <f>IF(VLOOKUP(IA22,'Drilling Input'!$B$3:$F$10034,5,1)=VLOOKUP(IA21,'Drilling Input'!$B$3:$F$10034,5,1)," ",VLOOKUP(IA22,'Drilling Input'!$B$3:$F$10034,5,1))</f>
        <v xml:space="preserve">Move rig to GK-P528C </v>
      </c>
      <c r="IC22" s="505"/>
      <c r="ID22" s="503">
        <f t="shared" ref="ID22" si="2229">ID21+1/24+1/100000</f>
        <v>44665.625150000014</v>
      </c>
      <c r="IE22" s="501" t="str">
        <f>IF(VLOOKUP(ID22,'Drilling Input'!$B$3:$F$10034,5,1)=VLOOKUP(ID21,'Drilling Input'!$B$3:$F$10034,5,1)," ",VLOOKUP(ID22,'Drilling Input'!$B$3:$F$10034,5,1))</f>
        <v>Pressure test x 2 against RCD piper valves V1, V2. Function test RCD latch</v>
      </c>
      <c r="IF22" s="505"/>
      <c r="IG22" s="503">
        <f t="shared" si="415"/>
        <v>44666.625150000014</v>
      </c>
      <c r="IH22" s="501" t="str">
        <f>IF(VLOOKUP(IG22,'Drilling Input'!$B$3:$F$10034,5,1)=VLOOKUP(IG21,'Drilling Input'!$B$3:$F$10034,5,1)," ",VLOOKUP(IG22,'Drilling Input'!$B$3:$F$10034,5,1))</f>
        <v>RIH 17.5" AutoTrak BHA with WBRT insert and HWDP.</v>
      </c>
      <c r="II22" s="505"/>
      <c r="IJ22" s="503">
        <f t="shared" ref="IJ22" si="2230">IJ21+1/24+1/100000</f>
        <v>44667.625150000014</v>
      </c>
      <c r="IK22" s="501" t="str">
        <f>IF(VLOOKUP(IJ22,'Drilling Input'!$B$3:$F$10034,5,1)=VLOOKUP(IJ21,'Drilling Input'!$B$3:$F$10034,5,1)," ",VLOOKUP(IJ22,'Drilling Input'!$B$3:$F$10034,5,1))</f>
        <v xml:space="preserve">Circulate hole clean. Rack back stand after every BU. </v>
      </c>
      <c r="IL22" s="505"/>
      <c r="IM22" s="503">
        <f t="shared" ref="IM22" si="2231">IM21+1/24+1/100000</f>
        <v>44668.625150000014</v>
      </c>
      <c r="IN22" s="501" t="str">
        <f>IF(VLOOKUP(IM22,'Drilling Input'!$B$3:$F$10034,5,1)=VLOOKUP(IM21,'Drilling Input'!$B$3:$F$10034,5,1)," ",VLOOKUP(IM22,'Drilling Input'!$B$3:$F$10034,5,1))</f>
        <v xml:space="preserve">RIH 13-5/8" casing in Open Hole. </v>
      </c>
      <c r="IO22" s="505"/>
      <c r="IP22" s="503">
        <f t="shared" ref="IP22" si="2232">IP21+1/24+1/100000</f>
        <v>44669.625150000014</v>
      </c>
      <c r="IQ22" s="501" t="str">
        <f>IF(VLOOKUP(IP22,'Drilling Input'!$B$3:$F$10034,5,1)=VLOOKUP(IP21,'Drilling Input'!$B$3:$F$10034,5,1)," ",VLOOKUP(IP22,'Drilling Input'!$B$3:$F$10034,5,1))</f>
        <v xml:space="preserve">Drill out cement, shoe,  rathole and 15 ft of new formation </v>
      </c>
      <c r="IR22" s="505"/>
      <c r="IS22" s="503">
        <f t="shared" ref="IS22" si="2233">IS21+1/24+1/100000</f>
        <v>44670.625150000014</v>
      </c>
      <c r="IT22" s="501" t="str">
        <f>IF(VLOOKUP(IS22,'Drilling Input'!$B$3:$F$10034,5,1)=VLOOKUP(IS21,'Drilling Input'!$B$3:$F$10034,5,1)," ",VLOOKUP(IS22,'Drilling Input'!$B$3:$F$10034,5,1))</f>
        <v xml:space="preserve"> </v>
      </c>
      <c r="IU22" s="505"/>
      <c r="IV22" s="503">
        <f t="shared" si="420"/>
        <v>44671.625150000014</v>
      </c>
      <c r="IW22" s="501" t="str">
        <f>IF(VLOOKUP(IV22,'Drilling Input'!$B$3:$F$10034,5,1)=VLOOKUP(IV21,'Drilling Input'!$B$3:$F$10034,5,1)," ",VLOOKUP(IV22,'Drilling Input'!$B$3:$F$10034,5,1))</f>
        <v>Pull back one stand. Borehole strengthening squeeze. RIH.</v>
      </c>
      <c r="IX22" s="505"/>
      <c r="IY22" s="503">
        <f t="shared" ref="IY22" si="2234">IY21+1/24+1/100000</f>
        <v>44672.625150000014</v>
      </c>
      <c r="IZ22" s="501" t="str">
        <f>IF(VLOOKUP(IY22,'Drilling Input'!$B$3:$F$10034,5,1)=VLOOKUP(IY21,'Drilling Input'!$B$3:$F$10034,5,1)," ",VLOOKUP(IY22,'Drilling Input'!$B$3:$F$10034,5,1))</f>
        <v>RIH w/ liner.</v>
      </c>
      <c r="JA22" s="505"/>
      <c r="JB22" s="503">
        <f t="shared" ref="JB22" si="2235">JB21+1/24+1/100000</f>
        <v>44673.625150000014</v>
      </c>
      <c r="JC22" s="501" t="str">
        <f>IF(VLOOKUP(JB22,'Drilling Input'!$B$3:$F$10034,5,1)=VLOOKUP(JB21,'Drilling Input'!$B$3:$F$10034,5,1)," ",VLOOKUP(JB22,'Drilling Input'!$B$3:$F$10034,5,1))</f>
        <v xml:space="preserve"> </v>
      </c>
      <c r="JD22" s="505"/>
      <c r="JE22" s="503">
        <f t="shared" si="415"/>
        <v>44674.625150000014</v>
      </c>
      <c r="JF22" s="501" t="str">
        <f>IF(VLOOKUP(JE22,'Drilling Input'!$B$3:$F$10034,5,1)=VLOOKUP(JE21,'Drilling Input'!$B$3:$F$10034,5,1)," ",VLOOKUP(JE22,'Drilling Input'!$B$3:$F$10034,5,1))</f>
        <v xml:space="preserve"> </v>
      </c>
      <c r="JG22" s="505"/>
      <c r="JH22" s="503">
        <f t="shared" ref="JH22" si="2236">JH21+1/24+1/100000</f>
        <v>44675.625150000014</v>
      </c>
      <c r="JI22" s="501" t="str">
        <f>IF(VLOOKUP(JH22,'Drilling Input'!$B$3:$F$10034,5,1)=VLOOKUP(JH21,'Drilling Input'!$B$3:$F$10034,5,1)," ",VLOOKUP(JH22,'Drilling Input'!$B$3:$F$10034,5,1))</f>
        <v>Move rig to allign aux floor centre to HPWHH</v>
      </c>
      <c r="JJ22" s="505"/>
      <c r="JK22" s="503">
        <f t="shared" ref="JK22" si="2237">JK21+1/24+1/100000</f>
        <v>44676.625150000014</v>
      </c>
      <c r="JL22" s="501" t="str">
        <f>IF(VLOOKUP(JK22,'Drilling Input'!$B$3:$F$10034,5,1)=VLOOKUP(JK21,'Drilling Input'!$B$3:$F$10034,5,1)," ",VLOOKUP(JK22,'Drilling Input'!$B$3:$F$10034,5,1))</f>
        <v xml:space="preserve"> </v>
      </c>
      <c r="JM22" s="505"/>
      <c r="JN22" s="503">
        <f t="shared" ref="JN22" si="2238">JN21+1/24+1/100000</f>
        <v>44677.625150000014</v>
      </c>
      <c r="JO22" s="501" t="str">
        <f>IF(VLOOKUP(JN22,'Drilling Input'!$B$3:$F$10034,5,1)=VLOOKUP(JN21,'Drilling Input'!$B$3:$F$10034,5,1)," ",VLOOKUP(JN22,'Drilling Input'!$B$3:$F$10034,5,1))</f>
        <v xml:space="preserve"> </v>
      </c>
      <c r="JP22" s="505"/>
      <c r="JQ22" s="503">
        <f t="shared" ref="JQ22" si="2239">JQ21+1/24+1/100000</f>
        <v>44678.625150000014</v>
      </c>
      <c r="JR22" s="501" t="str">
        <f>IF(VLOOKUP(JQ22,'Drilling Input'!$B$3:$F$10034,5,1)=VLOOKUP(JQ21,'Drilling Input'!$B$3:$F$10034,5,1)," ",VLOOKUP(JQ22,'Drilling Input'!$B$3:$F$10034,5,1))</f>
        <v xml:space="preserve"> </v>
      </c>
      <c r="JS22" s="505"/>
      <c r="JT22" s="503">
        <f t="shared" si="420"/>
        <v>44679.625150000014</v>
      </c>
      <c r="JU22" s="501" t="str">
        <f>IF(VLOOKUP(JT22,'Drilling Input'!$B$3:$F$10034,5,1)=VLOOKUP(JT21,'Drilling Input'!$B$3:$F$10034,5,1)," ",VLOOKUP(JT22,'Drilling Input'!$B$3:$F$10034,5,1))</f>
        <v xml:space="preserve"> </v>
      </c>
      <c r="JV22" s="505"/>
      <c r="JW22" s="503">
        <f t="shared" ref="JW22" si="2240">JW21+1/24+1/100000</f>
        <v>44680.625150000014</v>
      </c>
      <c r="JX22" s="501" t="str">
        <f>IF(VLOOKUP(JW22,'Drilling Input'!$B$3:$F$10034,5,1)=VLOOKUP(JW21,'Drilling Input'!$B$3:$F$10034,5,1)," ",VLOOKUP(JW22,'Drilling Input'!$B$3:$F$10034,5,1))</f>
        <v xml:space="preserve"> </v>
      </c>
      <c r="JY22" s="505"/>
      <c r="JZ22" s="503">
        <f t="shared" ref="JZ22" si="2241">JZ21+1/24+1/100000</f>
        <v>44681.625150000014</v>
      </c>
      <c r="KA22" s="501" t="str">
        <f>IF(VLOOKUP(JZ22,'Drilling Input'!$B$3:$F$10034,5,1)=VLOOKUP(JZ21,'Drilling Input'!$B$3:$F$10034,5,1)," ",VLOOKUP(JZ22,'Drilling Input'!$B$3:$F$10034,5,1))</f>
        <v xml:space="preserve"> </v>
      </c>
      <c r="KB22" s="505"/>
      <c r="KC22" s="503">
        <f t="shared" si="415"/>
        <v>44682.625150000014</v>
      </c>
      <c r="KD22" s="501" t="str">
        <f>IF(VLOOKUP(KC22,'Drilling Input'!$B$3:$F$10034,5,1)=VLOOKUP(KC21,'Drilling Input'!$B$3:$F$10034,5,1)," ",VLOOKUP(KC22,'Drilling Input'!$B$3:$F$10034,5,1))</f>
        <v xml:space="preserve"> </v>
      </c>
      <c r="KE22" s="505"/>
      <c r="KF22" s="503">
        <f t="shared" ref="KF22" si="2242">KF21+1/24+1/100000</f>
        <v>44683.625150000014</v>
      </c>
      <c r="KG22" s="501" t="str">
        <f>IF(VLOOKUP(KF22,'Drilling Input'!$B$3:$F$10034,5,1)=VLOOKUP(KF21,'Drilling Input'!$B$3:$F$10034,5,1)," ",VLOOKUP(KF22,'Drilling Input'!$B$3:$F$10034,5,1))</f>
        <v>Filter brine</v>
      </c>
      <c r="KH22" s="505"/>
      <c r="KI22" s="503">
        <f t="shared" ref="KI22" si="2243">KI21+1/24+1/100000</f>
        <v>44684.625150000014</v>
      </c>
      <c r="KJ22" s="501" t="str">
        <f>IF(VLOOKUP(KI22,'Drilling Input'!$B$3:$F$10034,5,1)=VLOOKUP(KI21,'Drilling Input'!$B$3:$F$10034,5,1)," ",VLOOKUP(KI22,'Drilling Input'!$B$3:$F$10034,5,1))</f>
        <v xml:space="preserve">P/U completion assemblies + terminate TEC line at PDG. </v>
      </c>
      <c r="KK22" s="505"/>
      <c r="KL22" s="503">
        <f t="shared" ref="KL22" si="2244">KL21+1/24+1/100000</f>
        <v>44685.625150000014</v>
      </c>
      <c r="KM22" s="501" t="str">
        <f>IF(VLOOKUP(KL22,'Drilling Input'!$B$3:$F$10034,5,1)=VLOOKUP(KL21,'Drilling Input'!$B$3:$F$10034,5,1)," ",VLOOKUP(KL22,'Drilling Input'!$B$3:$F$10034,5,1))</f>
        <v>Change elevator inserts, remove RCS-500 slips, install master bushings</v>
      </c>
      <c r="KN22" s="505"/>
      <c r="KO22" s="503">
        <f t="shared" ref="KO22" si="2245">KO21+1/24+1/100000</f>
        <v>44686.625150000014</v>
      </c>
      <c r="KP22" s="501" t="str">
        <f>IF(VLOOKUP(KO22,'Drilling Input'!$B$3:$F$10034,5,1)=VLOOKUP(KO21,'Drilling Input'!$B$3:$F$10034,5,1)," ",VLOOKUP(KO22,'Drilling Input'!$B$3:$F$10034,5,1))</f>
        <v xml:space="preserve"> </v>
      </c>
      <c r="KQ22" s="505"/>
      <c r="KR22" s="503">
        <f t="shared" si="420"/>
        <v>44687.625150000014</v>
      </c>
      <c r="KS22" s="501" t="str">
        <f>IF(VLOOKUP(KR22,'Drilling Input'!$B$3:$F$10034,5,1)=VLOOKUP(KR21,'Drilling Input'!$B$3:$F$10034,5,1)," ",VLOOKUP(KR22,'Drilling Input'!$B$3:$F$10034,5,1))</f>
        <v>Unlatch THRA</v>
      </c>
      <c r="KT22" s="505"/>
      <c r="KU22" s="503">
        <f t="shared" ref="KU22" si="2246">KU21+1/24+1/100000</f>
        <v>44688.625150000014</v>
      </c>
      <c r="KV22" s="501" t="str">
        <f>IF(VLOOKUP(KU22,'Drilling Input'!$B$3:$F$10034,5,1)=VLOOKUP(KU21,'Drilling Input'!$B$3:$F$10034,5,1)," ",VLOOKUP(KU22,'Drilling Input'!$B$3:$F$10034,5,1))</f>
        <v xml:space="preserve">RD MPD storm loops.   </v>
      </c>
      <c r="KW22" s="505"/>
      <c r="KX22" s="503">
        <f t="shared" ref="KX22" si="2247">KX21+1/24+1/100000</f>
        <v>44689.625150000014</v>
      </c>
      <c r="KY22" s="501" t="str">
        <f>IF(VLOOKUP(KX22,'Drilling Input'!$B$3:$F$10034,5,1)=VLOOKUP(KX21,'Drilling Input'!$B$3:$F$10034,5,1)," ",VLOOKUP(KX22,'Drilling Input'!$B$3:$F$10034,5,1))</f>
        <v xml:space="preserve">Land XT on THD and Confirm landout indicator </v>
      </c>
      <c r="KZ22" s="505"/>
      <c r="LA22" s="503">
        <f t="shared" si="435"/>
        <v>44690.625150000014</v>
      </c>
      <c r="LB22" s="501" t="str">
        <f>IF(VLOOKUP(LA22,'Drilling Input'!$B$3:$F$10034,5,1)=VLOOKUP(LA21,'Drilling Input'!$B$3:$F$10034,5,1)," ",VLOOKUP(LA22,'Drilling Input'!$B$3:$F$10034,5,1))</f>
        <v xml:space="preserve">P/U 6" Gooseneck#1 pre-make up with 6" Co-Flex hose and install Flow Spool. </v>
      </c>
      <c r="LC22" s="505"/>
      <c r="LD22" s="503">
        <f t="shared" ref="LD22" si="2248">LD21+1/24+1/100000</f>
        <v>44691.625150000014</v>
      </c>
      <c r="LE22" s="501" t="str">
        <f>IF(VLOOKUP(LD22,'Drilling Input'!$B$3:$F$10034,5,1)=VLOOKUP(LD21,'Drilling Input'!$B$3:$F$10034,5,1)," ",VLOOKUP(LD22,'Drilling Input'!$B$3:$F$10034,5,1))</f>
        <v xml:space="preserve"> </v>
      </c>
      <c r="LF22" s="505"/>
      <c r="LG22" s="503">
        <f t="shared" ref="LG22" si="2249">LG21+1/24+1/100000</f>
        <v>44692.625150000014</v>
      </c>
      <c r="LH22" s="501" t="str">
        <f>IF(VLOOKUP(LG22,'Drilling Input'!$B$3:$F$10034,5,1)=VLOOKUP(LG21,'Drilling Input'!$B$3:$F$10034,5,1)," ",VLOOKUP(LG22,'Drilling Input'!$B$3:$F$10034,5,1))</f>
        <v>Wash down, break seals, and tag TOC.</v>
      </c>
      <c r="LI22" s="505"/>
      <c r="LJ22" s="503">
        <f t="shared" ref="LJ22" si="2250">LJ21+1/24+1/100000</f>
        <v>44693.625150000014</v>
      </c>
      <c r="LK22" s="501" t="str">
        <f>IF(VLOOKUP(LJ22,'Drilling Input'!$B$3:$F$10034,5,1)=VLOOKUP(LJ21,'Drilling Input'!$B$3:$F$10034,5,1)," ",VLOOKUP(LJ22,'Drilling Input'!$B$3:$F$10034,5,1))</f>
        <v xml:space="preserve"> </v>
      </c>
      <c r="LL22" s="505"/>
      <c r="LM22" s="503">
        <f t="shared" ref="LM22" si="2251">LM21+1/24+1/100000</f>
        <v>44694.625150000014</v>
      </c>
      <c r="LN22" s="501" t="str">
        <f>IF(VLOOKUP(LM22,'Drilling Input'!$B$3:$F$10034,5,1)=VLOOKUP(LM21,'Drilling Input'!$B$3:$F$10034,5,1)," ",VLOOKUP(LM22,'Drilling Input'!$B$3:$F$10034,5,1))</f>
        <v xml:space="preserve"> </v>
      </c>
      <c r="LO22" s="505"/>
      <c r="LP22" s="503">
        <f t="shared" si="440"/>
        <v>44695.625150000014</v>
      </c>
      <c r="LQ22" s="501" t="str">
        <f>IF(VLOOKUP(LP22,'Drilling Input'!$B$3:$F$10034,5,1)=VLOOKUP(LP21,'Drilling Input'!$B$3:$F$10034,5,1)," ",VLOOKUP(LP22,'Drilling Input'!$B$3:$F$10034,5,1))</f>
        <v>Strip and choke drill</v>
      </c>
      <c r="LR22" s="505"/>
      <c r="LS22" s="503">
        <f t="shared" ref="LS22" si="2252">LS21+1/24+1/100000</f>
        <v>44696.625150000014</v>
      </c>
      <c r="LT22" s="501" t="str">
        <f>IF(VLOOKUP(LS22,'Drilling Input'!$B$3:$F$10034,5,1)=VLOOKUP(LS21,'Drilling Input'!$B$3:$F$10034,5,1)," ",VLOOKUP(LS22,'Drilling Input'!$B$3:$F$10034,5,1))</f>
        <v xml:space="preserve"> </v>
      </c>
      <c r="LU22" s="505"/>
      <c r="LV22" s="503">
        <f t="shared" ref="LV22" si="2253">LV21+1/24+1/100000</f>
        <v>44697.625150000014</v>
      </c>
      <c r="LW22" s="501" t="str">
        <f>IF(VLOOKUP(LV22,'Drilling Input'!$B$3:$F$10034,5,1)=VLOOKUP(LV21,'Drilling Input'!$B$3:$F$10034,5,1)," ",VLOOKUP(LV22,'Drilling Input'!$B$3:$F$10034,5,1))</f>
        <v xml:space="preserve"> </v>
      </c>
      <c r="LX22" s="505"/>
      <c r="LY22" s="503">
        <f t="shared" si="435"/>
        <v>44698.625150000014</v>
      </c>
      <c r="LZ22" s="501" t="str">
        <f>IF(VLOOKUP(LY22,'Drilling Input'!$B$3:$F$10034,5,1)=VLOOKUP(LY21,'Drilling Input'!$B$3:$F$10034,5,1)," ",VLOOKUP(LY22,'Drilling Input'!$B$3:$F$10034,5,1))</f>
        <v>Pump spacers (x bbl base oil, x bbl SOBM, and x bbl MCS at 5 bpm). Drop bottom dart</v>
      </c>
      <c r="MA22" s="505"/>
      <c r="MB22" s="503">
        <f t="shared" ref="MB22" si="2254">MB21+1/24+1/100000</f>
        <v>44699.625150000014</v>
      </c>
      <c r="MC22" s="501" t="str">
        <f>IF(VLOOKUP(MB22,'Drilling Input'!$B$3:$F$10034,5,1)=VLOOKUP(MB21,'Drilling Input'!$B$3:$F$10034,5,1)," ",VLOOKUP(MB22,'Drilling Input'!$B$3:$F$10034,5,1))</f>
        <v>Washed down last stand to tag TOC.</v>
      </c>
      <c r="MD22" s="505"/>
      <c r="ME22" s="503">
        <f t="shared" ref="ME22" si="2255">ME21+1/24+1/100000</f>
        <v>44700.625150000014</v>
      </c>
      <c r="MF22" s="501" t="str">
        <f>IF(VLOOKUP(ME22,'Drilling Input'!$B$3:$F$10034,5,1)=VLOOKUP(ME21,'Drilling Input'!$B$3:$F$10034,5,1)," ",VLOOKUP(ME22,'Drilling Input'!$B$3:$F$10034,5,1))</f>
        <v>M/U and RIH CBL logging tools. Surface test</v>
      </c>
      <c r="MG22" s="505"/>
      <c r="MH22" s="503">
        <f t="shared" ref="MH22" si="2256">MH21+1/24+1/100000</f>
        <v>44701.625150000014</v>
      </c>
      <c r="MI22" s="501" t="str">
        <f>IF(VLOOKUP(MH22,'Drilling Input'!$B$3:$F$10034,5,1)=VLOOKUP(MH21,'Drilling Input'!$B$3:$F$10034,5,1)," ",VLOOKUP(MH22,'Drilling Input'!$B$3:$F$10034,5,1))</f>
        <v xml:space="preserve"> </v>
      </c>
      <c r="MJ22" s="505"/>
      <c r="MK22" s="503">
        <f t="shared" ref="MK22" si="2257">MK21+1/24+1/100000</f>
        <v>44702.625150000014</v>
      </c>
      <c r="ML22" s="501" t="str">
        <f>IF(VLOOKUP(MK22,'Drilling Input'!$B$3:$F$10034,5,1)=VLOOKUP(MK21,'Drilling Input'!$B$3:$F$10034,5,1)," ",VLOOKUP(MK22,'Drilling Input'!$B$3:$F$10034,5,1))</f>
        <v>RIH 17.5" AutoTrak BHA to wellhead. Install NBP Insert.</v>
      </c>
      <c r="MM22" s="505"/>
      <c r="MN22" s="503">
        <f t="shared" si="440"/>
        <v>44703.625150000014</v>
      </c>
      <c r="MO22" s="501" t="str">
        <f>IF(VLOOKUP(MN22,'Drilling Input'!$B$3:$F$10034,5,1)=VLOOKUP(MN21,'Drilling Input'!$B$3:$F$10034,5,1)," ",VLOOKUP(MN22,'Drilling Input'!$B$3:$F$10034,5,1))</f>
        <v xml:space="preserve"> </v>
      </c>
      <c r="MP22" s="505"/>
      <c r="MQ22" s="503">
        <f t="shared" ref="MQ22" si="2258">MQ21+1/24+1/100000</f>
        <v>44704.625150000014</v>
      </c>
      <c r="MR22" s="501" t="str">
        <f>IF(VLOOKUP(MQ22,'Drilling Input'!$B$3:$F$10034,5,1)=VLOOKUP(MQ21,'Drilling Input'!$B$3:$F$10034,5,1)," ",VLOOKUP(MQ22,'Drilling Input'!$B$3:$F$10034,5,1))</f>
        <v xml:space="preserve"> </v>
      </c>
      <c r="MS22" s="505"/>
      <c r="MT22" s="503">
        <f t="shared" ref="MT22" si="2259">MT21+1/24+1/100000</f>
        <v>44705.625150000014</v>
      </c>
      <c r="MU22" s="501" t="str">
        <f>IF(VLOOKUP(MT22,'Drilling Input'!$B$3:$F$10034,5,1)=VLOOKUP(MT21,'Drilling Input'!$B$3:$F$10034,5,1)," ",VLOOKUP(MT22,'Drilling Input'!$B$3:$F$10034,5,1))</f>
        <v xml:space="preserve">Drill out cement, shoe,  rathole and 15 ft of new formation </v>
      </c>
      <c r="MV22" s="505"/>
      <c r="MW22" s="503">
        <f t="shared" si="435"/>
        <v>44706.625150000014</v>
      </c>
      <c r="MX22" s="501" t="str">
        <f>IF(VLOOKUP(MW22,'Drilling Input'!$B$3:$F$10034,5,1)=VLOOKUP(MW21,'Drilling Input'!$B$3:$F$10034,5,1)," ",VLOOKUP(MW22,'Drilling Input'!$B$3:$F$10034,5,1))</f>
        <v xml:space="preserve"> </v>
      </c>
      <c r="MY22" s="505"/>
      <c r="MZ22" s="503">
        <f t="shared" ref="MZ22" si="2260">MZ21+1/24+1/100000</f>
        <v>44707.625150000014</v>
      </c>
      <c r="NA22" s="501" t="str">
        <f>IF(VLOOKUP(MZ22,'Drilling Input'!$B$3:$F$10034,5,1)=VLOOKUP(MZ21,'Drilling Input'!$B$3:$F$10034,5,1)," ",VLOOKUP(MZ22,'Drilling Input'!$B$3:$F$10034,5,1))</f>
        <v xml:space="preserve">BROOH to 13-5/8" casing shoe. </v>
      </c>
      <c r="NB22" s="505"/>
      <c r="NC22" s="503">
        <f t="shared" ref="NC22" si="2261">NC21+1/24+1/100000</f>
        <v>44708.625150000014</v>
      </c>
      <c r="ND22" s="501" t="str">
        <f>IF(VLOOKUP(NC22,'Drilling Input'!$B$3:$F$10034,5,1)=VLOOKUP(NC21,'Drilling Input'!$B$3:$F$10034,5,1)," ",VLOOKUP(NC22,'Drilling Input'!$B$3:$F$10034,5,1))</f>
        <v xml:space="preserve"> </v>
      </c>
      <c r="NE22" s="505"/>
      <c r="NF22" s="503">
        <f t="shared" ref="NF22" si="2262">NF21+1/24+1/100000</f>
        <v>44709.625150000014</v>
      </c>
      <c r="NG22" s="501" t="str">
        <f>IF(VLOOKUP(NF22,'Drilling Input'!$B$3:$F$10034,5,1)=VLOOKUP(NF21,'Drilling Input'!$B$3:$F$10034,5,1)," ",VLOOKUP(NF22,'Drilling Input'!$B$3:$F$10034,5,1))</f>
        <v xml:space="preserve"> </v>
      </c>
      <c r="NH22" s="505"/>
      <c r="NI22" s="503">
        <f t="shared" ref="NI22" si="2263">NI21+1/24+1/100000</f>
        <v>44710.625150000014</v>
      </c>
      <c r="NJ22" s="501" t="str">
        <f>IF(VLOOKUP(NI22,'Drilling Input'!$B$3:$F$10034,5,1)=VLOOKUP(NI21,'Drilling Input'!$B$3:$F$10034,5,1)," ",VLOOKUP(NI22,'Drilling Input'!$B$3:$F$10034,5,1))</f>
        <v xml:space="preserve"> </v>
      </c>
      <c r="NK22" s="505"/>
      <c r="NL22" s="503">
        <f t="shared" si="440"/>
        <v>44711.625150000014</v>
      </c>
      <c r="NM22" s="501" t="str">
        <f>IF(VLOOKUP(NL22,'Drilling Input'!$B$3:$F$10034,5,1)=VLOOKUP(NL21,'Drilling Input'!$B$3:$F$10034,5,1)," ",VLOOKUP(NL22,'Drilling Input'!$B$3:$F$10034,5,1))</f>
        <v>Displace riser to seawater</v>
      </c>
      <c r="NN22" s="505"/>
      <c r="NO22" s="503">
        <f t="shared" ref="NO22" si="2264">NO21+1/24+1/100000</f>
        <v>44712.625150000014</v>
      </c>
      <c r="NP22" s="501" t="str">
        <f>IF(VLOOKUP(NO22,'Drilling Input'!$B$3:$F$10034,5,1)=VLOOKUP(NO21,'Drilling Input'!$B$3:$F$10034,5,1)," ",VLOOKUP(NO22,'Drilling Input'!$B$3:$F$10034,5,1))</f>
        <v xml:space="preserve"> </v>
      </c>
      <c r="NQ22" s="505"/>
      <c r="NR22" s="503">
        <f t="shared" ref="NR22" si="2265">NR21+1/24+1/100000</f>
        <v>44713.625150000014</v>
      </c>
      <c r="NS22" s="501" t="str">
        <f>IF(VLOOKUP(NR22,'Drilling Input'!$B$3:$F$10034,5,1)=VLOOKUP(NR21,'Drilling Input'!$B$3:$F$10034,5,1)," ",VLOOKUP(NR22,'Drilling Input'!$B$3:$F$10034,5,1))</f>
        <v xml:space="preserve"> </v>
      </c>
      <c r="NT22" s="505"/>
      <c r="NU22" s="503">
        <f t="shared" si="455"/>
        <v>44714.625150000014</v>
      </c>
      <c r="NV22" s="501" t="str">
        <f>IF(VLOOKUP(NU22,'Drilling Input'!$B$3:$F$10034,5,1)=VLOOKUP(NU21,'Drilling Input'!$B$3:$F$10034,5,1)," ",VLOOKUP(NU22,'Drilling Input'!$B$3:$F$10034,5,1))</f>
        <v xml:space="preserve"> </v>
      </c>
      <c r="NW22" s="505"/>
      <c r="NX22" s="503">
        <f t="shared" ref="NX22" si="2266">NX21+1/24+1/100000</f>
        <v>44715.625150000014</v>
      </c>
      <c r="NY22" s="501" t="str">
        <f>IF(VLOOKUP(NX22,'Drilling Input'!$B$3:$F$10034,5,1)=VLOOKUP(NX21,'Drilling Input'!$B$3:$F$10034,5,1)," ",VLOOKUP(NX22,'Drilling Input'!$B$3:$F$10034,5,1))</f>
        <v xml:space="preserve">POOH and rack 6 5/8" DP </v>
      </c>
      <c r="NZ22" s="505"/>
      <c r="OA22" s="503">
        <f t="shared" ref="OA22" si="2267">OA21+1/24+1/100000</f>
        <v>44716.625150000014</v>
      </c>
      <c r="OB22" s="501" t="str">
        <f>IF(VLOOKUP(OA22,'Drilling Input'!$B$3:$F$10034,5,1)=VLOOKUP(OA21,'Drilling Input'!$B$3:$F$10034,5,1)," ",VLOOKUP(OA22,'Drilling Input'!$B$3:$F$10034,5,1))</f>
        <v xml:space="preserve"> </v>
      </c>
      <c r="OC22" s="505"/>
      <c r="OD22" s="503">
        <f t="shared" ref="OD22" si="2268">OD21+1/24+1/100000</f>
        <v>44717.625150000014</v>
      </c>
      <c r="OE22" s="501" t="str">
        <f>IF(VLOOKUP(OD22,'Drilling Input'!$B$3:$F$10034,5,1)=VLOOKUP(OD21,'Drilling Input'!$B$3:$F$10034,5,1)," ",VLOOKUP(OD22,'Drilling Input'!$B$3:$F$10034,5,1))</f>
        <v xml:space="preserve"> </v>
      </c>
      <c r="OF22" s="505"/>
      <c r="OG22" s="503">
        <f t="shared" ref="OG22" si="2269">OG21+1/24+1/100000</f>
        <v>44718.625150000014</v>
      </c>
      <c r="OH22" s="501" t="str">
        <f>IF(VLOOKUP(OG22,'Drilling Input'!$B$3:$F$10034,5,1)=VLOOKUP(OG21,'Drilling Input'!$B$3:$F$10034,5,1)," ",VLOOKUP(OG22,'Drilling Input'!$B$3:$F$10034,5,1))</f>
        <v xml:space="preserve">Rack SES stand. POOH 6-5/8" DP </v>
      </c>
      <c r="OI22" s="505"/>
      <c r="OJ22" s="503">
        <f t="shared" si="460"/>
        <v>44719.625150000014</v>
      </c>
      <c r="OK22" s="501" t="str">
        <f>IF(VLOOKUP(OJ22,'Drilling Input'!$B$3:$F$10034,5,1)=VLOOKUP(OJ21,'Drilling Input'!$B$3:$F$10034,5,1)," ",VLOOKUP(OJ22,'Drilling Input'!$B$3:$F$10034,5,1))</f>
        <v xml:space="preserve"> </v>
      </c>
      <c r="OL22" s="505"/>
      <c r="OM22" s="503">
        <f t="shared" ref="OM22" si="2270">OM21+1/24+1/100000</f>
        <v>44720.625150000014</v>
      </c>
      <c r="ON22" s="501" t="str">
        <f>IF(VLOOKUP(OM22,'Drilling Input'!$B$3:$F$10034,5,1)=VLOOKUP(OM21,'Drilling Input'!$B$3:$F$10034,5,1)," ",VLOOKUP(OM22,'Drilling Input'!$B$3:$F$10034,5,1))</f>
        <v xml:space="preserve"> </v>
      </c>
      <c r="OO22" s="505"/>
      <c r="OP22" s="503">
        <f t="shared" ref="OP22" si="2271">OP21+1/24+1/100000</f>
        <v>44721.625150000014</v>
      </c>
      <c r="OQ22" s="501" t="str">
        <f>IF(VLOOKUP(OP22,'Drilling Input'!$B$3:$F$10034,5,1)=VLOOKUP(OP21,'Drilling Input'!$B$3:$F$10034,5,1)," ",VLOOKUP(OP22,'Drilling Input'!$B$3:$F$10034,5,1))</f>
        <v>M/U THRA and test</v>
      </c>
      <c r="OR22" s="505"/>
      <c r="OS22" s="503">
        <f t="shared" si="455"/>
        <v>44722.625150000014</v>
      </c>
      <c r="OT22" s="501" t="str">
        <f>IF(VLOOKUP(OS22,'Drilling Input'!$B$3:$F$10034,5,1)=VLOOKUP(OS21,'Drilling Input'!$B$3:$F$10034,5,1)," ",VLOOKUP(OS22,'Drilling Input'!$B$3:$F$10034,5,1))</f>
        <v xml:space="preserve"> </v>
      </c>
      <c r="OU22" s="505"/>
      <c r="OV22" s="503">
        <f t="shared" ref="OV22" si="2272">OV21+1/24+1/100000</f>
        <v>44723.625150000014</v>
      </c>
      <c r="OW22" s="501" t="str">
        <f>IF(VLOOKUP(OV22,'Drilling Input'!$B$3:$F$10034,5,1)=VLOOKUP(OV21,'Drilling Input'!$B$3:$F$10034,5,1)," ",VLOOKUP(OV22,'Drilling Input'!$B$3:$F$10034,5,1))</f>
        <v xml:space="preserve"> </v>
      </c>
      <c r="OX22" s="505"/>
      <c r="OY22" s="503">
        <f t="shared" ref="OY22" si="2273">OY21+1/24+1/100000</f>
        <v>44724.625150000014</v>
      </c>
      <c r="OZ22" s="501" t="str">
        <f>IF(VLOOKUP(OY22,'Drilling Input'!$B$3:$F$10034,5,1)=VLOOKUP(OY21,'Drilling Input'!$B$3:$F$10034,5,1)," ",VLOOKUP(OY22,'Drilling Input'!$B$3:$F$10034,5,1))</f>
        <v xml:space="preserve">ROV performs annulus test </v>
      </c>
      <c r="PA22" s="505"/>
      <c r="PB22" s="503">
        <f t="shared" ref="PB22" si="2274">PB21+1/24+1/100000</f>
        <v>44725.625150000014</v>
      </c>
      <c r="PC22" s="501" t="str">
        <f>IF(VLOOKUP(PB22,'Drilling Input'!$B$3:$F$10034,5,1)=VLOOKUP(PB21,'Drilling Input'!$B$3:$F$10034,5,1)," ",VLOOKUP(PB22,'Drilling Input'!$B$3:$F$10034,5,1))</f>
        <v xml:space="preserve"> M/U PSRT. RIH to RCD depth. Install PS. POOH PSRT and R/B.</v>
      </c>
      <c r="PD22" s="505"/>
      <c r="PE22" s="503">
        <f t="shared" ref="PE22" si="2275">PE21+1/24+1/100000</f>
        <v>44726.625150000014</v>
      </c>
      <c r="PF22" s="501" t="str">
        <f>IF(VLOOKUP(PE22,'Drilling Input'!$B$3:$F$10034,5,1)=VLOOKUP(PE21,'Drilling Input'!$B$3:$F$10034,5,1)," ",VLOOKUP(PE22,'Drilling Input'!$B$3:$F$10034,5,1))</f>
        <v xml:space="preserve"> </v>
      </c>
      <c r="PG22" s="505"/>
      <c r="PH22" s="503">
        <f t="shared" si="460"/>
        <v>44727.625150000014</v>
      </c>
      <c r="PI22" s="501" t="str">
        <f>IF(VLOOKUP(PH22,'Drilling Input'!$B$3:$F$10034,5,1)=VLOOKUP(PH21,'Drilling Input'!$B$3:$F$10034,5,1)," ",VLOOKUP(PH22,'Drilling Input'!$B$3:$F$10034,5,1))</f>
        <v>RIH 8-1/2" AutoTrak BHA - simulate screen run</v>
      </c>
      <c r="PJ22" s="505"/>
      <c r="PK22" s="503">
        <f t="shared" ref="PK22" si="2276">PK21+1/24+1/100000</f>
        <v>44728.625150000014</v>
      </c>
      <c r="PL22" s="501" t="str">
        <f>IF(VLOOKUP(PK22,'Drilling Input'!$B$3:$F$10034,5,1)=VLOOKUP(PK21,'Drilling Input'!$B$3:$F$10034,5,1)," ",VLOOKUP(PK22,'Drilling Input'!$B$3:$F$10034,5,1))</f>
        <v xml:space="preserve"> </v>
      </c>
      <c r="PM22" s="505"/>
      <c r="PN22" s="503">
        <f t="shared" ref="PN22" si="2277">PN21+1/24+1/100000</f>
        <v>44729.625150000014</v>
      </c>
      <c r="PO22" s="501" t="str">
        <f>IF(VLOOKUP(PN22,'Drilling Input'!$B$3:$F$10034,5,1)=VLOOKUP(PN21,'Drilling Input'!$B$3:$F$10034,5,1)," ",VLOOKUP(PN22,'Drilling Input'!$B$3:$F$10034,5,1))</f>
        <v xml:space="preserve"> </v>
      </c>
      <c r="PP22" s="505"/>
      <c r="PQ22" s="503">
        <f t="shared" si="455"/>
        <v>44730.625150000014</v>
      </c>
      <c r="PR22" s="501" t="str">
        <f>IF(VLOOKUP(PQ22,'Drilling Input'!$B$3:$F$10034,5,1)=VLOOKUP(PQ21,'Drilling Input'!$B$3:$F$10034,5,1)," ",VLOOKUP(PQ22,'Drilling Input'!$B$3:$F$10034,5,1))</f>
        <v xml:space="preserve">RIH on DP in open hole. </v>
      </c>
      <c r="PS22" s="505"/>
      <c r="PT22" s="503">
        <f t="shared" ref="PT22" si="2278">PT21+1/24+1/100000</f>
        <v>44731.625150000014</v>
      </c>
      <c r="PU22" s="501" t="str">
        <f>IF(VLOOKUP(PT22,'Drilling Input'!$B$3:$F$10034,5,1)=VLOOKUP(PT21,'Drilling Input'!$B$3:$F$10034,5,1)," ",VLOOKUP(PT22,'Drilling Input'!$B$3:$F$10034,5,1))</f>
        <v xml:space="preserve"> </v>
      </c>
      <c r="PV22" s="505"/>
      <c r="PW22" s="503">
        <f t="shared" ref="PW22" si="2279">PW21+1/24+1/100000</f>
        <v>44732.625150000014</v>
      </c>
      <c r="PX22" s="501" t="str">
        <f>IF(VLOOKUP(PW22,'Drilling Input'!$B$3:$F$10034,5,1)=VLOOKUP(PW21,'Drilling Input'!$B$3:$F$10034,5,1)," ",VLOOKUP(PW22,'Drilling Input'!$B$3:$F$10034,5,1))</f>
        <v xml:space="preserve">P/U completion assemblies </v>
      </c>
      <c r="PY22" s="505"/>
      <c r="PZ22" s="503">
        <f t="shared" ref="PZ22" si="2280">PZ21+1/24+1/100000</f>
        <v>44733.625150000014</v>
      </c>
      <c r="QA22" s="501" t="str">
        <f>IF(VLOOKUP(PZ22,'Drilling Input'!$B$3:$F$10034,5,1)=VLOOKUP(PZ21,'Drilling Input'!$B$3:$F$10034,5,1)," ",VLOOKUP(PZ22,'Drilling Input'!$B$3:$F$10034,5,1))</f>
        <v xml:space="preserve"> </v>
      </c>
      <c r="QB22" s="505"/>
      <c r="QC22" s="503">
        <f t="shared" ref="QC22" si="2281">QC21+1/24+1/100000</f>
        <v>44734.625150000014</v>
      </c>
      <c r="QD22" s="501" t="str">
        <f>IF(VLOOKUP(QC22,'Drilling Input'!$B$3:$F$10034,5,1)=VLOOKUP(QC21,'Drilling Input'!$B$3:$F$10034,5,1)," ",VLOOKUP(QC22,'Drilling Input'!$B$3:$F$10034,5,1))</f>
        <v xml:space="preserve"> </v>
      </c>
      <c r="QE22" s="505"/>
      <c r="QF22" s="503">
        <f t="shared" si="460"/>
        <v>44735.625150000014</v>
      </c>
      <c r="QG22" s="501" t="str">
        <f>IF(VLOOKUP(QF22,'Drilling Input'!$B$3:$F$10034,5,1)=VLOOKUP(QF21,'Drilling Input'!$B$3:$F$10034,5,1)," ",VLOOKUP(QF22,'Drilling Input'!$B$3:$F$10034,5,1))</f>
        <v>POOH landing string to surface</v>
      </c>
      <c r="QH22" s="505"/>
      <c r="QI22" s="503">
        <f t="shared" ref="QI22" si="2282">QI21+1/24+1/100000</f>
        <v>44736.625150000014</v>
      </c>
      <c r="QJ22" s="501" t="str">
        <f>IF(VLOOKUP(QI22,'Drilling Input'!$B$3:$F$10034,5,1)=VLOOKUP(QI21,'Drilling Input'!$B$3:$F$10034,5,1)," ",VLOOKUP(QI22,'Drilling Input'!$B$3:$F$10034,5,1))</f>
        <v xml:space="preserve"> </v>
      </c>
      <c r="QK22" s="505"/>
      <c r="QL22" s="503">
        <f t="shared" ref="QL22" si="2283">QL21+1/24+1/100000</f>
        <v>44737.625150000014</v>
      </c>
      <c r="QM22" s="501" t="str">
        <f>IF(VLOOKUP(QL22,'Drilling Input'!$B$3:$F$10034,5,1)=VLOOKUP(QL21,'Drilling Input'!$B$3:$F$10034,5,1)," ",VLOOKUP(QL22,'Drilling Input'!$B$3:$F$10034,5,1))</f>
        <v xml:space="preserve"> </v>
      </c>
      <c r="QN22" s="505"/>
      <c r="QO22" s="503">
        <f t="shared" si="475"/>
        <v>44738.625150000014</v>
      </c>
      <c r="QP22" s="501" t="str">
        <f>IF(VLOOKUP(QO22,'Drilling Input'!$B$3:$F$10034,5,1)=VLOOKUP(QO21,'Drilling Input'!$B$3:$F$10034,5,1)," ",VLOOKUP(QO22,'Drilling Input'!$B$3:$F$10034,5,1))</f>
        <v xml:space="preserve">ROV locks flowline connector </v>
      </c>
      <c r="QQ22" s="505"/>
      <c r="QR22" s="503">
        <f t="shared" ref="QR22" si="2284">QR21+1/24+1/100000</f>
        <v>44739.625150000014</v>
      </c>
      <c r="QS22" s="501" t="str">
        <f>IF(VLOOKUP(QR22,'Drilling Input'!$B$3:$F$10034,5,1)=VLOOKUP(QR21,'Drilling Input'!$B$3:$F$10034,5,1)," ",VLOOKUP(QR22,'Drilling Input'!$B$3:$F$10034,5,1))</f>
        <v xml:space="preserve"> </v>
      </c>
      <c r="QT22" s="505"/>
      <c r="QU22" s="503">
        <f t="shared" ref="QU22" si="2285">QU21+1/24+1/100000</f>
        <v>44740.625150000014</v>
      </c>
      <c r="QV22" s="501" t="str">
        <f>IF(VLOOKUP(QU22,'Drilling Input'!$B$3:$F$10034,5,1)=VLOOKUP(QU21,'Drilling Input'!$B$3:$F$10034,5,1)," ",VLOOKUP(QU22,'Drilling Input'!$B$3:$F$10034,5,1))</f>
        <v xml:space="preserve"> </v>
      </c>
      <c r="QW22" s="505"/>
      <c r="QX22" s="503">
        <f t="shared" ref="QX22" si="2286">QX21+1/24+1/100000</f>
        <v>44741.625150000014</v>
      </c>
      <c r="QY22" s="501" t="str">
        <f>IF(VLOOKUP(QX22,'Drilling Input'!$B$3:$F$10034,5,1)=VLOOKUP(QX21,'Drilling Input'!$B$3:$F$10034,5,1)," ",VLOOKUP(QX22,'Drilling Input'!$B$3:$F$10034,5,1))</f>
        <v xml:space="preserve"> </v>
      </c>
      <c r="QZ22" s="505"/>
      <c r="RA22" s="503">
        <f t="shared" ref="RA22" si="2287">RA21+1/24+1/100000</f>
        <v>44742.625150000014</v>
      </c>
      <c r="RB22" s="501" t="str">
        <f>IF(VLOOKUP(RA22,'Drilling Input'!$B$3:$F$10034,5,1)=VLOOKUP(RA21,'Drilling Input'!$B$3:$F$10034,5,1)," ",VLOOKUP(RA22,'Drilling Input'!$B$3:$F$10034,5,1))</f>
        <v xml:space="preserve"> </v>
      </c>
      <c r="RC22" s="505"/>
      <c r="RD22" s="503">
        <f t="shared" si="480"/>
        <v>44743.625150000014</v>
      </c>
      <c r="RE22" s="501" t="str">
        <f>IF(VLOOKUP(RD22,'Drilling Input'!$B$3:$F$10034,5,1)=VLOOKUP(RD21,'Drilling Input'!$B$3:$F$10034,5,1)," ",VLOOKUP(RD22,'Drilling Input'!$B$3:$F$10034,5,1))</f>
        <v xml:space="preserve"> </v>
      </c>
      <c r="RF22" s="505"/>
      <c r="RG22" s="503">
        <f t="shared" ref="RG22" si="2288">RG21+1/24+1/100000</f>
        <v>44744.625150000014</v>
      </c>
      <c r="RH22" s="501" t="str">
        <f>IF(VLOOKUP(RG22,'Drilling Input'!$B$3:$F$10034,5,1)=VLOOKUP(RG21,'Drilling Input'!$B$3:$F$10034,5,1)," ",VLOOKUP(RG22,'Drilling Input'!$B$3:$F$10034,5,1))</f>
        <v xml:space="preserve"> </v>
      </c>
      <c r="RI22" s="505"/>
      <c r="RJ22" s="503">
        <f t="shared" ref="RJ22" si="2289">RJ21+1/24+1/100000</f>
        <v>44745.625150000014</v>
      </c>
      <c r="RK22" s="501" t="str">
        <f>IF(VLOOKUP(RJ22,'Drilling Input'!$B$3:$F$10034,5,1)=VLOOKUP(RJ21,'Drilling Input'!$B$3:$F$10034,5,1)," ",VLOOKUP(RJ22,'Drilling Input'!$B$3:$F$10034,5,1))</f>
        <v xml:space="preserve"> </v>
      </c>
      <c r="RL22" s="505"/>
      <c r="RM22" s="503">
        <f t="shared" si="475"/>
        <v>44746.625150000014</v>
      </c>
      <c r="RN22" s="501" t="str">
        <f>IF(VLOOKUP(RM22,'Drilling Input'!$B$3:$F$10034,5,1)=VLOOKUP(RM21,'Drilling Input'!$B$3:$F$10034,5,1)," ",VLOOKUP(RM22,'Drilling Input'!$B$3:$F$10034,5,1))</f>
        <v xml:space="preserve"> </v>
      </c>
      <c r="RO22" s="505"/>
      <c r="RP22" s="503">
        <f t="shared" ref="RP22" si="2290">RP21+1/24+1/100000</f>
        <v>44747.625150000014</v>
      </c>
      <c r="RQ22" s="501" t="str">
        <f>IF(VLOOKUP(RP22,'Drilling Input'!$B$3:$F$10034,5,1)=VLOOKUP(RP21,'Drilling Input'!$B$3:$F$10034,5,1)," ",VLOOKUP(RP22,'Drilling Input'!$B$3:$F$10034,5,1))</f>
        <v xml:space="preserve"> </v>
      </c>
      <c r="RR22" s="505"/>
      <c r="RS22" s="503">
        <f t="shared" ref="RS22" si="2291">RS21+1/24+1/100000</f>
        <v>44748.625150000014</v>
      </c>
      <c r="RT22" s="501" t="str">
        <f>IF(VLOOKUP(RS22,'Drilling Input'!$B$3:$F$10034,5,1)=VLOOKUP(RS21,'Drilling Input'!$B$3:$F$10034,5,1)," ",VLOOKUP(RS22,'Drilling Input'!$B$3:$F$10034,5,1))</f>
        <v xml:space="preserve"> </v>
      </c>
      <c r="RU22" s="505"/>
      <c r="RV22" s="503">
        <f t="shared" ref="RV22" si="2292">RV21+1/24+1/100000</f>
        <v>44749.625150000014</v>
      </c>
      <c r="RW22" s="501" t="str">
        <f>IF(VLOOKUP(RV22,'Drilling Input'!$B$3:$F$10034,5,1)=VLOOKUP(RV21,'Drilling Input'!$B$3:$F$10034,5,1)," ",VLOOKUP(RV22,'Drilling Input'!$B$3:$F$10034,5,1))</f>
        <v xml:space="preserve"> </v>
      </c>
      <c r="RX22" s="505"/>
      <c r="RY22" s="503">
        <f t="shared" ref="RY22" si="2293">RY21+1/24+1/100000</f>
        <v>44750.625150000014</v>
      </c>
      <c r="RZ22" s="501" t="str">
        <f>IF(VLOOKUP(RY22,'Drilling Input'!$B$3:$F$10034,5,1)=VLOOKUP(RY21,'Drilling Input'!$B$3:$F$10034,5,1)," ",VLOOKUP(RY22,'Drilling Input'!$B$3:$F$10034,5,1))</f>
        <v xml:space="preserve"> </v>
      </c>
      <c r="SA22" s="505"/>
      <c r="SB22" s="503">
        <f t="shared" si="480"/>
        <v>44751.625150000014</v>
      </c>
      <c r="SC22" s="501" t="str">
        <f>IF(VLOOKUP(SB22,'Drilling Input'!$B$3:$F$10034,5,1)=VLOOKUP(SB21,'Drilling Input'!$B$3:$F$10034,5,1)," ",VLOOKUP(SB22,'Drilling Input'!$B$3:$F$10034,5,1))</f>
        <v xml:space="preserve"> </v>
      </c>
      <c r="SD22" s="505"/>
      <c r="SE22" s="503">
        <f t="shared" ref="SE22" si="2294">SE21+1/24+1/100000</f>
        <v>44752.625150000014</v>
      </c>
      <c r="SF22" s="501" t="str">
        <f>IF(VLOOKUP(SE22,'Drilling Input'!$B$3:$F$10034,5,1)=VLOOKUP(SE21,'Drilling Input'!$B$3:$F$10034,5,1)," ",VLOOKUP(SE22,'Drilling Input'!$B$3:$F$10034,5,1))</f>
        <v xml:space="preserve"> </v>
      </c>
      <c r="SG22" s="505"/>
      <c r="SH22" s="503">
        <f t="shared" ref="SH22" si="2295">SH21+1/24+1/100000</f>
        <v>44753.625150000014</v>
      </c>
      <c r="SI22" s="501" t="str">
        <f>IF(VLOOKUP(SH22,'Drilling Input'!$B$3:$F$10034,5,1)=VLOOKUP(SH21,'Drilling Input'!$B$3:$F$10034,5,1)," ",VLOOKUP(SH22,'Drilling Input'!$B$3:$F$10034,5,1))</f>
        <v xml:space="preserve"> </v>
      </c>
      <c r="SJ22" s="505"/>
      <c r="SK22" s="503">
        <f t="shared" si="475"/>
        <v>44754.625150000014</v>
      </c>
      <c r="SL22" s="501" t="str">
        <f>IF(VLOOKUP(SK22,'Drilling Input'!$B$3:$F$10034,5,1)=VLOOKUP(SK21,'Drilling Input'!$B$3:$F$10034,5,1)," ",VLOOKUP(SK22,'Drilling Input'!$B$3:$F$10034,5,1))</f>
        <v xml:space="preserve"> </v>
      </c>
      <c r="SM22" s="505"/>
      <c r="SN22" s="503">
        <f t="shared" ref="SN22" si="2296">SN21+1/24+1/100000</f>
        <v>44755.625150000014</v>
      </c>
      <c r="SO22" s="501" t="str">
        <f>IF(VLOOKUP(SN22,'Drilling Input'!$B$3:$F$10034,5,1)=VLOOKUP(SN21,'Drilling Input'!$B$3:$F$10034,5,1)," ",VLOOKUP(SN22,'Drilling Input'!$B$3:$F$10034,5,1))</f>
        <v xml:space="preserve"> </v>
      </c>
      <c r="SP22" s="505"/>
      <c r="SQ22" s="503">
        <f t="shared" ref="SQ22" si="2297">SQ21+1/24+1/100000</f>
        <v>44756.625150000014</v>
      </c>
      <c r="SR22" s="501" t="str">
        <f>IF(VLOOKUP(SQ22,'Drilling Input'!$B$3:$F$10034,5,1)=VLOOKUP(SQ21,'Drilling Input'!$B$3:$F$10034,5,1)," ",VLOOKUP(SQ22,'Drilling Input'!$B$3:$F$10034,5,1))</f>
        <v xml:space="preserve"> </v>
      </c>
      <c r="SS22" s="505"/>
      <c r="ST22" s="503">
        <f t="shared" ref="ST22" si="2298">ST21+1/24+1/100000</f>
        <v>44757.625150000014</v>
      </c>
      <c r="SU22" s="501" t="str">
        <f>IF(VLOOKUP(ST22,'Drilling Input'!$B$3:$F$10034,5,1)=VLOOKUP(ST21,'Drilling Input'!$B$3:$F$10034,5,1)," ",VLOOKUP(ST22,'Drilling Input'!$B$3:$F$10034,5,1))</f>
        <v xml:space="preserve"> </v>
      </c>
      <c r="SV22" s="505"/>
      <c r="SW22" s="503">
        <f t="shared" ref="SW22" si="2299">SW21+1/24+1/100000</f>
        <v>44758.625150000014</v>
      </c>
      <c r="SX22" s="501" t="str">
        <f>IF(VLOOKUP(SW22,'Drilling Input'!$B$3:$F$10034,5,1)=VLOOKUP(SW21,'Drilling Input'!$B$3:$F$10034,5,1)," ",VLOOKUP(SW22,'Drilling Input'!$B$3:$F$10034,5,1))</f>
        <v xml:space="preserve"> </v>
      </c>
      <c r="SY22" s="505"/>
      <c r="SZ22" s="503">
        <f t="shared" si="480"/>
        <v>44759.625150000014</v>
      </c>
      <c r="TA22" s="501" t="str">
        <f>IF(VLOOKUP(SZ22,'Drilling Input'!$B$3:$F$10034,5,1)=VLOOKUP(SZ21,'Drilling Input'!$B$3:$F$10034,5,1)," ",VLOOKUP(SZ22,'Drilling Input'!$B$3:$F$10034,5,1))</f>
        <v xml:space="preserve"> </v>
      </c>
      <c r="TB22" s="505"/>
      <c r="TC22" s="503">
        <f t="shared" ref="TC22" si="2300">TC21+1/24+1/100000</f>
        <v>44760.625150000014</v>
      </c>
      <c r="TD22" s="501" t="str">
        <f>IF(VLOOKUP(TC22,'Drilling Input'!$B$3:$F$10034,5,1)=VLOOKUP(TC21,'Drilling Input'!$B$3:$F$10034,5,1)," ",VLOOKUP(TC22,'Drilling Input'!$B$3:$F$10034,5,1))</f>
        <v xml:space="preserve"> </v>
      </c>
      <c r="TE22" s="505"/>
      <c r="TF22" s="503">
        <f t="shared" ref="TF22" si="2301">TF21+1/24+1/100000</f>
        <v>44761.625150000014</v>
      </c>
      <c r="TG22" s="501" t="str">
        <f>IF(VLOOKUP(TF22,'Drilling Input'!$B$3:$F$10034,5,1)=VLOOKUP(TF21,'Drilling Input'!$B$3:$F$10034,5,1)," ",VLOOKUP(TF22,'Drilling Input'!$B$3:$F$10034,5,1))</f>
        <v xml:space="preserve"> </v>
      </c>
      <c r="TH22" s="505"/>
      <c r="TI22" s="503">
        <f t="shared" si="495"/>
        <v>44762.625150000014</v>
      </c>
      <c r="TJ22" s="501" t="str">
        <f>IF(VLOOKUP(TI22,'Drilling Input'!$B$3:$F$10034,5,1)=VLOOKUP(TI21,'Drilling Input'!$B$3:$F$10034,5,1)," ",VLOOKUP(TI22,'Drilling Input'!$B$3:$F$10034,5,1))</f>
        <v xml:space="preserve"> </v>
      </c>
      <c r="TK22" s="505"/>
      <c r="TL22" s="503">
        <f t="shared" ref="TL22" si="2302">TL21+1/24+1/100000</f>
        <v>44763.625150000014</v>
      </c>
      <c r="TM22" s="501" t="str">
        <f>IF(VLOOKUP(TL22,'Drilling Input'!$B$3:$F$10034,5,1)=VLOOKUP(TL21,'Drilling Input'!$B$3:$F$10034,5,1)," ",VLOOKUP(TL22,'Drilling Input'!$B$3:$F$10034,5,1))</f>
        <v xml:space="preserve"> </v>
      </c>
      <c r="TN22" s="505"/>
    </row>
    <row r="23" spans="1:534" s="502" customFormat="1" ht="15" customHeight="1">
      <c r="A23" s="503">
        <f t="shared" si="350"/>
        <v>44586.666826666682</v>
      </c>
      <c r="B23" s="501" t="str">
        <f>IF(VLOOKUP(A23,'Drilling Input'!$B$3:$F$10034,5,1)=VLOOKUP(A22,'Drilling Input'!$B$3:$F$10034,5,1)," ",VLOOKUP(A23,'Drilling Input'!$B$3:$F$10034,5,1))</f>
        <v xml:space="preserve"> </v>
      </c>
      <c r="C23" s="504"/>
      <c r="D23" s="503">
        <f t="shared" si="351"/>
        <v>44587.666826666682</v>
      </c>
      <c r="E23" s="501" t="str">
        <f>IF(VLOOKUP(D23,'Drilling Input'!$B$3:$F$10034,5,1)=VLOOKUP(D22,'Drilling Input'!$B$3:$F$10034,5,1)," ",VLOOKUP(D23,'Drilling Input'!$B$3:$F$10034,5,1))</f>
        <v xml:space="preserve"> </v>
      </c>
      <c r="F23" s="504"/>
      <c r="G23" s="503">
        <f t="shared" si="351"/>
        <v>44588.666826666682</v>
      </c>
      <c r="H23" s="793" t="str">
        <f>IF(VLOOKUP(G23,'Drilling Input'!$B$3:$F$10034,5,1)=VLOOKUP(G22,'Drilling Input'!$B$3:$F$10034,5,1)," ",VLOOKUP(G23,'Drilling Input'!$B$3:$F$10034,5,1))</f>
        <v xml:space="preserve"> </v>
      </c>
      <c r="I23" s="504"/>
      <c r="J23" s="503">
        <f t="shared" si="351"/>
        <v>44589.666826666682</v>
      </c>
      <c r="K23" s="501" t="str">
        <f>IF(VLOOKUP(J23,'Drilling Input'!$B$3:$F$10034,5,1)=VLOOKUP(J22,'Drilling Input'!$B$3:$F$10034,5,1)," ",VLOOKUP(J23,'Drilling Input'!$B$3:$F$10034,5,1))</f>
        <v xml:space="preserve"> </v>
      </c>
      <c r="L23" s="504"/>
      <c r="M23" s="503">
        <f t="shared" si="351"/>
        <v>44590.666826666682</v>
      </c>
      <c r="N23" s="501" t="str">
        <f>IF(VLOOKUP(M23,'Drilling Input'!$B$3:$F$10034,5,1)=VLOOKUP(M22,'Drilling Input'!$B$3:$F$10034,5,1)," ",VLOOKUP(M23,'Drilling Input'!$B$3:$F$10034,5,1))</f>
        <v xml:space="preserve"> </v>
      </c>
      <c r="O23" s="504"/>
      <c r="P23" s="503">
        <f t="shared" si="352"/>
        <v>44591.666826666682</v>
      </c>
      <c r="Q23" s="501" t="str">
        <f>IF(VLOOKUP(P23,'Drilling Input'!$B$3:$F$10034,5,1)=VLOOKUP(P22,'Drilling Input'!$B$3:$F$10034,5,1)," ",VLOOKUP(P23,'Drilling Input'!$B$3:$F$10034,5,1))</f>
        <v xml:space="preserve"> </v>
      </c>
      <c r="R23" s="504"/>
      <c r="S23" s="503">
        <f t="shared" ref="S23" si="2303">S22+1/24+1/100000</f>
        <v>44592.666826666682</v>
      </c>
      <c r="T23" s="501" t="str">
        <f>IF(VLOOKUP(S23,'Drilling Input'!$B$3:$F$10034,5,1)=VLOOKUP(S22,'Drilling Input'!$B$3:$F$10034,5,1)," ",VLOOKUP(S23,'Drilling Input'!$B$3:$F$10034,5,1))</f>
        <v xml:space="preserve"> </v>
      </c>
      <c r="U23" s="504"/>
      <c r="V23" s="503">
        <f t="shared" ref="V23" si="2304">V22+1/24+1/100000</f>
        <v>44593.666826666682</v>
      </c>
      <c r="W23" s="501" t="str">
        <f>IF(VLOOKUP(V23,'Drilling Input'!$B$3:$F$10034,5,1)=VLOOKUP(V22,'Drilling Input'!$B$3:$F$10034,5,1)," ",VLOOKUP(V23,'Drilling Input'!$B$3:$F$10034,5,1))</f>
        <v xml:space="preserve"> </v>
      </c>
      <c r="X23" s="504"/>
      <c r="Y23" s="503">
        <f t="shared" si="355"/>
        <v>44594.666826666682</v>
      </c>
      <c r="Z23" s="501" t="str">
        <f>IF(VLOOKUP(Y23,'Drilling Input'!$B$3:$F$10034,5,1)=VLOOKUP(Y22,'Drilling Input'!$B$3:$F$10034,5,1)," ",VLOOKUP(Y23,'Drilling Input'!$B$3:$F$10034,5,1))</f>
        <v xml:space="preserve"> </v>
      </c>
      <c r="AA23" s="504"/>
      <c r="AB23" s="503">
        <f t="shared" ref="AB23" si="2305">AB22+1/24+1/100000</f>
        <v>44595.666826666682</v>
      </c>
      <c r="AC23" s="501" t="str">
        <f>IF(VLOOKUP(AB23,'Drilling Input'!$B$3:$F$10034,5,1)=VLOOKUP(AB22,'Drilling Input'!$B$3:$F$10034,5,1)," ",VLOOKUP(AB23,'Drilling Input'!$B$3:$F$10034,5,1))</f>
        <v xml:space="preserve"> </v>
      </c>
      <c r="AD23" s="504"/>
      <c r="AE23" s="503">
        <f t="shared" ref="AE23" si="2306">AE22+1/24+1/100000</f>
        <v>44596.666826666682</v>
      </c>
      <c r="AF23" s="501" t="str">
        <f>IF(VLOOKUP(AE23,'Drilling Input'!$B$3:$F$10034,5,1)=VLOOKUP(AE22,'Drilling Input'!$B$3:$F$10034,5,1)," ",VLOOKUP(AE23,'Drilling Input'!$B$3:$F$10034,5,1))</f>
        <v xml:space="preserve"> </v>
      </c>
      <c r="AG23" s="504"/>
      <c r="AH23" s="503">
        <f t="shared" ref="AH23" si="2307">AH22+1/24+1/100000</f>
        <v>44597.666826666682</v>
      </c>
      <c r="AI23" s="501" t="str">
        <f>IF(VLOOKUP(AH23,'Drilling Input'!$B$3:$F$10034,5,1)=VLOOKUP(AH22,'Drilling Input'!$B$3:$F$10034,5,1)," ",VLOOKUP(AH23,'Drilling Input'!$B$3:$F$10034,5,1))</f>
        <v xml:space="preserve"> </v>
      </c>
      <c r="AJ23" s="504"/>
      <c r="AK23" s="503">
        <f t="shared" ref="AK23" si="2308">AK22+1/24+1/100000</f>
        <v>44598.666826666682</v>
      </c>
      <c r="AL23" s="501" t="str">
        <f>IF(VLOOKUP(AK23,'Drilling Input'!$B$3:$F$10034,5,1)=VLOOKUP(AK22,'Drilling Input'!$B$3:$F$10034,5,1)," ",VLOOKUP(AK23,'Drilling Input'!$B$3:$F$10034,5,1))</f>
        <v xml:space="preserve"> </v>
      </c>
      <c r="AM23" s="504"/>
      <c r="AN23" s="503">
        <f t="shared" si="360"/>
        <v>44599.666826666682</v>
      </c>
      <c r="AO23" s="501" t="str">
        <f>IF(VLOOKUP(AN23,'Drilling Input'!$B$3:$F$10034,5,1)=VLOOKUP(AN22,'Drilling Input'!$B$3:$F$10034,5,1)," ",VLOOKUP(AN23,'Drilling Input'!$B$3:$F$10034,5,1))</f>
        <v xml:space="preserve"> </v>
      </c>
      <c r="AP23" s="504"/>
      <c r="AQ23" s="503">
        <f t="shared" ref="AQ23" si="2309">AQ22+1/24+1/100000</f>
        <v>44600.666826666682</v>
      </c>
      <c r="AR23" s="501" t="str">
        <f>IF(VLOOKUP(AQ23,'Drilling Input'!$B$3:$F$10034,5,1)=VLOOKUP(AQ22,'Drilling Input'!$B$3:$F$10034,5,1)," ",VLOOKUP(AQ23,'Drilling Input'!$B$3:$F$10034,5,1))</f>
        <v xml:space="preserve"> </v>
      </c>
      <c r="AS23" s="504"/>
      <c r="AT23" s="503">
        <f t="shared" ref="AT23" si="2310">AT22+1/24+1/100000</f>
        <v>44601.666826666682</v>
      </c>
      <c r="AU23" s="501" t="str">
        <f>IF(VLOOKUP(AT23,'Drilling Input'!$B$3:$F$10034,5,1)=VLOOKUP(AT22,'Drilling Input'!$B$3:$F$10034,5,1)," ",VLOOKUP(AT23,'Drilling Input'!$B$3:$F$10034,5,1))</f>
        <v xml:space="preserve"> </v>
      </c>
      <c r="AV23" s="504"/>
      <c r="AW23" s="503">
        <f t="shared" si="355"/>
        <v>44602.666826666682</v>
      </c>
      <c r="AX23" s="501" t="str">
        <f>IF(VLOOKUP(AW23,'Drilling Input'!$B$3:$F$10034,5,1)=VLOOKUP(AW22,'Drilling Input'!$B$3:$F$10034,5,1)," ",VLOOKUP(AW23,'Drilling Input'!$B$3:$F$10034,5,1))</f>
        <v xml:space="preserve"> </v>
      </c>
      <c r="AY23" s="504"/>
      <c r="AZ23" s="503">
        <f t="shared" ref="AZ23" si="2311">AZ22+1/24+1/100000</f>
        <v>44603.666826666682</v>
      </c>
      <c r="BA23" s="501" t="str">
        <f>IF(VLOOKUP(AZ23,'Drilling Input'!$B$3:$F$10034,5,1)=VLOOKUP(AZ22,'Drilling Input'!$B$3:$F$10034,5,1)," ",VLOOKUP(AZ23,'Drilling Input'!$B$3:$F$10034,5,1))</f>
        <v xml:space="preserve"> </v>
      </c>
      <c r="BB23" s="504"/>
      <c r="BC23" s="503">
        <f t="shared" ref="BC23" si="2312">BC22+1/24+1/100000</f>
        <v>44604.666826666682</v>
      </c>
      <c r="BD23" s="501" t="str">
        <f>IF(VLOOKUP(BC23,'Drilling Input'!$B$3:$F$10034,5,1)=VLOOKUP(BC22,'Drilling Input'!$B$3:$F$10034,5,1)," ",VLOOKUP(BC23,'Drilling Input'!$B$3:$F$10034,5,1))</f>
        <v xml:space="preserve"> </v>
      </c>
      <c r="BE23" s="504"/>
      <c r="BF23" s="503">
        <f t="shared" ref="BF23" si="2313">BF22+1/24+1/100000</f>
        <v>44605.666826666682</v>
      </c>
      <c r="BG23" s="501" t="str">
        <f>IF(VLOOKUP(BF23,'Drilling Input'!$B$3:$F$10034,5,1)=VLOOKUP(BF22,'Drilling Input'!$B$3:$F$10034,5,1)," ",VLOOKUP(BF23,'Drilling Input'!$B$3:$F$10034,5,1))</f>
        <v xml:space="preserve"> </v>
      </c>
      <c r="BH23" s="504"/>
      <c r="BI23" s="503">
        <f t="shared" ref="BI23" si="2314">BI22+1/24+1/100000</f>
        <v>44606.666826666682</v>
      </c>
      <c r="BJ23" s="501" t="str">
        <f>IF(VLOOKUP(BI23,'Drilling Input'!$B$3:$F$10034,5,1)=VLOOKUP(BI22,'Drilling Input'!$B$3:$F$10034,5,1)," ",VLOOKUP(BI23,'Drilling Input'!$B$3:$F$10034,5,1))</f>
        <v xml:space="preserve"> </v>
      </c>
      <c r="BK23" s="504"/>
      <c r="BL23" s="503">
        <f t="shared" si="360"/>
        <v>44607.666826666682</v>
      </c>
      <c r="BM23" s="501" t="str">
        <f>IF(VLOOKUP(BL23,'Drilling Input'!$B$3:$F$10034,5,1)=VLOOKUP(BL22,'Drilling Input'!$B$3:$F$10034,5,1)," ",VLOOKUP(BL23,'Drilling Input'!$B$3:$F$10034,5,1))</f>
        <v xml:space="preserve"> </v>
      </c>
      <c r="BN23" s="504"/>
      <c r="BO23" s="503">
        <f t="shared" ref="BO23" si="2315">BO22+1/24+1/100000</f>
        <v>44608.666826666682</v>
      </c>
      <c r="BP23" s="501" t="str">
        <f>IF(VLOOKUP(BO23,'Drilling Input'!$B$3:$F$10034,5,1)=VLOOKUP(BO22,'Drilling Input'!$B$3:$F$10034,5,1)," ",VLOOKUP(BO23,'Drilling Input'!$B$3:$F$10034,5,1))</f>
        <v xml:space="preserve"> </v>
      </c>
      <c r="BQ23" s="504"/>
      <c r="BR23" s="503">
        <f t="shared" ref="BR23" si="2316">BR22+1/24+1/100000</f>
        <v>44609.666826666682</v>
      </c>
      <c r="BS23" s="501" t="str">
        <f>IF(VLOOKUP(BR23,'Drilling Input'!$B$3:$F$10034,5,1)=VLOOKUP(BR22,'Drilling Input'!$B$3:$F$10034,5,1)," ",VLOOKUP(BR23,'Drilling Input'!$B$3:$F$10034,5,1))</f>
        <v xml:space="preserve"> </v>
      </c>
      <c r="BT23" s="504"/>
      <c r="BU23" s="503">
        <f t="shared" si="355"/>
        <v>44610.666826666682</v>
      </c>
      <c r="BV23" s="501" t="str">
        <f>IF(VLOOKUP(BU23,'Drilling Input'!$B$3:$F$10034,5,1)=VLOOKUP(BU22,'Drilling Input'!$B$3:$F$10034,5,1)," ",VLOOKUP(BU23,'Drilling Input'!$B$3:$F$10034,5,1))</f>
        <v xml:space="preserve"> </v>
      </c>
      <c r="BW23" s="504"/>
      <c r="BX23" s="503">
        <f t="shared" ref="BX23" si="2317">BX22+1/24+1/100000</f>
        <v>44611.666826666682</v>
      </c>
      <c r="BY23" s="501" t="str">
        <f>IF(VLOOKUP(BX23,'Drilling Input'!$B$3:$F$10034,5,1)=VLOOKUP(BX22,'Drilling Input'!$B$3:$F$10034,5,1)," ",VLOOKUP(BX23,'Drilling Input'!$B$3:$F$10034,5,1))</f>
        <v xml:space="preserve"> </v>
      </c>
      <c r="BZ23" s="504"/>
      <c r="CA23" s="503">
        <f t="shared" ref="CA23" si="2318">CA22+1/24+1/100000</f>
        <v>44612.666826666682</v>
      </c>
      <c r="CB23" s="501" t="str">
        <f>IF(VLOOKUP(CA23,'Drilling Input'!$B$3:$F$10034,5,1)=VLOOKUP(CA22,'Drilling Input'!$B$3:$F$10034,5,1)," ",VLOOKUP(CA23,'Drilling Input'!$B$3:$F$10034,5,1))</f>
        <v xml:space="preserve"> </v>
      </c>
      <c r="CC23" s="504"/>
      <c r="CD23" s="503">
        <f t="shared" ref="CD23" si="2319">CD22+1/24+1/100000</f>
        <v>44613.666826666682</v>
      </c>
      <c r="CE23" s="501" t="str">
        <f>IF(VLOOKUP(CD23,'Drilling Input'!$B$3:$F$10034,5,1)=VLOOKUP(CD22,'Drilling Input'!$B$3:$F$10034,5,1)," ",VLOOKUP(CD23,'Drilling Input'!$B$3:$F$10034,5,1))</f>
        <v xml:space="preserve"> </v>
      </c>
      <c r="CF23" s="504"/>
      <c r="CG23" s="503">
        <f t="shared" ref="CG23" si="2320">CG22+1/24+1/100000</f>
        <v>44614.666826666682</v>
      </c>
      <c r="CH23" s="501" t="str">
        <f>IF(VLOOKUP(CG23,'Drilling Input'!$B$3:$F$10034,5,1)=VLOOKUP(CG22,'Drilling Input'!$B$3:$F$10034,5,1)," ",VLOOKUP(CG23,'Drilling Input'!$B$3:$F$10034,5,1))</f>
        <v xml:space="preserve"> </v>
      </c>
      <c r="CI23" s="504"/>
      <c r="CJ23" s="503">
        <f t="shared" si="360"/>
        <v>44615.666826666682</v>
      </c>
      <c r="CK23" s="501" t="str">
        <f>IF(VLOOKUP(CJ23,'Drilling Input'!$B$3:$F$10034,5,1)=VLOOKUP(CJ22,'Drilling Input'!$B$3:$F$10034,5,1)," ",VLOOKUP(CJ23,'Drilling Input'!$B$3:$F$10034,5,1))</f>
        <v xml:space="preserve"> </v>
      </c>
      <c r="CL23" s="504"/>
      <c r="CM23" s="503">
        <f t="shared" ref="CM23" si="2321">CM22+1/24+1/100000</f>
        <v>44616.666826666682</v>
      </c>
      <c r="CN23" s="501" t="str">
        <f>IF(VLOOKUP(CM23,'Drilling Input'!$B$3:$F$10034,5,1)=VLOOKUP(CM22,'Drilling Input'!$B$3:$F$10034,5,1)," ",VLOOKUP(CM23,'Drilling Input'!$B$3:$F$10034,5,1))</f>
        <v xml:space="preserve"> </v>
      </c>
      <c r="CO23" s="504"/>
      <c r="CP23" s="503">
        <f t="shared" ref="CP23" si="2322">CP22+1/24+1/100000</f>
        <v>44617.666826666682</v>
      </c>
      <c r="CQ23" s="501" t="str">
        <f>IF(VLOOKUP(CP23,'Drilling Input'!$B$3:$F$10034,5,1)=VLOOKUP(CP22,'Drilling Input'!$B$3:$F$10034,5,1)," ",VLOOKUP(CP23,'Drilling Input'!$B$3:$F$10034,5,1))</f>
        <v xml:space="preserve"> </v>
      </c>
      <c r="CR23" s="504"/>
      <c r="CS23" s="503">
        <f t="shared" si="375"/>
        <v>44618.666826666682</v>
      </c>
      <c r="CT23" s="501" t="str">
        <f>IF(VLOOKUP(CS23,'Drilling Input'!$B$3:$F$10034,5,1)=VLOOKUP(CS22,'Drilling Input'!$B$3:$F$10034,5,1)," ",VLOOKUP(CS23,'Drilling Input'!$B$3:$F$10034,5,1))</f>
        <v xml:space="preserve"> </v>
      </c>
      <c r="CU23" s="504"/>
      <c r="CV23" s="503">
        <f t="shared" ref="CV23" si="2323">CV22+1/24+1/100000</f>
        <v>44619.666826666682</v>
      </c>
      <c r="CW23" s="501" t="str">
        <f>IF(VLOOKUP(CV23,'Drilling Input'!$B$3:$F$10034,5,1)=VLOOKUP(CV22,'Drilling Input'!$B$3:$F$10034,5,1)," ",VLOOKUP(CV23,'Drilling Input'!$B$3:$F$10034,5,1))</f>
        <v xml:space="preserve"> </v>
      </c>
      <c r="CX23" s="504"/>
      <c r="CY23" s="503">
        <f t="shared" ref="CY23" si="2324">CY22+1/24+1/100000</f>
        <v>44620.666826666682</v>
      </c>
      <c r="CZ23" s="501" t="str">
        <f>IF(VLOOKUP(CY23,'Drilling Input'!$B$3:$F$10034,5,1)=VLOOKUP(CY22,'Drilling Input'!$B$3:$F$10034,5,1)," ",VLOOKUP(CY23,'Drilling Input'!$B$3:$F$10034,5,1))</f>
        <v xml:space="preserve"> </v>
      </c>
      <c r="DA23" s="504"/>
      <c r="DB23" s="503">
        <f t="shared" ref="DB23" si="2325">DB22+1/24+1/100000</f>
        <v>44621.666826666682</v>
      </c>
      <c r="DC23" s="501" t="str">
        <f>IF(VLOOKUP(DB23,'Drilling Input'!$B$3:$F$10034,5,1)=VLOOKUP(DB22,'Drilling Input'!$B$3:$F$10034,5,1)," ",VLOOKUP(DB23,'Drilling Input'!$B$3:$F$10034,5,1))</f>
        <v xml:space="preserve"> </v>
      </c>
      <c r="DD23" s="504"/>
      <c r="DE23" s="503">
        <f t="shared" ref="DE23" si="2326">DE22+1/24+1/100000</f>
        <v>44622.666826666682</v>
      </c>
      <c r="DF23" s="501" t="str">
        <f>IF(VLOOKUP(DE23,'Drilling Input'!$B$3:$F$10034,5,1)=VLOOKUP(DE22,'Drilling Input'!$B$3:$F$10034,5,1)," ",VLOOKUP(DE23,'Drilling Input'!$B$3:$F$10034,5,1))</f>
        <v xml:space="preserve"> </v>
      </c>
      <c r="DG23" s="504"/>
      <c r="DH23" s="503">
        <f t="shared" si="380"/>
        <v>44623.666826666682</v>
      </c>
      <c r="DI23" s="501" t="str">
        <f>IF(VLOOKUP(DH23,'Drilling Input'!$B$3:$F$10034,5,1)=VLOOKUP(DH22,'Drilling Input'!$B$3:$F$10034,5,1)," ",VLOOKUP(DH23,'Drilling Input'!$B$3:$F$10034,5,1))</f>
        <v xml:space="preserve"> </v>
      </c>
      <c r="DJ23" s="504"/>
      <c r="DK23" s="503">
        <f t="shared" ref="DK23" si="2327">DK22+1/24+1/100000</f>
        <v>44624.666826666682</v>
      </c>
      <c r="DL23" s="501" t="str">
        <f>IF(VLOOKUP(DK23,'Drilling Input'!$B$3:$F$10034,5,1)=VLOOKUP(DK22,'Drilling Input'!$B$3:$F$10034,5,1)," ",VLOOKUP(DK23,'Drilling Input'!$B$3:$F$10034,5,1))</f>
        <v xml:space="preserve"> </v>
      </c>
      <c r="DM23" s="504"/>
      <c r="DN23" s="503">
        <f t="shared" ref="DN23" si="2328">DN22+1/24+1/100000</f>
        <v>44625.666826666682</v>
      </c>
      <c r="DO23" s="501" t="str">
        <f>IF(VLOOKUP(DN23,'Drilling Input'!$B$3:$F$10034,5,1)=VLOOKUP(DN22,'Drilling Input'!$B$3:$F$10034,5,1)," ",VLOOKUP(DN23,'Drilling Input'!$B$3:$F$10034,5,1))</f>
        <v xml:space="preserve"> </v>
      </c>
      <c r="DP23" s="504"/>
      <c r="DQ23" s="503">
        <f t="shared" si="375"/>
        <v>44626.666826666682</v>
      </c>
      <c r="DR23" s="501" t="str">
        <f>IF(VLOOKUP(DQ23,'Drilling Input'!$B$3:$F$10034,5,1)=VLOOKUP(DQ22,'Drilling Input'!$B$3:$F$10034,5,1)," ",VLOOKUP(DQ23,'Drilling Input'!$B$3:$F$10034,5,1))</f>
        <v xml:space="preserve"> </v>
      </c>
      <c r="DS23" s="504"/>
      <c r="DT23" s="503">
        <f t="shared" ref="DT23" si="2329">DT22+1/24+1/100000</f>
        <v>44627.666826666682</v>
      </c>
      <c r="DU23" s="501" t="str">
        <f>IF(VLOOKUP(DT23,'Drilling Input'!$B$3:$F$10034,5,1)=VLOOKUP(DT22,'Drilling Input'!$B$3:$F$10034,5,1)," ",VLOOKUP(DT23,'Drilling Input'!$B$3:$F$10034,5,1))</f>
        <v>Fill pipe, confirm bullseye, move rig, tag seabed</v>
      </c>
      <c r="DV23" s="504"/>
      <c r="DW23" s="503">
        <f t="shared" ref="DW23" si="2330">DW22+1/24+1/100000</f>
        <v>44628.666826666682</v>
      </c>
      <c r="DX23" s="501" t="str">
        <f>IF(VLOOKUP(DW23,'Drilling Input'!$B$3:$F$10034,5,1)=VLOOKUP(DW22,'Drilling Input'!$B$3:$F$10034,5,1)," ",VLOOKUP(DW23,'Drilling Input'!$B$3:$F$10034,5,1))</f>
        <v xml:space="preserve"> </v>
      </c>
      <c r="DY23" s="504"/>
      <c r="DZ23" s="503">
        <f t="shared" ref="DZ23" si="2331">DZ22+1/24+1/100000</f>
        <v>44629.666826666682</v>
      </c>
      <c r="EA23" s="501" t="str">
        <f>IF(VLOOKUP(DZ23,'Drilling Input'!$B$3:$F$10034,5,1)=VLOOKUP(DZ22,'Drilling Input'!$B$3:$F$10034,5,1)," ",VLOOKUP(DZ23,'Drilling Input'!$B$3:$F$10034,5,1))</f>
        <v xml:space="preserve"> </v>
      </c>
      <c r="EB23" s="504"/>
      <c r="EC23" s="503">
        <f t="shared" ref="EC23" si="2332">EC22+1/24+1/100000</f>
        <v>44630.666826666682</v>
      </c>
      <c r="ED23" s="501" t="str">
        <f>IF(VLOOKUP(EC23,'Drilling Input'!$B$3:$F$10034,5,1)=VLOOKUP(EC22,'Drilling Input'!$B$3:$F$10034,5,1)," ",VLOOKUP(EC23,'Drilling Input'!$B$3:$F$10034,5,1))</f>
        <v xml:space="preserve"> </v>
      </c>
      <c r="EE23" s="504"/>
      <c r="EF23" s="503">
        <f t="shared" si="380"/>
        <v>44631.666826666682</v>
      </c>
      <c r="EG23" s="501" t="str">
        <f>IF(VLOOKUP(EF23,'Drilling Input'!$B$3:$F$10034,5,1)=VLOOKUP(EF22,'Drilling Input'!$B$3:$F$10034,5,1)," ",VLOOKUP(EF23,'Drilling Input'!$B$3:$F$10034,5,1))</f>
        <v xml:space="preserve"> </v>
      </c>
      <c r="EH23" s="504"/>
      <c r="EI23" s="503">
        <f t="shared" ref="EI23" si="2333">EI22+1/24+1/100000</f>
        <v>44632.666826666682</v>
      </c>
      <c r="EJ23" s="501" t="str">
        <f>IF(VLOOKUP(EI23,'Drilling Input'!$B$3:$F$10034,5,1)=VLOOKUP(EI22,'Drilling Input'!$B$3:$F$10034,5,1)," ",VLOOKUP(EI23,'Drilling Input'!$B$3:$F$10034,5,1))</f>
        <v>POOH WHRT to surface.</v>
      </c>
      <c r="EK23" s="504"/>
      <c r="EL23" s="503">
        <f t="shared" ref="EL23" si="2334">EL22+1/24+1/100000</f>
        <v>44633.666826666682</v>
      </c>
      <c r="EM23" s="501" t="str">
        <f>IF(VLOOKUP(EL23,'Drilling Input'!$B$3:$F$10034,5,1)=VLOOKUP(EL22,'Drilling Input'!$B$3:$F$10034,5,1)," ",VLOOKUP(EL23,'Drilling Input'!$B$3:$F$10034,5,1))</f>
        <v xml:space="preserve"> </v>
      </c>
      <c r="EN23" s="504"/>
      <c r="EO23" s="503">
        <f t="shared" si="375"/>
        <v>44634.666826666682</v>
      </c>
      <c r="EP23" s="501" t="str">
        <f>IF(VLOOKUP(EO23,'Drilling Input'!$B$3:$F$10034,5,1)=VLOOKUP(EO22,'Drilling Input'!$B$3:$F$10034,5,1)," ",VLOOKUP(EO23,'Drilling Input'!$B$3:$F$10034,5,1))</f>
        <v xml:space="preserve"> </v>
      </c>
      <c r="EQ23" s="504"/>
      <c r="ER23" s="503">
        <f t="shared" ref="ER23" si="2335">ER22+1/24+1/100000</f>
        <v>44635.666826666682</v>
      </c>
      <c r="ES23" s="501" t="str">
        <f>IF(VLOOKUP(ER23,'Drilling Input'!$B$3:$F$10034,5,1)=VLOOKUP(ER22,'Drilling Input'!$B$3:$F$10034,5,1)," ",VLOOKUP(ER23,'Drilling Input'!$B$3:$F$10034,5,1))</f>
        <v xml:space="preserve"> </v>
      </c>
      <c r="ET23" s="504"/>
      <c r="EU23" s="503">
        <f t="shared" ref="EU23" si="2336">EU22+1/24+1/100000</f>
        <v>44636.666826666682</v>
      </c>
      <c r="EV23" s="501" t="str">
        <f>IF(VLOOKUP(EU23,'Drilling Input'!$B$3:$F$10034,5,1)=VLOOKUP(EU22,'Drilling Input'!$B$3:$F$10034,5,1)," ",VLOOKUP(EU23,'Drilling Input'!$B$3:$F$10034,5,1))</f>
        <v xml:space="preserve"> </v>
      </c>
      <c r="EW23" s="504"/>
      <c r="EX23" s="503">
        <f t="shared" ref="EX23" si="2337">EX22+1/24+1/100000</f>
        <v>44637.666826666682</v>
      </c>
      <c r="EY23" s="501" t="str">
        <f>IF(VLOOKUP(EX23,'Drilling Input'!$B$3:$F$10034,5,1)=VLOOKUP(EX22,'Drilling Input'!$B$3:$F$10034,5,1)," ",VLOOKUP(EX23,'Drilling Input'!$B$3:$F$10034,5,1))</f>
        <v xml:space="preserve"> </v>
      </c>
      <c r="EZ23" s="504"/>
      <c r="FA23" s="503">
        <f t="shared" ref="FA23" si="2338">FA22+1/24+1/100000</f>
        <v>44638.666826666682</v>
      </c>
      <c r="FB23" s="501" t="str">
        <f>IF(VLOOKUP(FA23,'Drilling Input'!$B$3:$F$10034,5,1)=VLOOKUP(FA22,'Drilling Input'!$B$3:$F$10034,5,1)," ",VLOOKUP(FA23,'Drilling Input'!$B$3:$F$10034,5,1))</f>
        <v>Move rig to GK-P528C well centre, well positioning</v>
      </c>
      <c r="FC23" s="504"/>
      <c r="FD23" s="503">
        <f t="shared" si="380"/>
        <v>44639.666826666682</v>
      </c>
      <c r="FE23" s="501" t="str">
        <f>IF(VLOOKUP(FD23,'Drilling Input'!$B$3:$F$10034,5,1)=VLOOKUP(FD22,'Drilling Input'!$B$3:$F$10034,5,1)," ",VLOOKUP(FD23,'Drilling Input'!$B$3:$F$10034,5,1))</f>
        <v xml:space="preserve"> </v>
      </c>
      <c r="FF23" s="504"/>
      <c r="FG23" s="503">
        <f t="shared" ref="FG23" si="2339">FG22+1/24+1/100000</f>
        <v>44640.666826666682</v>
      </c>
      <c r="FH23" s="501" t="str">
        <f>IF(VLOOKUP(FG23,'Drilling Input'!$B$3:$F$10034,5,1)=VLOOKUP(FG22,'Drilling Input'!$B$3:$F$10034,5,1)," ",VLOOKUP(FG23,'Drilling Input'!$B$3:$F$10034,5,1))</f>
        <v xml:space="preserve"> </v>
      </c>
      <c r="FI23" s="504"/>
      <c r="FJ23" s="503">
        <f t="shared" ref="FJ23" si="2340">FJ22+1/24+1/100000</f>
        <v>44641.666826666682</v>
      </c>
      <c r="FK23" s="501" t="str">
        <f>IF(VLOOKUP(FJ23,'Drilling Input'!$B$3:$F$10034,5,1)=VLOOKUP(FJ22,'Drilling Input'!$B$3:$F$10034,5,1)," ",VLOOKUP(FJ23,'Drilling Input'!$B$3:$F$10034,5,1))</f>
        <v>Circulate drill string / casing void (1 string volume + 200 bbl). Stab 20"x18-5/8" casing into wellhead.</v>
      </c>
      <c r="FL23" s="504"/>
      <c r="FM23" s="503">
        <f t="shared" si="395"/>
        <v>44642.666826666682</v>
      </c>
      <c r="FN23" s="501" t="str">
        <f>IF(VLOOKUP(FM23,'Drilling Input'!$B$3:$F$10034,5,1)=VLOOKUP(FM22,'Drilling Input'!$B$3:$F$10034,5,1)," ",VLOOKUP(FM23,'Drilling Input'!$B$3:$F$10034,5,1))</f>
        <v xml:space="preserve">RU 1000t bails and BX 5 elevators.  RU riser spider. Install work platforms. Fn test riser dogs. Brake test drawworks </v>
      </c>
      <c r="FO23" s="504"/>
      <c r="FP23" s="503">
        <f t="shared" ref="FP23" si="2341">FP22+1/24+1/100000</f>
        <v>44643.666826666682</v>
      </c>
      <c r="FQ23" s="501" t="str">
        <f>IF(VLOOKUP(FP23,'Drilling Input'!$B$3:$F$10034,5,1)=VLOOKUP(FP22,'Drilling Input'!$B$3:$F$10034,5,1)," ",VLOOKUP(FP23,'Drilling Input'!$B$3:$F$10034,5,1))</f>
        <v xml:space="preserve"> </v>
      </c>
      <c r="FR23" s="504"/>
      <c r="FS23" s="503">
        <f t="shared" ref="FS23" si="2342">FS22+1/24+1/100000</f>
        <v>44644.666826666682</v>
      </c>
      <c r="FT23" s="501" t="str">
        <f>IF(VLOOKUP(FS23,'Drilling Input'!$B$3:$F$10034,5,1)=VLOOKUP(FS22,'Drilling Input'!$B$3:$F$10034,5,1)," ",VLOOKUP(FS23,'Drilling Input'!$B$3:$F$10034,5,1))</f>
        <v>Lower Termination Joint, R/U and install 2" Bleed-off Line gooseneck</v>
      </c>
      <c r="FU23" s="504"/>
      <c r="FV23" s="503">
        <f t="shared" ref="FV23" si="2343">FV22+1/24+1/100000</f>
        <v>44645.666826666682</v>
      </c>
      <c r="FW23" s="501" t="str">
        <f>IF(VLOOKUP(FV23,'Drilling Input'!$B$3:$F$10034,5,1)=VLOOKUP(FV22,'Drilling Input'!$B$3:$F$10034,5,1)," ",VLOOKUP(FV23,'Drilling Input'!$B$3:$F$10034,5,1))</f>
        <v>Unlock slip joint. Stroke out inner barrel, L/D landing joint.</v>
      </c>
      <c r="FX23" s="504"/>
      <c r="FY23" s="503">
        <f t="shared" ref="FY23" si="2344">FY22+1/24+1/100000</f>
        <v>44646.666826666682</v>
      </c>
      <c r="FZ23" s="501" t="str">
        <f>IF(VLOOKUP(FY23,'Drilling Input'!$B$3:$F$10034,5,1)=VLOOKUP(FY22,'Drilling Input'!$B$3:$F$10034,5,1)," ",VLOOKUP(FY23,'Drilling Input'!$B$3:$F$10034,5,1))</f>
        <v xml:space="preserve"> </v>
      </c>
      <c r="GA23" s="504"/>
      <c r="GB23" s="503">
        <f t="shared" si="400"/>
        <v>44647.666826666682</v>
      </c>
      <c r="GC23" s="501" t="str">
        <f>IF(VLOOKUP(GB23,'Drilling Input'!$B$3:$F$10034,5,1)=VLOOKUP(GB22,'Drilling Input'!$B$3:$F$10034,5,1)," ",VLOOKUP(GB23,'Drilling Input'!$B$3:$F$10034,5,1))</f>
        <v>R/U 13-5/8" casing handling equipment</v>
      </c>
      <c r="GD23" s="504"/>
      <c r="GE23" s="503">
        <f t="shared" ref="GE23" si="2345">GE22+1/24+1/100000</f>
        <v>44648.666826666682</v>
      </c>
      <c r="GF23" s="501" t="str">
        <f>IF(VLOOKUP(GE23,'Drilling Input'!$B$3:$F$10034,5,1)=VLOOKUP(GE22,'Drilling Input'!$B$3:$F$10034,5,1)," ",VLOOKUP(GE23,'Drilling Input'!$B$3:$F$10034,5,1))</f>
        <v>RIH 12-1/4" AutoTrak BHA to 1 stand above expected TOC.</v>
      </c>
      <c r="GG23" s="504"/>
      <c r="GH23" s="503">
        <f t="shared" ref="GH23" si="2346">GH22+1/24+1/100000</f>
        <v>44649.666826666682</v>
      </c>
      <c r="GI23" s="501" t="str">
        <f>IF(VLOOKUP(GH23,'Drilling Input'!$B$3:$F$10034,5,1)=VLOOKUP(GH22,'Drilling Input'!$B$3:$F$10034,5,1)," ",VLOOKUP(GH23,'Drilling Input'!$B$3:$F$10034,5,1))</f>
        <v xml:space="preserve"> </v>
      </c>
      <c r="GJ23" s="504"/>
      <c r="GK23" s="503">
        <f t="shared" si="395"/>
        <v>44650.666826666682</v>
      </c>
      <c r="GL23" s="501" t="str">
        <f>IF(VLOOKUP(GK23,'Drilling Input'!$B$3:$F$10034,5,1)=VLOOKUP(GK22,'Drilling Input'!$B$3:$F$10034,5,1)," ",VLOOKUP(GK23,'Drilling Input'!$B$3:$F$10034,5,1))</f>
        <v>RIH w/ liner.</v>
      </c>
      <c r="GM23" s="504"/>
      <c r="GN23" s="503">
        <f t="shared" ref="GN23" si="2347">GN22+1/24+1/100000</f>
        <v>44651.666826666682</v>
      </c>
      <c r="GO23" s="501" t="str">
        <f>IF(VLOOKUP(GN23,'Drilling Input'!$B$3:$F$10034,5,1)=VLOOKUP(GN22,'Drilling Input'!$B$3:$F$10034,5,1)," ",VLOOKUP(GN23,'Drilling Input'!$B$3:$F$10034,5,1))</f>
        <v xml:space="preserve"> </v>
      </c>
      <c r="GP23" s="504"/>
      <c r="GQ23" s="503">
        <f t="shared" ref="GQ23" si="2348">GQ22+1/24+1/100000</f>
        <v>44652.666826666682</v>
      </c>
      <c r="GR23" s="501" t="str">
        <f>IF(VLOOKUP(GQ23,'Drilling Input'!$B$3:$F$10034,5,1)=VLOOKUP(GQ22,'Drilling Input'!$B$3:$F$10034,5,1)," ",VLOOKUP(GQ23,'Drilling Input'!$B$3:$F$10034,5,1))</f>
        <v xml:space="preserve"> </v>
      </c>
      <c r="GS23" s="504"/>
      <c r="GT23" s="503">
        <f t="shared" ref="GT23" si="2349">GT22+1/24+1/100000</f>
        <v>44653.666826666682</v>
      </c>
      <c r="GU23" s="501" t="str">
        <f>IF(VLOOKUP(GT23,'Drilling Input'!$B$3:$F$10034,5,1)=VLOOKUP(GT22,'Drilling Input'!$B$3:$F$10034,5,1)," ",VLOOKUP(GT23,'Drilling Input'!$B$3:$F$10034,5,1))</f>
        <v>P/U and M/U suspension packer RT.</v>
      </c>
      <c r="GV23" s="504"/>
      <c r="GW23" s="503">
        <f t="shared" ref="GW23" si="2350">GW22+1/24+1/100000</f>
        <v>44654.666826666682</v>
      </c>
      <c r="GX23" s="501" t="str">
        <f>IF(VLOOKUP(GW23,'Drilling Input'!$B$3:$F$10034,5,1)=VLOOKUP(GW22,'Drilling Input'!$B$3:$F$10034,5,1)," ",VLOOKUP(GW23,'Drilling Input'!$B$3:$F$10034,5,1))</f>
        <v xml:space="preserve"> </v>
      </c>
      <c r="GY23" s="504"/>
      <c r="GZ23" s="503">
        <f t="shared" si="400"/>
        <v>44655.666826666682</v>
      </c>
      <c r="HA23" s="501" t="str">
        <f>IF(VLOOKUP(GZ23,'Drilling Input'!$B$3:$F$10034,5,1)=VLOOKUP(GZ22,'Drilling Input'!$B$3:$F$10034,5,1)," ",VLOOKUP(GZ23,'Drilling Input'!$B$3:$F$10034,5,1))</f>
        <v>Deactivate Jetstream with RFID tags</v>
      </c>
      <c r="HB23" s="504"/>
      <c r="HC23" s="503">
        <f t="shared" ref="HC23" si="2351">HC22+1/24+1/100000</f>
        <v>44656.666826666682</v>
      </c>
      <c r="HD23" s="501" t="str">
        <f>IF(VLOOKUP(HC23,'Drilling Input'!$B$3:$F$10034,5,1)=VLOOKUP(HC22,'Drilling Input'!$B$3:$F$10034,5,1)," ",VLOOKUP(HC23,'Drilling Input'!$B$3:$F$10034,5,1))</f>
        <v xml:space="preserve"> </v>
      </c>
      <c r="HE23" s="504"/>
      <c r="HF23" s="503">
        <f t="shared" ref="HF23" si="2352">HF22+1/24+1/100000</f>
        <v>44657.666826666682</v>
      </c>
      <c r="HG23" s="501" t="str">
        <f>IF(VLOOKUP(HF23,'Drilling Input'!$B$3:$F$10034,5,1)=VLOOKUP(HF22,'Drilling Input'!$B$3:$F$10034,5,1)," ",VLOOKUP(HF23,'Drilling Input'!$B$3:$F$10034,5,1))</f>
        <v xml:space="preserve">RIH on DP in open hole. </v>
      </c>
      <c r="HH23" s="504"/>
      <c r="HI23" s="503">
        <f t="shared" si="395"/>
        <v>44658.666826666682</v>
      </c>
      <c r="HJ23" s="501" t="str">
        <f>IF(VLOOKUP(HI23,'Drilling Input'!$B$3:$F$10034,5,1)=VLOOKUP(HI22,'Drilling Input'!$B$3:$F$10034,5,1)," ",VLOOKUP(HI23,'Drilling Input'!$B$3:$F$10034,5,1))</f>
        <v xml:space="preserve"> </v>
      </c>
      <c r="HK23" s="504"/>
      <c r="HL23" s="503">
        <f t="shared" ref="HL23" si="2353">HL22+1/24+1/100000</f>
        <v>44659.666826666682</v>
      </c>
      <c r="HM23" s="501" t="str">
        <f>IF(VLOOKUP(HL23,'Drilling Input'!$B$3:$F$10034,5,1)=VLOOKUP(HL22,'Drilling Input'!$B$3:$F$10034,5,1)," ",VLOOKUP(HL23,'Drilling Input'!$B$3:$F$10034,5,1))</f>
        <v xml:space="preserve"> </v>
      </c>
      <c r="HN23" s="504"/>
      <c r="HO23" s="503">
        <f t="shared" ref="HO23" si="2354">HO22+1/24+1/100000</f>
        <v>44660.666826666682</v>
      </c>
      <c r="HP23" s="501" t="str">
        <f>IF(VLOOKUP(HO23,'Drilling Input'!$B$3:$F$10034,5,1)=VLOOKUP(HO22,'Drilling Input'!$B$3:$F$10034,5,1)," ",VLOOKUP(HO23,'Drilling Input'!$B$3:$F$10034,5,1))</f>
        <v xml:space="preserve"> </v>
      </c>
      <c r="HQ23" s="504"/>
      <c r="HR23" s="503">
        <f t="shared" ref="HR23" si="2355">HR22+1/24+1/100000</f>
        <v>44661.666826666682</v>
      </c>
      <c r="HS23" s="501" t="str">
        <f>IF(VLOOKUP(HR23,'Drilling Input'!$B$3:$F$10034,5,1)=VLOOKUP(HR22,'Drilling Input'!$B$3:$F$10034,5,1)," ",VLOOKUP(HR23,'Drilling Input'!$B$3:$F$10034,5,1))</f>
        <v>Stroke closed LSOTJ and land tubing hanger</v>
      </c>
      <c r="HT23" s="504"/>
      <c r="HU23" s="503">
        <f t="shared" ref="HU23" si="2356">HU22+1/24+1/100000</f>
        <v>44662.666826666682</v>
      </c>
      <c r="HV23" s="501" t="str">
        <f>IF(VLOOKUP(HU23,'Drilling Input'!$B$3:$F$10034,5,1)=VLOOKUP(HU22,'Drilling Input'!$B$3:$F$10034,5,1)," ",VLOOKUP(HU23,'Drilling Input'!$B$3:$F$10034,5,1))</f>
        <v xml:space="preserve"> </v>
      </c>
      <c r="HW23" s="504"/>
      <c r="HX23" s="503">
        <f t="shared" si="400"/>
        <v>44663.666826666682</v>
      </c>
      <c r="HY23" s="501" t="str">
        <f>IF(VLOOKUP(HX23,'Drilling Input'!$B$3:$F$10034,5,1)=VLOOKUP(HX22,'Drilling Input'!$B$3:$F$10034,5,1)," ",VLOOKUP(HX23,'Drilling Input'!$B$3:$F$10034,5,1))</f>
        <v xml:space="preserve">ROV installs 5.5 MC gasket on inboard hub </v>
      </c>
      <c r="HZ23" s="504"/>
      <c r="IA23" s="503">
        <f t="shared" ref="IA23" si="2357">IA22+1/24+1/100000</f>
        <v>44664.666826666682</v>
      </c>
      <c r="IB23" s="501" t="str">
        <f>IF(VLOOKUP(IA23,'Drilling Input'!$B$3:$F$10034,5,1)=VLOOKUP(IA22,'Drilling Input'!$B$3:$F$10034,5,1)," ",VLOOKUP(IA23,'Drilling Input'!$B$3:$F$10034,5,1))</f>
        <v xml:space="preserve"> </v>
      </c>
      <c r="IC23" s="504"/>
      <c r="ID23" s="503">
        <f t="shared" ref="ID23" si="2358">ID22+1/24+1/100000</f>
        <v>44665.666826666682</v>
      </c>
      <c r="IE23" s="501" t="str">
        <f>IF(VLOOKUP(ID23,'Drilling Input'!$B$3:$F$10034,5,1)=VLOOKUP(ID22,'Drilling Input'!$B$3:$F$10034,5,1)," ",VLOOKUP(ID23,'Drilling Input'!$B$3:$F$10034,5,1))</f>
        <v>Lower Termination joint / Keel joint installing umbilical clamps until landed in spider</v>
      </c>
      <c r="IF23" s="504"/>
      <c r="IG23" s="503">
        <f t="shared" si="415"/>
        <v>44666.666826666682</v>
      </c>
      <c r="IH23" s="501" t="str">
        <f>IF(VLOOKUP(IG23,'Drilling Input'!$B$3:$F$10034,5,1)=VLOOKUP(IG22,'Drilling Input'!$B$3:$F$10034,5,1)," ",VLOOKUP(IG23,'Drilling Input'!$B$3:$F$10034,5,1))</f>
        <v xml:space="preserve"> </v>
      </c>
      <c r="II23" s="504"/>
      <c r="IJ23" s="503">
        <f t="shared" ref="IJ23" si="2359">IJ22+1/24+1/100000</f>
        <v>44667.666826666682</v>
      </c>
      <c r="IK23" s="501" t="str">
        <f>IF(VLOOKUP(IJ23,'Drilling Input'!$B$3:$F$10034,5,1)=VLOOKUP(IJ22,'Drilling Input'!$B$3:$F$10034,5,1)," ",VLOOKUP(IJ23,'Drilling Input'!$B$3:$F$10034,5,1))</f>
        <v xml:space="preserve"> </v>
      </c>
      <c r="IL23" s="504"/>
      <c r="IM23" s="503">
        <f t="shared" ref="IM23" si="2360">IM22+1/24+1/100000</f>
        <v>44668.666826666682</v>
      </c>
      <c r="IN23" s="501" t="str">
        <f>IF(VLOOKUP(IM23,'Drilling Input'!$B$3:$F$10034,5,1)=VLOOKUP(IM22,'Drilling Input'!$B$3:$F$10034,5,1)," ",VLOOKUP(IM23,'Drilling Input'!$B$3:$F$10034,5,1))</f>
        <v xml:space="preserve"> </v>
      </c>
      <c r="IO23" s="504"/>
      <c r="IP23" s="503">
        <f t="shared" ref="IP23" si="2361">IP22+1/24+1/100000</f>
        <v>44669.666826666682</v>
      </c>
      <c r="IQ23" s="501" t="str">
        <f>IF(VLOOKUP(IP23,'Drilling Input'!$B$3:$F$10034,5,1)=VLOOKUP(IP22,'Drilling Input'!$B$3:$F$10034,5,1)," ",VLOOKUP(IP23,'Drilling Input'!$B$3:$F$10034,5,1))</f>
        <v xml:space="preserve"> </v>
      </c>
      <c r="IR23" s="504"/>
      <c r="IS23" s="503">
        <f t="shared" ref="IS23" si="2362">IS22+1/24+1/100000</f>
        <v>44670.666826666682</v>
      </c>
      <c r="IT23" s="501" t="str">
        <f>IF(VLOOKUP(IS23,'Drilling Input'!$B$3:$F$10034,5,1)=VLOOKUP(IS22,'Drilling Input'!$B$3:$F$10034,5,1)," ",VLOOKUP(IS23,'Drilling Input'!$B$3:$F$10034,5,1))</f>
        <v xml:space="preserve"> </v>
      </c>
      <c r="IU23" s="504"/>
      <c r="IV23" s="503">
        <f t="shared" si="420"/>
        <v>44671.666826666682</v>
      </c>
      <c r="IW23" s="501" t="str">
        <f>IF(VLOOKUP(IV23,'Drilling Input'!$B$3:$F$10034,5,1)=VLOOKUP(IV22,'Drilling Input'!$B$3:$F$10034,5,1)," ",VLOOKUP(IV23,'Drilling Input'!$B$3:$F$10034,5,1))</f>
        <v xml:space="preserve"> </v>
      </c>
      <c r="IX23" s="504"/>
      <c r="IY23" s="503">
        <f t="shared" ref="IY23" si="2363">IY22+1/24+1/100000</f>
        <v>44672.666826666682</v>
      </c>
      <c r="IZ23" s="501" t="str">
        <f>IF(VLOOKUP(IY23,'Drilling Input'!$B$3:$F$10034,5,1)=VLOOKUP(IY22,'Drilling Input'!$B$3:$F$10034,5,1)," ",VLOOKUP(IY23,'Drilling Input'!$B$3:$F$10034,5,1))</f>
        <v xml:space="preserve"> </v>
      </c>
      <c r="JA23" s="504"/>
      <c r="JB23" s="503">
        <f t="shared" ref="JB23" si="2364">JB22+1/24+1/100000</f>
        <v>44673.666826666682</v>
      </c>
      <c r="JC23" s="501" t="str">
        <f>IF(VLOOKUP(JB23,'Drilling Input'!$B$3:$F$10034,5,1)=VLOOKUP(JB22,'Drilling Input'!$B$3:$F$10034,5,1)," ",VLOOKUP(JB23,'Drilling Input'!$B$3:$F$10034,5,1))</f>
        <v xml:space="preserve"> </v>
      </c>
      <c r="JD23" s="504"/>
      <c r="JE23" s="503">
        <f t="shared" si="415"/>
        <v>44674.666826666682</v>
      </c>
      <c r="JF23" s="501" t="str">
        <f>IF(VLOOKUP(JE23,'Drilling Input'!$B$3:$F$10034,5,1)=VLOOKUP(JE22,'Drilling Input'!$B$3:$F$10034,5,1)," ",VLOOKUP(JE23,'Drilling Input'!$B$3:$F$10034,5,1))</f>
        <v xml:space="preserve"> </v>
      </c>
      <c r="JG23" s="504"/>
      <c r="JH23" s="503">
        <f t="shared" ref="JH23" si="2365">JH22+1/24+1/100000</f>
        <v>44675.666826666682</v>
      </c>
      <c r="JI23" s="501" t="str">
        <f>IF(VLOOKUP(JH23,'Drilling Input'!$B$3:$F$10034,5,1)=VLOOKUP(JH22,'Drilling Input'!$B$3:$F$10034,5,1)," ",VLOOKUP(JH23,'Drilling Input'!$B$3:$F$10034,5,1))</f>
        <v>THD Captures HPWHH and ROV orientate THD on HPWHH</v>
      </c>
      <c r="JJ23" s="504"/>
      <c r="JK23" s="503">
        <f t="shared" ref="JK23" si="2366">JK22+1/24+1/100000</f>
        <v>44676.666826666682</v>
      </c>
      <c r="JL23" s="501" t="str">
        <f>IF(VLOOKUP(JK23,'Drilling Input'!$B$3:$F$10034,5,1)=VLOOKUP(JK22,'Drilling Input'!$B$3:$F$10034,5,1)," ",VLOOKUP(JK23,'Drilling Input'!$B$3:$F$10034,5,1))</f>
        <v xml:space="preserve"> </v>
      </c>
      <c r="JM23" s="504"/>
      <c r="JN23" s="503">
        <f t="shared" ref="JN23" si="2367">JN22+1/24+1/100000</f>
        <v>44677.666826666682</v>
      </c>
      <c r="JO23" s="501" t="str">
        <f>IF(VLOOKUP(JN23,'Drilling Input'!$B$3:$F$10034,5,1)=VLOOKUP(JN22,'Drilling Input'!$B$3:$F$10034,5,1)," ",VLOOKUP(JN23,'Drilling Input'!$B$3:$F$10034,5,1))</f>
        <v xml:space="preserve"> </v>
      </c>
      <c r="JP23" s="504"/>
      <c r="JQ23" s="503">
        <f t="shared" ref="JQ23" si="2368">JQ22+1/24+1/100000</f>
        <v>44678.666826666682</v>
      </c>
      <c r="JR23" s="501" t="str">
        <f>IF(VLOOKUP(JQ23,'Drilling Input'!$B$3:$F$10034,5,1)=VLOOKUP(JQ22,'Drilling Input'!$B$3:$F$10034,5,1)," ",VLOOKUP(JQ23,'Drilling Input'!$B$3:$F$10034,5,1))</f>
        <v>Deactivate Jetstream with RFID tags</v>
      </c>
      <c r="JS23" s="504"/>
      <c r="JT23" s="503">
        <f t="shared" si="420"/>
        <v>44679.666826666682</v>
      </c>
      <c r="JU23" s="501" t="str">
        <f>IF(VLOOKUP(JT23,'Drilling Input'!$B$3:$F$10034,5,1)=VLOOKUP(JT22,'Drilling Input'!$B$3:$F$10034,5,1)," ",VLOOKUP(JT23,'Drilling Input'!$B$3:$F$10034,5,1))</f>
        <v xml:space="preserve"> </v>
      </c>
      <c r="JV23" s="504"/>
      <c r="JW23" s="503">
        <f t="shared" ref="JW23" si="2369">JW22+1/24+1/100000</f>
        <v>44680.666826666682</v>
      </c>
      <c r="JX23" s="501" t="str">
        <f>IF(VLOOKUP(JW23,'Drilling Input'!$B$3:$F$10034,5,1)=VLOOKUP(JW22,'Drilling Input'!$B$3:$F$10034,5,1)," ",VLOOKUP(JW23,'Drilling Input'!$B$3:$F$10034,5,1))</f>
        <v xml:space="preserve"> </v>
      </c>
      <c r="JY23" s="504"/>
      <c r="JZ23" s="503">
        <f t="shared" ref="JZ23" si="2370">JZ22+1/24+1/100000</f>
        <v>44681.666826666682</v>
      </c>
      <c r="KA23" s="501" t="str">
        <f>IF(VLOOKUP(JZ23,'Drilling Input'!$B$3:$F$10034,5,1)=VLOOKUP(JZ22,'Drilling Input'!$B$3:$F$10034,5,1)," ",VLOOKUP(JZ23,'Drilling Input'!$B$3:$F$10034,5,1))</f>
        <v>Set packer with cement unit. Test packer to 3700 psi 15 mins. Shear ROC rupture disc.  Open annular.</v>
      </c>
      <c r="KB23" s="504"/>
      <c r="KC23" s="503">
        <f t="shared" si="415"/>
        <v>44682.666826666682</v>
      </c>
      <c r="KD23" s="501" t="str">
        <f>IF(VLOOKUP(KC23,'Drilling Input'!$B$3:$F$10034,5,1)=VLOOKUP(KC22,'Drilling Input'!$B$3:$F$10034,5,1)," ",VLOOKUP(KC23,'Drilling Input'!$B$3:$F$10034,5,1))</f>
        <v>Close and test MCS sleeve</v>
      </c>
      <c r="KE23" s="504"/>
      <c r="KF23" s="503">
        <f t="shared" ref="KF23" si="2371">KF22+1/24+1/100000</f>
        <v>44683.666826666682</v>
      </c>
      <c r="KG23" s="501" t="str">
        <f>IF(VLOOKUP(KF23,'Drilling Input'!$B$3:$F$10034,5,1)=VLOOKUP(KF22,'Drilling Input'!$B$3:$F$10034,5,1)," ",VLOOKUP(KF23,'Drilling Input'!$B$3:$F$10034,5,1))</f>
        <v xml:space="preserve"> </v>
      </c>
      <c r="KH23" s="504"/>
      <c r="KI23" s="503">
        <f t="shared" ref="KI23" si="2372">KI22+1/24+1/100000</f>
        <v>44684.666826666682</v>
      </c>
      <c r="KJ23" s="501" t="str">
        <f>IF(VLOOKUP(KI23,'Drilling Input'!$B$3:$F$10034,5,1)=VLOOKUP(KI22,'Drilling Input'!$B$3:$F$10034,5,1)," ",VLOOKUP(KI23,'Drilling Input'!$B$3:$F$10034,5,1))</f>
        <v xml:space="preserve"> </v>
      </c>
      <c r="KK23" s="504"/>
      <c r="KL23" s="503">
        <f t="shared" ref="KL23" si="2373">KL22+1/24+1/100000</f>
        <v>44685.666826666682</v>
      </c>
      <c r="KM23" s="501" t="str">
        <f>IF(VLOOKUP(KL23,'Drilling Input'!$B$3:$F$10034,5,1)=VLOOKUP(KL22,'Drilling Input'!$B$3:$F$10034,5,1)," ",VLOOKUP(KL23,'Drilling Input'!$B$3:$F$10034,5,1))</f>
        <v>Run 5.5" sub assemblies and spacer singles</v>
      </c>
      <c r="KN23" s="504"/>
      <c r="KO23" s="503">
        <f t="shared" ref="KO23" si="2374">KO22+1/24+1/100000</f>
        <v>44686.666826666682</v>
      </c>
      <c r="KP23" s="501" t="str">
        <f>IF(VLOOKUP(KO23,'Drilling Input'!$B$3:$F$10034,5,1)=VLOOKUP(KO22,'Drilling Input'!$B$3:$F$10034,5,1)," ",VLOOKUP(KO23,'Drilling Input'!$B$3:$F$10034,5,1))</f>
        <v xml:space="preserve"> </v>
      </c>
      <c r="KQ23" s="504"/>
      <c r="KR23" s="503">
        <f t="shared" si="420"/>
        <v>44687.666826666682</v>
      </c>
      <c r="KS23" s="501" t="str">
        <f>IF(VLOOKUP(KR23,'Drilling Input'!$B$3:$F$10034,5,1)=VLOOKUP(KR22,'Drilling Input'!$B$3:$F$10034,5,1)," ",VLOOKUP(KR23,'Drilling Input'!$B$3:$F$10034,5,1))</f>
        <v xml:space="preserve">R/d sliding table </v>
      </c>
      <c r="KT23" s="504"/>
      <c r="KU23" s="503">
        <f t="shared" ref="KU23" si="2375">KU22+1/24+1/100000</f>
        <v>44688.666826666682</v>
      </c>
      <c r="KV23" s="501" t="str">
        <f>IF(VLOOKUP(KU23,'Drilling Input'!$B$3:$F$10034,5,1)=VLOOKUP(KU22,'Drilling Input'!$B$3:$F$10034,5,1)," ",VLOOKUP(KU23,'Drilling Input'!$B$3:$F$10034,5,1))</f>
        <v xml:space="preserve"> </v>
      </c>
      <c r="KW23" s="504"/>
      <c r="KX23" s="503">
        <f t="shared" ref="KX23" si="2376">KX22+1/24+1/100000</f>
        <v>44689.666826666682</v>
      </c>
      <c r="KY23" s="501" t="str">
        <f>IF(VLOOKUP(KX23,'Drilling Input'!$B$3:$F$10034,5,1)=VLOOKUP(KX22,'Drilling Input'!$B$3:$F$10034,5,1)," ",VLOOKUP(KX23,'Drilling Input'!$B$3:$F$10034,5,1))</f>
        <v xml:space="preserve"> </v>
      </c>
      <c r="KZ23" s="504"/>
      <c r="LA23" s="503">
        <f t="shared" si="435"/>
        <v>44690.666826666682</v>
      </c>
      <c r="LB23" s="501" t="str">
        <f>IF(VLOOKUP(LA23,'Drilling Input'!$B$3:$F$10034,5,1)=VLOOKUP(LA22,'Drilling Input'!$B$3:$F$10034,5,1)," ",VLOOKUP(LA23,'Drilling Input'!$B$3:$F$10034,5,1))</f>
        <v>P/U 6" Gooseneck#2 pre-make up with 6" Co-Flex hose and installed Flow Spool.</v>
      </c>
      <c r="LC23" s="504"/>
      <c r="LD23" s="503">
        <f t="shared" ref="LD23" si="2377">LD22+1/24+1/100000</f>
        <v>44691.666826666682</v>
      </c>
      <c r="LE23" s="501" t="str">
        <f>IF(VLOOKUP(LD23,'Drilling Input'!$B$3:$F$10034,5,1)=VLOOKUP(LD22,'Drilling Input'!$B$3:$F$10034,5,1)," ",VLOOKUP(LD23,'Drilling Input'!$B$3:$F$10034,5,1))</f>
        <v xml:space="preserve"> </v>
      </c>
      <c r="LF23" s="504"/>
      <c r="LG23" s="503">
        <f t="shared" ref="LG23" si="2378">LG22+1/24+1/100000</f>
        <v>44692.666826666682</v>
      </c>
      <c r="LH23" s="501" t="str">
        <f>IF(VLOOKUP(LG23,'Drilling Input'!$B$3:$F$10034,5,1)=VLOOKUP(LG22,'Drilling Input'!$B$3:$F$10034,5,1)," ",VLOOKUP(LG23,'Drilling Input'!$B$3:$F$10034,5,1))</f>
        <v>Displace spacers. Activate Jetstream.</v>
      </c>
      <c r="LI23" s="504"/>
      <c r="LJ23" s="503">
        <f t="shared" ref="LJ23" si="2379">LJ22+1/24+1/100000</f>
        <v>44693.666826666682</v>
      </c>
      <c r="LK23" s="501" t="str">
        <f>IF(VLOOKUP(LJ23,'Drilling Input'!$B$3:$F$10034,5,1)=VLOOKUP(LJ22,'Drilling Input'!$B$3:$F$10034,5,1)," ",VLOOKUP(LJ23,'Drilling Input'!$B$3:$F$10034,5,1))</f>
        <v xml:space="preserve"> </v>
      </c>
      <c r="LL23" s="504"/>
      <c r="LM23" s="503">
        <f t="shared" ref="LM23" si="2380">LM22+1/24+1/100000</f>
        <v>44694.666826666682</v>
      </c>
      <c r="LN23" s="501" t="str">
        <f>IF(VLOOKUP(LM23,'Drilling Input'!$B$3:$F$10034,5,1)=VLOOKUP(LM22,'Drilling Input'!$B$3:$F$10034,5,1)," ",VLOOKUP(LM23,'Drilling Input'!$B$3:$F$10034,5,1))</f>
        <v>R/D 13-5/8" BX3, install BX4.  M/U casing hanger assy</v>
      </c>
      <c r="LO23" s="504"/>
      <c r="LP23" s="503">
        <f t="shared" si="440"/>
        <v>44695.666826666682</v>
      </c>
      <c r="LQ23" s="501" t="str">
        <f>IF(VLOOKUP(LP23,'Drilling Input'!$B$3:$F$10034,5,1)=VLOOKUP(LP22,'Drilling Input'!$B$3:$F$10034,5,1)," ",VLOOKUP(LP23,'Drilling Input'!$B$3:$F$10034,5,1))</f>
        <v>Wash down, break seals, and tag TOC.</v>
      </c>
      <c r="LR23" s="504"/>
      <c r="LS23" s="503">
        <f t="shared" ref="LS23" si="2381">LS22+1/24+1/100000</f>
        <v>44696.666826666682</v>
      </c>
      <c r="LT23" s="501" t="str">
        <f>IF(VLOOKUP(LS23,'Drilling Input'!$B$3:$F$10034,5,1)=VLOOKUP(LS22,'Drilling Input'!$B$3:$F$10034,5,1)," ",VLOOKUP(LS23,'Drilling Input'!$B$3:$F$10034,5,1))</f>
        <v xml:space="preserve"> </v>
      </c>
      <c r="LU23" s="504"/>
      <c r="LV23" s="503">
        <f t="shared" ref="LV23" si="2382">LV22+1/24+1/100000</f>
        <v>44697.666826666682</v>
      </c>
      <c r="LW23" s="501" t="str">
        <f>IF(VLOOKUP(LV23,'Drilling Input'!$B$3:$F$10034,5,1)=VLOOKUP(LV22,'Drilling Input'!$B$3:$F$10034,5,1)," ",VLOOKUP(LV23,'Drilling Input'!$B$3:$F$10034,5,1))</f>
        <v xml:space="preserve"> </v>
      </c>
      <c r="LX23" s="504"/>
      <c r="LY23" s="503">
        <f t="shared" si="435"/>
        <v>44698.666826666682</v>
      </c>
      <c r="LZ23" s="501" t="str">
        <f>IF(VLOOKUP(LY23,'Drilling Input'!$B$3:$F$10034,5,1)=VLOOKUP(LY22,'Drilling Input'!$B$3:$F$10034,5,1)," ",VLOOKUP(LY23,'Drilling Input'!$B$3:$F$10034,5,1))</f>
        <v>Pump cement. Drop top dart.</v>
      </c>
      <c r="MA23" s="504"/>
      <c r="MB23" s="503">
        <f t="shared" ref="MB23" si="2383">MB22+1/24+1/100000</f>
        <v>44699.666826666682</v>
      </c>
      <c r="MC23" s="501" t="str">
        <f>IF(VLOOKUP(MB23,'Drilling Input'!$B$3:$F$10034,5,1)=VLOOKUP(MB22,'Drilling Input'!$B$3:$F$10034,5,1)," ",VLOOKUP(MB23,'Drilling Input'!$B$3:$F$10034,5,1))</f>
        <v>Drill out landing collar</v>
      </c>
      <c r="MD23" s="504"/>
      <c r="ME23" s="503">
        <f t="shared" ref="ME23" si="2384">ME22+1/24+1/100000</f>
        <v>44700.666826666682</v>
      </c>
      <c r="MF23" s="501" t="str">
        <f>IF(VLOOKUP(ME23,'Drilling Input'!$B$3:$F$10034,5,1)=VLOOKUP(ME22,'Drilling Input'!$B$3:$F$10034,5,1)," ",VLOOKUP(ME23,'Drilling Input'!$B$3:$F$10034,5,1))</f>
        <v xml:space="preserve"> </v>
      </c>
      <c r="MG23" s="504"/>
      <c r="MH23" s="503">
        <f t="shared" ref="MH23" si="2385">MH22+1/24+1/100000</f>
        <v>44701.666826666682</v>
      </c>
      <c r="MI23" s="501" t="str">
        <f>IF(VLOOKUP(MH23,'Drilling Input'!$B$3:$F$10034,5,1)=VLOOKUP(MH22,'Drilling Input'!$B$3:$F$10034,5,1)," ",VLOOKUP(MH23,'Drilling Input'!$B$3:$F$10034,5,1))</f>
        <v>RIH BOP jet sub.  Jet BOPs clean. POOH</v>
      </c>
      <c r="MJ23" s="504"/>
      <c r="MK23" s="503">
        <f t="shared" ref="MK23" si="2386">MK22+1/24+1/100000</f>
        <v>44702.666826666682</v>
      </c>
      <c r="ML23" s="501" t="str">
        <f>IF(VLOOKUP(MK23,'Drilling Input'!$B$3:$F$10034,5,1)=VLOOKUP(MK22,'Drilling Input'!$B$3:$F$10034,5,1)," ",VLOOKUP(MK23,'Drilling Input'!$B$3:$F$10034,5,1))</f>
        <v xml:space="preserve"> </v>
      </c>
      <c r="MM23" s="504"/>
      <c r="MN23" s="503">
        <f t="shared" si="440"/>
        <v>44703.666826666682</v>
      </c>
      <c r="MO23" s="501" t="str">
        <f>IF(VLOOKUP(MN23,'Drilling Input'!$B$3:$F$10034,5,1)=VLOOKUP(MN22,'Drilling Input'!$B$3:$F$10034,5,1)," ",VLOOKUP(MN23,'Drilling Input'!$B$3:$F$10034,5,1))</f>
        <v xml:space="preserve"> </v>
      </c>
      <c r="MP23" s="504"/>
      <c r="MQ23" s="503">
        <f t="shared" ref="MQ23" si="2387">MQ22+1/24+1/100000</f>
        <v>44704.666826666682</v>
      </c>
      <c r="MR23" s="501" t="str">
        <f>IF(VLOOKUP(MQ23,'Drilling Input'!$B$3:$F$10034,5,1)=VLOOKUP(MQ22,'Drilling Input'!$B$3:$F$10034,5,1)," ",VLOOKUP(MQ23,'Drilling Input'!$B$3:$F$10034,5,1))</f>
        <v xml:space="preserve"> </v>
      </c>
      <c r="MS23" s="504"/>
      <c r="MT23" s="503">
        <f t="shared" ref="MT23" si="2388">MT22+1/24+1/100000</f>
        <v>44705.666826666682</v>
      </c>
      <c r="MU23" s="501" t="str">
        <f>IF(VLOOKUP(MT23,'Drilling Input'!$B$3:$F$10034,5,1)=VLOOKUP(MT22,'Drilling Input'!$B$3:$F$10034,5,1)," ",VLOOKUP(MT23,'Drilling Input'!$B$3:$F$10034,5,1))</f>
        <v>Circulate hole to above BOPs.</v>
      </c>
      <c r="MV23" s="504"/>
      <c r="MW23" s="503">
        <f t="shared" si="435"/>
        <v>44706.666826666682</v>
      </c>
      <c r="MX23" s="501" t="str">
        <f>IF(VLOOKUP(MW23,'Drilling Input'!$B$3:$F$10034,5,1)=VLOOKUP(MW22,'Drilling Input'!$B$3:$F$10034,5,1)," ",VLOOKUP(MW23,'Drilling Input'!$B$3:$F$10034,5,1))</f>
        <v xml:space="preserve"> </v>
      </c>
      <c r="MY23" s="504"/>
      <c r="MZ23" s="503">
        <f t="shared" ref="MZ23" si="2389">MZ22+1/24+1/100000</f>
        <v>44707.666826666682</v>
      </c>
      <c r="NA23" s="501" t="str">
        <f>IF(VLOOKUP(MZ23,'Drilling Input'!$B$3:$F$10034,5,1)=VLOOKUP(MZ22,'Drilling Input'!$B$3:$F$10034,5,1)," ",VLOOKUP(MZ23,'Drilling Input'!$B$3:$F$10034,5,1))</f>
        <v xml:space="preserve"> </v>
      </c>
      <c r="NB23" s="504"/>
      <c r="NC23" s="503">
        <f t="shared" ref="NC23" si="2390">NC22+1/24+1/100000</f>
        <v>44708.666826666682</v>
      </c>
      <c r="ND23" s="501" t="str">
        <f>IF(VLOOKUP(NC23,'Drilling Input'!$B$3:$F$10034,5,1)=VLOOKUP(NC22,'Drilling Input'!$B$3:$F$10034,5,1)," ",VLOOKUP(NC23,'Drilling Input'!$B$3:$F$10034,5,1))</f>
        <v xml:space="preserve"> </v>
      </c>
      <c r="NE23" s="504"/>
      <c r="NF23" s="503">
        <f t="shared" ref="NF23" si="2391">NF22+1/24+1/100000</f>
        <v>44709.666826666682</v>
      </c>
      <c r="NG23" s="501" t="str">
        <f>IF(VLOOKUP(NF23,'Drilling Input'!$B$3:$F$10034,5,1)=VLOOKUP(NF22,'Drilling Input'!$B$3:$F$10034,5,1)," ",VLOOKUP(NF23,'Drilling Input'!$B$3:$F$10034,5,1))</f>
        <v xml:space="preserve"> </v>
      </c>
      <c r="NH23" s="504"/>
      <c r="NI23" s="503">
        <f t="shared" ref="NI23" si="2392">NI22+1/24+1/100000</f>
        <v>44710.666826666682</v>
      </c>
      <c r="NJ23" s="501" t="str">
        <f>IF(VLOOKUP(NI23,'Drilling Input'!$B$3:$F$10034,5,1)=VLOOKUP(NI22,'Drilling Input'!$B$3:$F$10034,5,1)," ",VLOOKUP(NI23,'Drilling Input'!$B$3:$F$10034,5,1))</f>
        <v>R/U wireline logging sheeves</v>
      </c>
      <c r="NK23" s="504"/>
      <c r="NL23" s="503">
        <f t="shared" si="440"/>
        <v>44711.666826666682</v>
      </c>
      <c r="NM23" s="501" t="str">
        <f>IF(VLOOKUP(NL23,'Drilling Input'!$B$3:$F$10034,5,1)=VLOOKUP(NL22,'Drilling Input'!$B$3:$F$10034,5,1)," ",VLOOKUP(NL23,'Drilling Input'!$B$3:$F$10034,5,1))</f>
        <v xml:space="preserve"> </v>
      </c>
      <c r="NN23" s="504"/>
      <c r="NO23" s="503">
        <f t="shared" ref="NO23" si="2393">NO22+1/24+1/100000</f>
        <v>44712.666826666682</v>
      </c>
      <c r="NP23" s="501" t="str">
        <f>IF(VLOOKUP(NO23,'Drilling Input'!$B$3:$F$10034,5,1)=VLOOKUP(NO22,'Drilling Input'!$B$3:$F$10034,5,1)," ",VLOOKUP(NO23,'Drilling Input'!$B$3:$F$10034,5,1))</f>
        <v>Deflate packer</v>
      </c>
      <c r="NQ23" s="504"/>
      <c r="NR23" s="503">
        <f t="shared" ref="NR23" si="2394">NR22+1/24+1/100000</f>
        <v>44713.666826666682</v>
      </c>
      <c r="NS23" s="501" t="str">
        <f>IF(VLOOKUP(NR23,'Drilling Input'!$B$3:$F$10034,5,1)=VLOOKUP(NR22,'Drilling Input'!$B$3:$F$10034,5,1)," ",VLOOKUP(NR23,'Drilling Input'!$B$3:$F$10034,5,1))</f>
        <v>RIH 8-1/2" AutoTrak BHA on 6-5/8" DP to 1 stand above expected TOC.</v>
      </c>
      <c r="NT23" s="504"/>
      <c r="NU23" s="503">
        <f t="shared" si="455"/>
        <v>44714.666826666682</v>
      </c>
      <c r="NV23" s="501" t="str">
        <f>IF(VLOOKUP(NU23,'Drilling Input'!$B$3:$F$10034,5,1)=VLOOKUP(NU22,'Drilling Input'!$B$3:$F$10034,5,1)," ",VLOOKUP(NU23,'Drilling Input'!$B$3:$F$10034,5,1))</f>
        <v xml:space="preserve"> </v>
      </c>
      <c r="NW23" s="504"/>
      <c r="NX23" s="503">
        <f t="shared" ref="NX23" si="2395">NX22+1/24+1/100000</f>
        <v>44715.666826666682</v>
      </c>
      <c r="NY23" s="501" t="str">
        <f>IF(VLOOKUP(NX23,'Drilling Input'!$B$3:$F$10034,5,1)=VLOOKUP(NX22,'Drilling Input'!$B$3:$F$10034,5,1)," ",VLOOKUP(NX23,'Drilling Input'!$B$3:$F$10034,5,1))</f>
        <v xml:space="preserve"> </v>
      </c>
      <c r="NZ23" s="504"/>
      <c r="OA23" s="503">
        <f t="shared" ref="OA23" si="2396">OA22+1/24+1/100000</f>
        <v>44716.666826666682</v>
      </c>
      <c r="OB23" s="501" t="str">
        <f>IF(VLOOKUP(OA23,'Drilling Input'!$B$3:$F$10034,5,1)=VLOOKUP(OA22,'Drilling Input'!$B$3:$F$10034,5,1)," ",VLOOKUP(OA23,'Drilling Input'!$B$3:$F$10034,5,1))</f>
        <v xml:space="preserve"> </v>
      </c>
      <c r="OC23" s="504"/>
      <c r="OD23" s="503">
        <f t="shared" ref="OD23" si="2397">OD22+1/24+1/100000</f>
        <v>44717.666826666682</v>
      </c>
      <c r="OE23" s="501" t="str">
        <f>IF(VLOOKUP(OD23,'Drilling Input'!$B$3:$F$10034,5,1)=VLOOKUP(OD22,'Drilling Input'!$B$3:$F$10034,5,1)," ",VLOOKUP(OD23,'Drilling Input'!$B$3:$F$10034,5,1))</f>
        <v xml:space="preserve"> </v>
      </c>
      <c r="OF23" s="504"/>
      <c r="OG23" s="503">
        <f t="shared" ref="OG23" si="2398">OG22+1/24+1/100000</f>
        <v>44718.666826666682</v>
      </c>
      <c r="OH23" s="501" t="str">
        <f>IF(VLOOKUP(OG23,'Drilling Input'!$B$3:$F$10034,5,1)=VLOOKUP(OG22,'Drilling Input'!$B$3:$F$10034,5,1)," ",VLOOKUP(OG23,'Drilling Input'!$B$3:$F$10034,5,1))</f>
        <v xml:space="preserve"> </v>
      </c>
      <c r="OI23" s="504"/>
      <c r="OJ23" s="503">
        <f t="shared" si="460"/>
        <v>44719.666826666682</v>
      </c>
      <c r="OK23" s="501" t="str">
        <f>IF(VLOOKUP(OJ23,'Drilling Input'!$B$3:$F$10034,5,1)=VLOOKUP(OJ22,'Drilling Input'!$B$3:$F$10034,5,1)," ",VLOOKUP(OJ23,'Drilling Input'!$B$3:$F$10034,5,1))</f>
        <v xml:space="preserve"> </v>
      </c>
      <c r="OL23" s="504"/>
      <c r="OM23" s="503">
        <f t="shared" ref="OM23" si="2399">OM22+1/24+1/100000</f>
        <v>44720.666826666682</v>
      </c>
      <c r="ON23" s="501" t="str">
        <f>IF(VLOOKUP(OM23,'Drilling Input'!$B$3:$F$10034,5,1)=VLOOKUP(OM22,'Drilling Input'!$B$3:$F$10034,5,1)," ",VLOOKUP(OM23,'Drilling Input'!$B$3:$F$10034,5,1))</f>
        <v xml:space="preserve"> </v>
      </c>
      <c r="OO23" s="504"/>
      <c r="OP23" s="503">
        <f t="shared" ref="OP23" si="2400">OP22+1/24+1/100000</f>
        <v>44721.666826666682</v>
      </c>
      <c r="OQ23" s="501" t="str">
        <f>IF(VLOOKUP(OP23,'Drilling Input'!$B$3:$F$10034,5,1)=VLOOKUP(OP22,'Drilling Input'!$B$3:$F$10034,5,1)," ",VLOOKUP(OP23,'Drilling Input'!$B$3:$F$10034,5,1))</f>
        <v xml:space="preserve"> </v>
      </c>
      <c r="OR23" s="504"/>
      <c r="OS23" s="503">
        <f t="shared" si="455"/>
        <v>44722.666826666682</v>
      </c>
      <c r="OT23" s="501" t="str">
        <f>IF(VLOOKUP(OS23,'Drilling Input'!$B$3:$F$10034,5,1)=VLOOKUP(OS22,'Drilling Input'!$B$3:$F$10034,5,1)," ",VLOOKUP(OS23,'Drilling Input'!$B$3:$F$10034,5,1))</f>
        <v>Rig down Weatherford power tong and sliding table</v>
      </c>
      <c r="OU23" s="504"/>
      <c r="OV23" s="503">
        <f t="shared" ref="OV23" si="2401">OV22+1/24+1/100000</f>
        <v>44723.666826666682</v>
      </c>
      <c r="OW23" s="501" t="str">
        <f>IF(VLOOKUP(OV23,'Drilling Input'!$B$3:$F$10034,5,1)=VLOOKUP(OV22,'Drilling Input'!$B$3:$F$10034,5,1)," ",VLOOKUP(OV23,'Drilling Input'!$B$3:$F$10034,5,1))</f>
        <v xml:space="preserve"> </v>
      </c>
      <c r="OX23" s="504"/>
      <c r="OY23" s="503">
        <f t="shared" ref="OY23" si="2402">OY22+1/24+1/100000</f>
        <v>44724.666826666682</v>
      </c>
      <c r="OZ23" s="501" t="str">
        <f>IF(VLOOKUP(OY23,'Drilling Input'!$B$3:$F$10034,5,1)=VLOOKUP(OY22,'Drilling Input'!$B$3:$F$10034,5,1)," ",VLOOKUP(OY23,'Drilling Input'!$B$3:$F$10034,5,1))</f>
        <v xml:space="preserve"> </v>
      </c>
      <c r="PA23" s="504"/>
      <c r="PB23" s="503">
        <f t="shared" ref="PB23" si="2403">PB22+1/24+1/100000</f>
        <v>44725.666826666682</v>
      </c>
      <c r="PC23" s="501" t="str">
        <f>IF(VLOOKUP(PB23,'Drilling Input'!$B$3:$F$10034,5,1)=VLOOKUP(PB22,'Drilling Input'!$B$3:$F$10034,5,1)," ",VLOOKUP(PB23,'Drilling Input'!$B$3:$F$10034,5,1))</f>
        <v xml:space="preserve">RIH 8-1/2" AutoTrak BHA on  5" DP </v>
      </c>
      <c r="PD23" s="504"/>
      <c r="PE23" s="503">
        <f t="shared" ref="PE23" si="2404">PE22+1/24+1/100000</f>
        <v>44726.666826666682</v>
      </c>
      <c r="PF23" s="501" t="str">
        <f>IF(VLOOKUP(PE23,'Drilling Input'!$B$3:$F$10034,5,1)=VLOOKUP(PE22,'Drilling Input'!$B$3:$F$10034,5,1)," ",VLOOKUP(PE23,'Drilling Input'!$B$3:$F$10034,5,1))</f>
        <v xml:space="preserve"> </v>
      </c>
      <c r="PG23" s="504"/>
      <c r="PH23" s="503">
        <f t="shared" si="460"/>
        <v>44727.666826666682</v>
      </c>
      <c r="PI23" s="501" t="str">
        <f>IF(VLOOKUP(PH23,'Drilling Input'!$B$3:$F$10034,5,1)=VLOOKUP(PH22,'Drilling Input'!$B$3:$F$10034,5,1)," ",VLOOKUP(PH23,'Drilling Input'!$B$3:$F$10034,5,1))</f>
        <v xml:space="preserve"> </v>
      </c>
      <c r="PJ23" s="504"/>
      <c r="PK23" s="503">
        <f t="shared" ref="PK23" si="2405">PK22+1/24+1/100000</f>
        <v>44728.666826666682</v>
      </c>
      <c r="PL23" s="501" t="str">
        <f>IF(VLOOKUP(PK23,'Drilling Input'!$B$3:$F$10034,5,1)=VLOOKUP(PK22,'Drilling Input'!$B$3:$F$10034,5,1)," ",VLOOKUP(PK23,'Drilling Input'!$B$3:$F$10034,5,1))</f>
        <v xml:space="preserve"> </v>
      </c>
      <c r="PM23" s="504"/>
      <c r="PN23" s="503">
        <f t="shared" ref="PN23" si="2406">PN22+1/24+1/100000</f>
        <v>44729.666826666682</v>
      </c>
      <c r="PO23" s="501" t="str">
        <f>IF(VLOOKUP(PN23,'Drilling Input'!$B$3:$F$10034,5,1)=VLOOKUP(PN22,'Drilling Input'!$B$3:$F$10034,5,1)," ",VLOOKUP(PN23,'Drilling Input'!$B$3:$F$10034,5,1))</f>
        <v xml:space="preserve"> </v>
      </c>
      <c r="PP23" s="504"/>
      <c r="PQ23" s="503">
        <f t="shared" si="455"/>
        <v>44730.666826666682</v>
      </c>
      <c r="PR23" s="501" t="str">
        <f>IF(VLOOKUP(PQ23,'Drilling Input'!$B$3:$F$10034,5,1)=VLOOKUP(PQ22,'Drilling Input'!$B$3:$F$10034,5,1)," ",VLOOKUP(PQ23,'Drilling Input'!$B$3:$F$10034,5,1))</f>
        <v xml:space="preserve"> </v>
      </c>
      <c r="PS23" s="504"/>
      <c r="PT23" s="503">
        <f t="shared" ref="PT23" si="2407">PT22+1/24+1/100000</f>
        <v>44731.666826666682</v>
      </c>
      <c r="PU23" s="501" t="str">
        <f>IF(VLOOKUP(PT23,'Drilling Input'!$B$3:$F$10034,5,1)=VLOOKUP(PT22,'Drilling Input'!$B$3:$F$10034,5,1)," ",VLOOKUP(PT23,'Drilling Input'!$B$3:$F$10034,5,1))</f>
        <v xml:space="preserve"> </v>
      </c>
      <c r="PV23" s="504"/>
      <c r="PW23" s="503">
        <f t="shared" ref="PW23" si="2408">PW22+1/24+1/100000</f>
        <v>44732.666826666682</v>
      </c>
      <c r="PX23" s="501" t="str">
        <f>IF(VLOOKUP(PW23,'Drilling Input'!$B$3:$F$10034,5,1)=VLOOKUP(PW22,'Drilling Input'!$B$3:$F$10034,5,1)," ",VLOOKUP(PW23,'Drilling Input'!$B$3:$F$10034,5,1))</f>
        <v xml:space="preserve"> </v>
      </c>
      <c r="PY23" s="504"/>
      <c r="PZ23" s="503">
        <f t="shared" ref="PZ23" si="2409">PZ22+1/24+1/100000</f>
        <v>44733.666826666682</v>
      </c>
      <c r="QA23" s="501" t="str">
        <f>IF(VLOOKUP(PZ23,'Drilling Input'!$B$3:$F$10034,5,1)=VLOOKUP(PZ22,'Drilling Input'!$B$3:$F$10034,5,1)," ",VLOOKUP(PZ23,'Drilling Input'!$B$3:$F$10034,5,1))</f>
        <v>Remove autoclamp push arm.  Run one 5.5" spacer single</v>
      </c>
      <c r="QB23" s="504"/>
      <c r="QC23" s="503">
        <f t="shared" ref="QC23" si="2410">QC22+1/24+1/100000</f>
        <v>44734.666826666682</v>
      </c>
      <c r="QD23" s="501" t="str">
        <f>IF(VLOOKUP(QC23,'Drilling Input'!$B$3:$F$10034,5,1)=VLOOKUP(QC22,'Drilling Input'!$B$3:$F$10034,5,1)," ",VLOOKUP(QC23,'Drilling Input'!$B$3:$F$10034,5,1))</f>
        <v xml:space="preserve"> </v>
      </c>
      <c r="QE23" s="504"/>
      <c r="QF23" s="503">
        <f t="shared" si="460"/>
        <v>44735.666826666682</v>
      </c>
      <c r="QG23" s="501" t="str">
        <f>IF(VLOOKUP(QF23,'Drilling Input'!$B$3:$F$10034,5,1)=VLOOKUP(QF22,'Drilling Input'!$B$3:$F$10034,5,1)," ",VLOOKUP(QF23,'Drilling Input'!$B$3:$F$10034,5,1))</f>
        <v xml:space="preserve"> </v>
      </c>
      <c r="QH23" s="504"/>
      <c r="QI23" s="503">
        <f t="shared" ref="QI23" si="2411">QI22+1/24+1/100000</f>
        <v>44736.666826666682</v>
      </c>
      <c r="QJ23" s="501" t="str">
        <f>IF(VLOOKUP(QI23,'Drilling Input'!$B$3:$F$10034,5,1)=VLOOKUP(QI22,'Drilling Input'!$B$3:$F$10034,5,1)," ",VLOOKUP(QI23,'Drilling Input'!$B$3:$F$10034,5,1))</f>
        <v xml:space="preserve"> </v>
      </c>
      <c r="QK23" s="504"/>
      <c r="QL23" s="503">
        <f t="shared" ref="QL23" si="2412">QL22+1/24+1/100000</f>
        <v>44737.666826666682</v>
      </c>
      <c r="QM23" s="501" t="str">
        <f>IF(VLOOKUP(QL23,'Drilling Input'!$B$3:$F$10034,5,1)=VLOOKUP(QL22,'Drilling Input'!$B$3:$F$10034,5,1)," ",VLOOKUP(QL23,'Drilling Input'!$B$3:$F$10034,5,1))</f>
        <v xml:space="preserve"> </v>
      </c>
      <c r="QN23" s="504"/>
      <c r="QO23" s="503">
        <f t="shared" si="475"/>
        <v>44738.666826666682</v>
      </c>
      <c r="QP23" s="501" t="str">
        <f>IF(VLOOKUP(QO23,'Drilling Input'!$B$3:$F$10034,5,1)=VLOOKUP(QO22,'Drilling Input'!$B$3:$F$10034,5,1)," ",VLOOKUP(QO23,'Drilling Input'!$B$3:$F$10034,5,1))</f>
        <v xml:space="preserve">ROV performs flowline connector test </v>
      </c>
      <c r="QQ23" s="504"/>
      <c r="QR23" s="503">
        <f t="shared" ref="QR23" si="2413">QR22+1/24+1/100000</f>
        <v>44739.666826666682</v>
      </c>
      <c r="QS23" s="501" t="str">
        <f>IF(VLOOKUP(QR23,'Drilling Input'!$B$3:$F$10034,5,1)=VLOOKUP(QR22,'Drilling Input'!$B$3:$F$10034,5,1)," ",VLOOKUP(QR23,'Drilling Input'!$B$3:$F$10034,5,1))</f>
        <v xml:space="preserve"> </v>
      </c>
      <c r="QT23" s="504"/>
      <c r="QU23" s="503">
        <f t="shared" ref="QU23" si="2414">QU22+1/24+1/100000</f>
        <v>44740.666826666682</v>
      </c>
      <c r="QV23" s="501" t="str">
        <f>IF(VLOOKUP(QU23,'Drilling Input'!$B$3:$F$10034,5,1)=VLOOKUP(QU22,'Drilling Input'!$B$3:$F$10034,5,1)," ",VLOOKUP(QU23,'Drilling Input'!$B$3:$F$10034,5,1))</f>
        <v xml:space="preserve"> </v>
      </c>
      <c r="QW23" s="504"/>
      <c r="QX23" s="503">
        <f t="shared" ref="QX23" si="2415">QX22+1/24+1/100000</f>
        <v>44741.666826666682</v>
      </c>
      <c r="QY23" s="501" t="str">
        <f>IF(VLOOKUP(QX23,'Drilling Input'!$B$3:$F$10034,5,1)=VLOOKUP(QX22,'Drilling Input'!$B$3:$F$10034,5,1)," ",VLOOKUP(QX23,'Drilling Input'!$B$3:$F$10034,5,1))</f>
        <v xml:space="preserve"> </v>
      </c>
      <c r="QZ23" s="504"/>
      <c r="RA23" s="503">
        <f t="shared" ref="RA23" si="2416">RA22+1/24+1/100000</f>
        <v>44742.666826666682</v>
      </c>
      <c r="RB23" s="501" t="str">
        <f>IF(VLOOKUP(RA23,'Drilling Input'!$B$3:$F$10034,5,1)=VLOOKUP(RA22,'Drilling Input'!$B$3:$F$10034,5,1)," ",VLOOKUP(RA23,'Drilling Input'!$B$3:$F$10034,5,1))</f>
        <v xml:space="preserve"> </v>
      </c>
      <c r="RC23" s="504"/>
      <c r="RD23" s="503">
        <f t="shared" si="480"/>
        <v>44743.666826666682</v>
      </c>
      <c r="RE23" s="501" t="str">
        <f>IF(VLOOKUP(RD23,'Drilling Input'!$B$3:$F$10034,5,1)=VLOOKUP(RD22,'Drilling Input'!$B$3:$F$10034,5,1)," ",VLOOKUP(RD23,'Drilling Input'!$B$3:$F$10034,5,1))</f>
        <v>Lay down 5-7/8" HWDP</v>
      </c>
      <c r="RF23" s="504"/>
      <c r="RG23" s="503">
        <f t="shared" ref="RG23" si="2417">RG22+1/24+1/100000</f>
        <v>44744.666826666682</v>
      </c>
      <c r="RH23" s="501" t="str">
        <f>IF(VLOOKUP(RG23,'Drilling Input'!$B$3:$F$10034,5,1)=VLOOKUP(RG22,'Drilling Input'!$B$3:$F$10034,5,1)," ",VLOOKUP(RG23,'Drilling Input'!$B$3:$F$10034,5,1))</f>
        <v xml:space="preserve"> </v>
      </c>
      <c r="RI23" s="504"/>
      <c r="RJ23" s="503">
        <f t="shared" ref="RJ23" si="2418">RJ22+1/24+1/100000</f>
        <v>44745.666826666682</v>
      </c>
      <c r="RK23" s="501" t="str">
        <f>IF(VLOOKUP(RJ23,'Drilling Input'!$B$3:$F$10034,5,1)=VLOOKUP(RJ22,'Drilling Input'!$B$3:$F$10034,5,1)," ",VLOOKUP(RJ23,'Drilling Input'!$B$3:$F$10034,5,1))</f>
        <v xml:space="preserve"> </v>
      </c>
      <c r="RL23" s="504"/>
      <c r="RM23" s="503">
        <f t="shared" si="475"/>
        <v>44746.666826666682</v>
      </c>
      <c r="RN23" s="501" t="str">
        <f>IF(VLOOKUP(RM23,'Drilling Input'!$B$3:$F$10034,5,1)=VLOOKUP(RM22,'Drilling Input'!$B$3:$F$10034,5,1)," ",VLOOKUP(RM23,'Drilling Input'!$B$3:$F$10034,5,1))</f>
        <v xml:space="preserve"> </v>
      </c>
      <c r="RO23" s="504"/>
      <c r="RP23" s="503">
        <f t="shared" ref="RP23" si="2419">RP22+1/24+1/100000</f>
        <v>44747.666826666682</v>
      </c>
      <c r="RQ23" s="501" t="str">
        <f>IF(VLOOKUP(RP23,'Drilling Input'!$B$3:$F$10034,5,1)=VLOOKUP(RP22,'Drilling Input'!$B$3:$F$10034,5,1)," ",VLOOKUP(RP23,'Drilling Input'!$B$3:$F$10034,5,1))</f>
        <v xml:space="preserve"> </v>
      </c>
      <c r="RR23" s="504"/>
      <c r="RS23" s="503">
        <f t="shared" ref="RS23" si="2420">RS22+1/24+1/100000</f>
        <v>44748.666826666682</v>
      </c>
      <c r="RT23" s="501" t="str">
        <f>IF(VLOOKUP(RS23,'Drilling Input'!$B$3:$F$10034,5,1)=VLOOKUP(RS22,'Drilling Input'!$B$3:$F$10034,5,1)," ",VLOOKUP(RS23,'Drilling Input'!$B$3:$F$10034,5,1))</f>
        <v xml:space="preserve"> </v>
      </c>
      <c r="RU23" s="504"/>
      <c r="RV23" s="503">
        <f t="shared" ref="RV23" si="2421">RV22+1/24+1/100000</f>
        <v>44749.666826666682</v>
      </c>
      <c r="RW23" s="501" t="str">
        <f>IF(VLOOKUP(RV23,'Drilling Input'!$B$3:$F$10034,5,1)=VLOOKUP(RV22,'Drilling Input'!$B$3:$F$10034,5,1)," ",VLOOKUP(RV23,'Drilling Input'!$B$3:$F$10034,5,1))</f>
        <v xml:space="preserve"> </v>
      </c>
      <c r="RX23" s="504"/>
      <c r="RY23" s="503">
        <f t="shared" ref="RY23" si="2422">RY22+1/24+1/100000</f>
        <v>44750.666826666682</v>
      </c>
      <c r="RZ23" s="501" t="str">
        <f>IF(VLOOKUP(RY23,'Drilling Input'!$B$3:$F$10034,5,1)=VLOOKUP(RY22,'Drilling Input'!$B$3:$F$10034,5,1)," ",VLOOKUP(RY23,'Drilling Input'!$B$3:$F$10034,5,1))</f>
        <v xml:space="preserve"> </v>
      </c>
      <c r="SA23" s="504"/>
      <c r="SB23" s="503">
        <f t="shared" si="480"/>
        <v>44751.666826666682</v>
      </c>
      <c r="SC23" s="501" t="str">
        <f>IF(VLOOKUP(SB23,'Drilling Input'!$B$3:$F$10034,5,1)=VLOOKUP(SB22,'Drilling Input'!$B$3:$F$10034,5,1)," ",VLOOKUP(SB23,'Drilling Input'!$B$3:$F$10034,5,1))</f>
        <v xml:space="preserve"> </v>
      </c>
      <c r="SD23" s="504"/>
      <c r="SE23" s="503">
        <f t="shared" ref="SE23" si="2423">SE22+1/24+1/100000</f>
        <v>44752.666826666682</v>
      </c>
      <c r="SF23" s="501" t="str">
        <f>IF(VLOOKUP(SE23,'Drilling Input'!$B$3:$F$10034,5,1)=VLOOKUP(SE22,'Drilling Input'!$B$3:$F$10034,5,1)," ",VLOOKUP(SE23,'Drilling Input'!$B$3:$F$10034,5,1))</f>
        <v xml:space="preserve"> </v>
      </c>
      <c r="SG23" s="504"/>
      <c r="SH23" s="503">
        <f t="shared" ref="SH23" si="2424">SH22+1/24+1/100000</f>
        <v>44753.666826666682</v>
      </c>
      <c r="SI23" s="501" t="str">
        <f>IF(VLOOKUP(SH23,'Drilling Input'!$B$3:$F$10034,5,1)=VLOOKUP(SH22,'Drilling Input'!$B$3:$F$10034,5,1)," ",VLOOKUP(SH23,'Drilling Input'!$B$3:$F$10034,5,1))</f>
        <v xml:space="preserve"> </v>
      </c>
      <c r="SJ23" s="504"/>
      <c r="SK23" s="503">
        <f t="shared" si="475"/>
        <v>44754.666826666682</v>
      </c>
      <c r="SL23" s="501" t="str">
        <f>IF(VLOOKUP(SK23,'Drilling Input'!$B$3:$F$10034,5,1)=VLOOKUP(SK22,'Drilling Input'!$B$3:$F$10034,5,1)," ",VLOOKUP(SK23,'Drilling Input'!$B$3:$F$10034,5,1))</f>
        <v xml:space="preserve"> </v>
      </c>
      <c r="SM23" s="504"/>
      <c r="SN23" s="503">
        <f t="shared" ref="SN23" si="2425">SN22+1/24+1/100000</f>
        <v>44755.666826666682</v>
      </c>
      <c r="SO23" s="501" t="str">
        <f>IF(VLOOKUP(SN23,'Drilling Input'!$B$3:$F$10034,5,1)=VLOOKUP(SN22,'Drilling Input'!$B$3:$F$10034,5,1)," ",VLOOKUP(SN23,'Drilling Input'!$B$3:$F$10034,5,1))</f>
        <v xml:space="preserve"> </v>
      </c>
      <c r="SP23" s="504"/>
      <c r="SQ23" s="503">
        <f t="shared" ref="SQ23" si="2426">SQ22+1/24+1/100000</f>
        <v>44756.666826666682</v>
      </c>
      <c r="SR23" s="501" t="str">
        <f>IF(VLOOKUP(SQ23,'Drilling Input'!$B$3:$F$10034,5,1)=VLOOKUP(SQ22,'Drilling Input'!$B$3:$F$10034,5,1)," ",VLOOKUP(SQ23,'Drilling Input'!$B$3:$F$10034,5,1))</f>
        <v xml:space="preserve"> </v>
      </c>
      <c r="SS23" s="504"/>
      <c r="ST23" s="503">
        <f t="shared" ref="ST23" si="2427">ST22+1/24+1/100000</f>
        <v>44757.666826666682</v>
      </c>
      <c r="SU23" s="501" t="str">
        <f>IF(VLOOKUP(ST23,'Drilling Input'!$B$3:$F$10034,5,1)=VLOOKUP(ST22,'Drilling Input'!$B$3:$F$10034,5,1)," ",VLOOKUP(ST23,'Drilling Input'!$B$3:$F$10034,5,1))</f>
        <v xml:space="preserve"> </v>
      </c>
      <c r="SV23" s="504"/>
      <c r="SW23" s="503">
        <f t="shared" ref="SW23" si="2428">SW22+1/24+1/100000</f>
        <v>44758.666826666682</v>
      </c>
      <c r="SX23" s="501" t="str">
        <f>IF(VLOOKUP(SW23,'Drilling Input'!$B$3:$F$10034,5,1)=VLOOKUP(SW22,'Drilling Input'!$B$3:$F$10034,5,1)," ",VLOOKUP(SW23,'Drilling Input'!$B$3:$F$10034,5,1))</f>
        <v xml:space="preserve"> </v>
      </c>
      <c r="SY23" s="504"/>
      <c r="SZ23" s="503">
        <f t="shared" si="480"/>
        <v>44759.666826666682</v>
      </c>
      <c r="TA23" s="501" t="str">
        <f>IF(VLOOKUP(SZ23,'Drilling Input'!$B$3:$F$10034,5,1)=VLOOKUP(SZ22,'Drilling Input'!$B$3:$F$10034,5,1)," ",VLOOKUP(SZ23,'Drilling Input'!$B$3:$F$10034,5,1))</f>
        <v xml:space="preserve"> </v>
      </c>
      <c r="TB23" s="504"/>
      <c r="TC23" s="503">
        <f t="shared" ref="TC23" si="2429">TC22+1/24+1/100000</f>
        <v>44760.666826666682</v>
      </c>
      <c r="TD23" s="501" t="str">
        <f>IF(VLOOKUP(TC23,'Drilling Input'!$B$3:$F$10034,5,1)=VLOOKUP(TC22,'Drilling Input'!$B$3:$F$10034,5,1)," ",VLOOKUP(TC23,'Drilling Input'!$B$3:$F$10034,5,1))</f>
        <v xml:space="preserve"> </v>
      </c>
      <c r="TE23" s="504"/>
      <c r="TF23" s="503">
        <f t="shared" ref="TF23" si="2430">TF22+1/24+1/100000</f>
        <v>44761.666826666682</v>
      </c>
      <c r="TG23" s="501" t="str">
        <f>IF(VLOOKUP(TF23,'Drilling Input'!$B$3:$F$10034,5,1)=VLOOKUP(TF22,'Drilling Input'!$B$3:$F$10034,5,1)," ",VLOOKUP(TF23,'Drilling Input'!$B$3:$F$10034,5,1))</f>
        <v xml:space="preserve"> </v>
      </c>
      <c r="TH23" s="504"/>
      <c r="TI23" s="503">
        <f t="shared" si="495"/>
        <v>44762.666826666682</v>
      </c>
      <c r="TJ23" s="501" t="str">
        <f>IF(VLOOKUP(TI23,'Drilling Input'!$B$3:$F$10034,5,1)=VLOOKUP(TI22,'Drilling Input'!$B$3:$F$10034,5,1)," ",VLOOKUP(TI23,'Drilling Input'!$B$3:$F$10034,5,1))</f>
        <v xml:space="preserve"> </v>
      </c>
      <c r="TK23" s="504"/>
      <c r="TL23" s="503">
        <f t="shared" ref="TL23" si="2431">TL22+1/24+1/100000</f>
        <v>44763.666826666682</v>
      </c>
      <c r="TM23" s="501" t="str">
        <f>IF(VLOOKUP(TL23,'Drilling Input'!$B$3:$F$10034,5,1)=VLOOKUP(TL22,'Drilling Input'!$B$3:$F$10034,5,1)," ",VLOOKUP(TL23,'Drilling Input'!$B$3:$F$10034,5,1))</f>
        <v xml:space="preserve"> </v>
      </c>
      <c r="TN23" s="504"/>
    </row>
    <row r="24" spans="1:534" s="502" customFormat="1" ht="15" customHeight="1">
      <c r="A24" s="503">
        <f t="shared" si="350"/>
        <v>44586.70850333335</v>
      </c>
      <c r="B24" s="501" t="str">
        <f>IF(VLOOKUP(A24,'Drilling Input'!$B$3:$F$10034,5,1)=VLOOKUP(A23,'Drilling Input'!$B$3:$F$10034,5,1)," ",VLOOKUP(A24,'Drilling Input'!$B$3:$F$10034,5,1))</f>
        <v xml:space="preserve"> </v>
      </c>
      <c r="C24" s="504"/>
      <c r="D24" s="503">
        <f t="shared" ref="D24:M30" si="2432">D23+1/24+1/100000</f>
        <v>44587.70850333335</v>
      </c>
      <c r="E24" s="501" t="str">
        <f>IF(VLOOKUP(D24,'Drilling Input'!$B$3:$F$10034,5,1)=VLOOKUP(D23,'Drilling Input'!$B$3:$F$10034,5,1)," ",VLOOKUP(D24,'Drilling Input'!$B$3:$F$10034,5,1))</f>
        <v xml:space="preserve"> </v>
      </c>
      <c r="F24" s="504"/>
      <c r="G24" s="503">
        <f t="shared" si="2432"/>
        <v>44588.70850333335</v>
      </c>
      <c r="H24" s="793" t="str">
        <f>IF(VLOOKUP(G24,'Drilling Input'!$B$3:$F$10034,5,1)=VLOOKUP(G23,'Drilling Input'!$B$3:$F$10034,5,1)," ",VLOOKUP(G24,'Drilling Input'!$B$3:$F$10034,5,1))</f>
        <v xml:space="preserve"> </v>
      </c>
      <c r="I24" s="504"/>
      <c r="J24" s="503">
        <f t="shared" si="2432"/>
        <v>44589.70850333335</v>
      </c>
      <c r="K24" s="501" t="str">
        <f>IF(VLOOKUP(J24,'Drilling Input'!$B$3:$F$10034,5,1)=VLOOKUP(J23,'Drilling Input'!$B$3:$F$10034,5,1)," ",VLOOKUP(J24,'Drilling Input'!$B$3:$F$10034,5,1))</f>
        <v xml:space="preserve"> </v>
      </c>
      <c r="L24" s="504"/>
      <c r="M24" s="503">
        <f t="shared" si="2432"/>
        <v>44590.70850333335</v>
      </c>
      <c r="N24" s="501" t="str">
        <f>IF(VLOOKUP(M24,'Drilling Input'!$B$3:$F$10034,5,1)=VLOOKUP(M23,'Drilling Input'!$B$3:$F$10034,5,1)," ",VLOOKUP(M24,'Drilling Input'!$B$3:$F$10034,5,1))</f>
        <v xml:space="preserve"> </v>
      </c>
      <c r="O24" s="504"/>
      <c r="P24" s="503">
        <f t="shared" si="352"/>
        <v>44591.70850333335</v>
      </c>
      <c r="Q24" s="501" t="str">
        <f>IF(VLOOKUP(P24,'Drilling Input'!$B$3:$F$10034,5,1)=VLOOKUP(P23,'Drilling Input'!$B$3:$F$10034,5,1)," ",VLOOKUP(P24,'Drilling Input'!$B$3:$F$10034,5,1))</f>
        <v xml:space="preserve"> </v>
      </c>
      <c r="R24" s="504"/>
      <c r="S24" s="503">
        <f t="shared" ref="S24" si="2433">S23+1/24+1/100000</f>
        <v>44592.70850333335</v>
      </c>
      <c r="T24" s="501" t="str">
        <f>IF(VLOOKUP(S24,'Drilling Input'!$B$3:$F$10034,5,1)=VLOOKUP(S23,'Drilling Input'!$B$3:$F$10034,5,1)," ",VLOOKUP(S24,'Drilling Input'!$B$3:$F$10034,5,1))</f>
        <v xml:space="preserve"> </v>
      </c>
      <c r="U24" s="504"/>
      <c r="V24" s="503">
        <f t="shared" ref="V24" si="2434">V23+1/24+1/100000</f>
        <v>44593.70850333335</v>
      </c>
      <c r="W24" s="501" t="str">
        <f>IF(VLOOKUP(V24,'Drilling Input'!$B$3:$F$10034,5,1)=VLOOKUP(V23,'Drilling Input'!$B$3:$F$10034,5,1)," ",VLOOKUP(V24,'Drilling Input'!$B$3:$F$10034,5,1))</f>
        <v xml:space="preserve"> </v>
      </c>
      <c r="X24" s="504"/>
      <c r="Y24" s="503">
        <f t="shared" ref="Y24:BU30" si="2435">Y23+1/24+1/100000</f>
        <v>44594.70850333335</v>
      </c>
      <c r="Z24" s="501" t="str">
        <f>IF(VLOOKUP(Y24,'Drilling Input'!$B$3:$F$10034,5,1)=VLOOKUP(Y23,'Drilling Input'!$B$3:$F$10034,5,1)," ",VLOOKUP(Y24,'Drilling Input'!$B$3:$F$10034,5,1))</f>
        <v xml:space="preserve"> </v>
      </c>
      <c r="AA24" s="504"/>
      <c r="AB24" s="503">
        <f t="shared" ref="AB24" si="2436">AB23+1/24+1/100000</f>
        <v>44595.70850333335</v>
      </c>
      <c r="AC24" s="501" t="str">
        <f>IF(VLOOKUP(AB24,'Drilling Input'!$B$3:$F$10034,5,1)=VLOOKUP(AB23,'Drilling Input'!$B$3:$F$10034,5,1)," ",VLOOKUP(AB24,'Drilling Input'!$B$3:$F$10034,5,1))</f>
        <v xml:space="preserve"> </v>
      </c>
      <c r="AD24" s="504"/>
      <c r="AE24" s="503">
        <f t="shared" ref="AE24" si="2437">AE23+1/24+1/100000</f>
        <v>44596.70850333335</v>
      </c>
      <c r="AF24" s="501" t="str">
        <f>IF(VLOOKUP(AE24,'Drilling Input'!$B$3:$F$10034,5,1)=VLOOKUP(AE23,'Drilling Input'!$B$3:$F$10034,5,1)," ",VLOOKUP(AE24,'Drilling Input'!$B$3:$F$10034,5,1))</f>
        <v xml:space="preserve"> </v>
      </c>
      <c r="AG24" s="504"/>
      <c r="AH24" s="503">
        <f t="shared" ref="AH24" si="2438">AH23+1/24+1/100000</f>
        <v>44597.70850333335</v>
      </c>
      <c r="AI24" s="501" t="str">
        <f>IF(VLOOKUP(AH24,'Drilling Input'!$B$3:$F$10034,5,1)=VLOOKUP(AH23,'Drilling Input'!$B$3:$F$10034,5,1)," ",VLOOKUP(AH24,'Drilling Input'!$B$3:$F$10034,5,1))</f>
        <v xml:space="preserve"> </v>
      </c>
      <c r="AJ24" s="504"/>
      <c r="AK24" s="503">
        <f t="shared" ref="AK24" si="2439">AK23+1/24+1/100000</f>
        <v>44598.70850333335</v>
      </c>
      <c r="AL24" s="501" t="str">
        <f>IF(VLOOKUP(AK24,'Drilling Input'!$B$3:$F$10034,5,1)=VLOOKUP(AK23,'Drilling Input'!$B$3:$F$10034,5,1)," ",VLOOKUP(AK24,'Drilling Input'!$B$3:$F$10034,5,1))</f>
        <v xml:space="preserve"> </v>
      </c>
      <c r="AM24" s="504"/>
      <c r="AN24" s="503">
        <f t="shared" ref="AN24:CJ30" si="2440">AN23+1/24+1/100000</f>
        <v>44599.70850333335</v>
      </c>
      <c r="AO24" s="501" t="str">
        <f>IF(VLOOKUP(AN24,'Drilling Input'!$B$3:$F$10034,5,1)=VLOOKUP(AN23,'Drilling Input'!$B$3:$F$10034,5,1)," ",VLOOKUP(AN24,'Drilling Input'!$B$3:$F$10034,5,1))</f>
        <v xml:space="preserve"> </v>
      </c>
      <c r="AP24" s="504"/>
      <c r="AQ24" s="503">
        <f t="shared" ref="AQ24" si="2441">AQ23+1/24+1/100000</f>
        <v>44600.70850333335</v>
      </c>
      <c r="AR24" s="501" t="str">
        <f>IF(VLOOKUP(AQ24,'Drilling Input'!$B$3:$F$10034,5,1)=VLOOKUP(AQ23,'Drilling Input'!$B$3:$F$10034,5,1)," ",VLOOKUP(AQ24,'Drilling Input'!$B$3:$F$10034,5,1))</f>
        <v xml:space="preserve"> </v>
      </c>
      <c r="AS24" s="504"/>
      <c r="AT24" s="503">
        <f t="shared" ref="AT24" si="2442">AT23+1/24+1/100000</f>
        <v>44601.70850333335</v>
      </c>
      <c r="AU24" s="501" t="str">
        <f>IF(VLOOKUP(AT24,'Drilling Input'!$B$3:$F$10034,5,1)=VLOOKUP(AT23,'Drilling Input'!$B$3:$F$10034,5,1)," ",VLOOKUP(AT24,'Drilling Input'!$B$3:$F$10034,5,1))</f>
        <v xml:space="preserve"> </v>
      </c>
      <c r="AV24" s="504"/>
      <c r="AW24" s="503">
        <f t="shared" si="2435"/>
        <v>44602.70850333335</v>
      </c>
      <c r="AX24" s="501" t="str">
        <f>IF(VLOOKUP(AW24,'Drilling Input'!$B$3:$F$10034,5,1)=VLOOKUP(AW23,'Drilling Input'!$B$3:$F$10034,5,1)," ",VLOOKUP(AW24,'Drilling Input'!$B$3:$F$10034,5,1))</f>
        <v xml:space="preserve"> </v>
      </c>
      <c r="AY24" s="504"/>
      <c r="AZ24" s="503">
        <f t="shared" ref="AZ24" si="2443">AZ23+1/24+1/100000</f>
        <v>44603.70850333335</v>
      </c>
      <c r="BA24" s="501" t="str">
        <f>IF(VLOOKUP(AZ24,'Drilling Input'!$B$3:$F$10034,5,1)=VLOOKUP(AZ23,'Drilling Input'!$B$3:$F$10034,5,1)," ",VLOOKUP(AZ24,'Drilling Input'!$B$3:$F$10034,5,1))</f>
        <v xml:space="preserve"> </v>
      </c>
      <c r="BB24" s="504"/>
      <c r="BC24" s="503">
        <f t="shared" ref="BC24" si="2444">BC23+1/24+1/100000</f>
        <v>44604.70850333335</v>
      </c>
      <c r="BD24" s="501" t="str">
        <f>IF(VLOOKUP(BC24,'Drilling Input'!$B$3:$F$10034,5,1)=VLOOKUP(BC23,'Drilling Input'!$B$3:$F$10034,5,1)," ",VLOOKUP(BC24,'Drilling Input'!$B$3:$F$10034,5,1))</f>
        <v xml:space="preserve"> </v>
      </c>
      <c r="BE24" s="504"/>
      <c r="BF24" s="503">
        <f t="shared" ref="BF24" si="2445">BF23+1/24+1/100000</f>
        <v>44605.70850333335</v>
      </c>
      <c r="BG24" s="501" t="str">
        <f>IF(VLOOKUP(BF24,'Drilling Input'!$B$3:$F$10034,5,1)=VLOOKUP(BF23,'Drilling Input'!$B$3:$F$10034,5,1)," ",VLOOKUP(BF24,'Drilling Input'!$B$3:$F$10034,5,1))</f>
        <v xml:space="preserve"> </v>
      </c>
      <c r="BH24" s="504"/>
      <c r="BI24" s="503">
        <f t="shared" ref="BI24" si="2446">BI23+1/24+1/100000</f>
        <v>44606.70850333335</v>
      </c>
      <c r="BJ24" s="501" t="str">
        <f>IF(VLOOKUP(BI24,'Drilling Input'!$B$3:$F$10034,5,1)=VLOOKUP(BI23,'Drilling Input'!$B$3:$F$10034,5,1)," ",VLOOKUP(BI24,'Drilling Input'!$B$3:$F$10034,5,1))</f>
        <v xml:space="preserve"> </v>
      </c>
      <c r="BK24" s="504"/>
      <c r="BL24" s="503">
        <f t="shared" si="2440"/>
        <v>44607.70850333335</v>
      </c>
      <c r="BM24" s="501" t="str">
        <f>IF(VLOOKUP(BL24,'Drilling Input'!$B$3:$F$10034,5,1)=VLOOKUP(BL23,'Drilling Input'!$B$3:$F$10034,5,1)," ",VLOOKUP(BL24,'Drilling Input'!$B$3:$F$10034,5,1))</f>
        <v xml:space="preserve"> </v>
      </c>
      <c r="BN24" s="504"/>
      <c r="BO24" s="503">
        <f t="shared" ref="BO24" si="2447">BO23+1/24+1/100000</f>
        <v>44608.70850333335</v>
      </c>
      <c r="BP24" s="501" t="str">
        <f>IF(VLOOKUP(BO24,'Drilling Input'!$B$3:$F$10034,5,1)=VLOOKUP(BO23,'Drilling Input'!$B$3:$F$10034,5,1)," ",VLOOKUP(BO24,'Drilling Input'!$B$3:$F$10034,5,1))</f>
        <v xml:space="preserve"> </v>
      </c>
      <c r="BQ24" s="504"/>
      <c r="BR24" s="503">
        <f t="shared" ref="BR24" si="2448">BR23+1/24+1/100000</f>
        <v>44609.70850333335</v>
      </c>
      <c r="BS24" s="501" t="str">
        <f>IF(VLOOKUP(BR24,'Drilling Input'!$B$3:$F$10034,5,1)=VLOOKUP(BR23,'Drilling Input'!$B$3:$F$10034,5,1)," ",VLOOKUP(BR24,'Drilling Input'!$B$3:$F$10034,5,1))</f>
        <v xml:space="preserve"> </v>
      </c>
      <c r="BT24" s="504"/>
      <c r="BU24" s="503">
        <f t="shared" si="2435"/>
        <v>44610.70850333335</v>
      </c>
      <c r="BV24" s="501" t="str">
        <f>IF(VLOOKUP(BU24,'Drilling Input'!$B$3:$F$10034,5,1)=VLOOKUP(BU23,'Drilling Input'!$B$3:$F$10034,5,1)," ",VLOOKUP(BU24,'Drilling Input'!$B$3:$F$10034,5,1))</f>
        <v xml:space="preserve"> </v>
      </c>
      <c r="BW24" s="504"/>
      <c r="BX24" s="503">
        <f t="shared" ref="BX24" si="2449">BX23+1/24+1/100000</f>
        <v>44611.70850333335</v>
      </c>
      <c r="BY24" s="501" t="str">
        <f>IF(VLOOKUP(BX24,'Drilling Input'!$B$3:$F$10034,5,1)=VLOOKUP(BX23,'Drilling Input'!$B$3:$F$10034,5,1)," ",VLOOKUP(BX24,'Drilling Input'!$B$3:$F$10034,5,1))</f>
        <v>Obtain port clearance and perform loadout operation</v>
      </c>
      <c r="BZ24" s="504"/>
      <c r="CA24" s="503">
        <f t="shared" ref="CA24" si="2450">CA23+1/24+1/100000</f>
        <v>44612.70850333335</v>
      </c>
      <c r="CB24" s="501" t="str">
        <f>IF(VLOOKUP(CA24,'Drilling Input'!$B$3:$F$10034,5,1)=VLOOKUP(CA23,'Drilling Input'!$B$3:$F$10034,5,1)," ",VLOOKUP(CA24,'Drilling Input'!$B$3:$F$10034,5,1))</f>
        <v xml:space="preserve"> </v>
      </c>
      <c r="CC24" s="504"/>
      <c r="CD24" s="503">
        <f t="shared" ref="CD24" si="2451">CD23+1/24+1/100000</f>
        <v>44613.70850333335</v>
      </c>
      <c r="CE24" s="501" t="str">
        <f>IF(VLOOKUP(CD24,'Drilling Input'!$B$3:$F$10034,5,1)=VLOOKUP(CD23,'Drilling Input'!$B$3:$F$10034,5,1)," ",VLOOKUP(CD24,'Drilling Input'!$B$3:$F$10034,5,1))</f>
        <v xml:space="preserve"> </v>
      </c>
      <c r="CF24" s="504"/>
      <c r="CG24" s="503">
        <f t="shared" ref="CG24" si="2452">CG23+1/24+1/100000</f>
        <v>44614.70850333335</v>
      </c>
      <c r="CH24" s="501" t="str">
        <f>IF(VLOOKUP(CG24,'Drilling Input'!$B$3:$F$10034,5,1)=VLOOKUP(CG23,'Drilling Input'!$B$3:$F$10034,5,1)," ",VLOOKUP(CG24,'Drilling Input'!$B$3:$F$10034,5,1))</f>
        <v xml:space="preserve"> </v>
      </c>
      <c r="CI24" s="504"/>
      <c r="CJ24" s="503">
        <f t="shared" si="2440"/>
        <v>44615.70850333335</v>
      </c>
      <c r="CK24" s="501" t="str">
        <f>IF(VLOOKUP(CJ24,'Drilling Input'!$B$3:$F$10034,5,1)=VLOOKUP(CJ23,'Drilling Input'!$B$3:$F$10034,5,1)," ",VLOOKUP(CJ24,'Drilling Input'!$B$3:$F$10034,5,1))</f>
        <v xml:space="preserve"> </v>
      </c>
      <c r="CL24" s="504"/>
      <c r="CM24" s="503">
        <f t="shared" ref="CM24" si="2453">CM23+1/24+1/100000</f>
        <v>44616.70850333335</v>
      </c>
      <c r="CN24" s="501" t="str">
        <f>IF(VLOOKUP(CM24,'Drilling Input'!$B$3:$F$10034,5,1)=VLOOKUP(CM23,'Drilling Input'!$B$3:$F$10034,5,1)," ",VLOOKUP(CM24,'Drilling Input'!$B$3:$F$10034,5,1))</f>
        <v xml:space="preserve"> </v>
      </c>
      <c r="CO24" s="504"/>
      <c r="CP24" s="503">
        <f t="shared" ref="CP24" si="2454">CP23+1/24+1/100000</f>
        <v>44617.70850333335</v>
      </c>
      <c r="CQ24" s="501" t="str">
        <f>IF(VLOOKUP(CP24,'Drilling Input'!$B$3:$F$10034,5,1)=VLOOKUP(CP23,'Drilling Input'!$B$3:$F$10034,5,1)," ",VLOOKUP(CP24,'Drilling Input'!$B$3:$F$10034,5,1))</f>
        <v xml:space="preserve"> </v>
      </c>
      <c r="CR24" s="504"/>
      <c r="CS24" s="503">
        <f t="shared" ref="CS24:EO30" si="2455">CS23+1/24+1/100000</f>
        <v>44618.70850333335</v>
      </c>
      <c r="CT24" s="501" t="str">
        <f>IF(VLOOKUP(CS24,'Drilling Input'!$B$3:$F$10034,5,1)=VLOOKUP(CS23,'Drilling Input'!$B$3:$F$10034,5,1)," ",VLOOKUP(CS24,'Drilling Input'!$B$3:$F$10034,5,1))</f>
        <v xml:space="preserve"> </v>
      </c>
      <c r="CU24" s="504"/>
      <c r="CV24" s="503">
        <f t="shared" ref="CV24" si="2456">CV23+1/24+1/100000</f>
        <v>44619.70850333335</v>
      </c>
      <c r="CW24" s="501" t="str">
        <f>IF(VLOOKUP(CV24,'Drilling Input'!$B$3:$F$10034,5,1)=VLOOKUP(CV23,'Drilling Input'!$B$3:$F$10034,5,1)," ",VLOOKUP(CV24,'Drilling Input'!$B$3:$F$10034,5,1))</f>
        <v xml:space="preserve"> </v>
      </c>
      <c r="CX24" s="504"/>
      <c r="CY24" s="503">
        <f t="shared" ref="CY24" si="2457">CY23+1/24+1/100000</f>
        <v>44620.70850333335</v>
      </c>
      <c r="CZ24" s="501" t="str">
        <f>IF(VLOOKUP(CY24,'Drilling Input'!$B$3:$F$10034,5,1)=VLOOKUP(CY23,'Drilling Input'!$B$3:$F$10034,5,1)," ",VLOOKUP(CY24,'Drilling Input'!$B$3:$F$10034,5,1))</f>
        <v xml:space="preserve"> </v>
      </c>
      <c r="DA24" s="504"/>
      <c r="DB24" s="503">
        <f t="shared" ref="DB24" si="2458">DB23+1/24+1/100000</f>
        <v>44621.70850333335</v>
      </c>
      <c r="DC24" s="501" t="str">
        <f>IF(VLOOKUP(DB24,'Drilling Input'!$B$3:$F$10034,5,1)=VLOOKUP(DB23,'Drilling Input'!$B$3:$F$10034,5,1)," ",VLOOKUP(DB24,'Drilling Input'!$B$3:$F$10034,5,1))</f>
        <v xml:space="preserve"> </v>
      </c>
      <c r="DD24" s="504"/>
      <c r="DE24" s="503">
        <f t="shared" ref="DE24" si="2459">DE23+1/24+1/100000</f>
        <v>44622.70850333335</v>
      </c>
      <c r="DF24" s="501" t="str">
        <f>IF(VLOOKUP(DE24,'Drilling Input'!$B$3:$F$10034,5,1)=VLOOKUP(DE23,'Drilling Input'!$B$3:$F$10034,5,1)," ",VLOOKUP(DE24,'Drilling Input'!$B$3:$F$10034,5,1))</f>
        <v xml:space="preserve"> </v>
      </c>
      <c r="DG24" s="504"/>
      <c r="DH24" s="503">
        <f t="shared" ref="DH24:FD30" si="2460">DH23+1/24+1/100000</f>
        <v>44623.70850333335</v>
      </c>
      <c r="DI24" s="501" t="str">
        <f>IF(VLOOKUP(DH24,'Drilling Input'!$B$3:$F$10034,5,1)=VLOOKUP(DH23,'Drilling Input'!$B$3:$F$10034,5,1)," ",VLOOKUP(DH24,'Drilling Input'!$B$3:$F$10034,5,1))</f>
        <v xml:space="preserve"> </v>
      </c>
      <c r="DJ24" s="504"/>
      <c r="DK24" s="503">
        <f t="shared" ref="DK24" si="2461">DK23+1/24+1/100000</f>
        <v>44624.70850333335</v>
      </c>
      <c r="DL24" s="501" t="str">
        <f>IF(VLOOKUP(DK24,'Drilling Input'!$B$3:$F$10034,5,1)=VLOOKUP(DK23,'Drilling Input'!$B$3:$F$10034,5,1)," ",VLOOKUP(DK24,'Drilling Input'!$B$3:$F$10034,5,1))</f>
        <v xml:space="preserve"> </v>
      </c>
      <c r="DM24" s="504"/>
      <c r="DN24" s="503">
        <f t="shared" ref="DN24" si="2462">DN23+1/24+1/100000</f>
        <v>44625.70850333335</v>
      </c>
      <c r="DO24" s="501" t="str">
        <f>IF(VLOOKUP(DN24,'Drilling Input'!$B$3:$F$10034,5,1)=VLOOKUP(DN23,'Drilling Input'!$B$3:$F$10034,5,1)," ",VLOOKUP(DN24,'Drilling Input'!$B$3:$F$10034,5,1))</f>
        <v xml:space="preserve"> </v>
      </c>
      <c r="DP24" s="504"/>
      <c r="DQ24" s="503">
        <f t="shared" si="2455"/>
        <v>44626.70850333335</v>
      </c>
      <c r="DR24" s="501" t="str">
        <f>IF(VLOOKUP(DQ24,'Drilling Input'!$B$3:$F$10034,5,1)=VLOOKUP(DQ23,'Drilling Input'!$B$3:$F$10034,5,1)," ",VLOOKUP(DQ24,'Drilling Input'!$B$3:$F$10034,5,1))</f>
        <v xml:space="preserve"> </v>
      </c>
      <c r="DS24" s="504"/>
      <c r="DT24" s="503">
        <f t="shared" ref="DT24" si="2463">DT23+1/24+1/100000</f>
        <v>44627.70850333335</v>
      </c>
      <c r="DU24" s="501" t="str">
        <f>IF(VLOOKUP(DT24,'Drilling Input'!$B$3:$F$10034,5,1)=VLOOKUP(DT23,'Drilling Input'!$B$3:$F$10034,5,1)," ",VLOOKUP(DT24,'Drilling Input'!$B$3:$F$10034,5,1))</f>
        <v>Jet 36" conductor below seabed to planned setting depth. Sweep hole with Hi-vis as required.</v>
      </c>
      <c r="DV24" s="504"/>
      <c r="DW24" s="503">
        <f t="shared" ref="DW24" si="2464">DW23+1/24+1/100000</f>
        <v>44628.70850333335</v>
      </c>
      <c r="DX24" s="501" t="str">
        <f>IF(VLOOKUP(DW24,'Drilling Input'!$B$3:$F$10034,5,1)=VLOOKUP(DW23,'Drilling Input'!$B$3:$F$10034,5,1)," ",VLOOKUP(DW24,'Drilling Input'!$B$3:$F$10034,5,1))</f>
        <v xml:space="preserve"> </v>
      </c>
      <c r="DY24" s="504"/>
      <c r="DZ24" s="503">
        <f t="shared" ref="DZ24" si="2465">DZ23+1/24+1/100000</f>
        <v>44629.70850333335</v>
      </c>
      <c r="EA24" s="501" t="str">
        <f>IF(VLOOKUP(DZ24,'Drilling Input'!$B$3:$F$10034,5,1)=VLOOKUP(DZ23,'Drilling Input'!$B$3:$F$10034,5,1)," ",VLOOKUP(DZ24,'Drilling Input'!$B$3:$F$10034,5,1))</f>
        <v xml:space="preserve"> </v>
      </c>
      <c r="EB24" s="504"/>
      <c r="EC24" s="503">
        <f t="shared" ref="EC24" si="2466">EC23+1/24+1/100000</f>
        <v>44630.70850333335</v>
      </c>
      <c r="ED24" s="501" t="str">
        <f>IF(VLOOKUP(EC24,'Drilling Input'!$B$3:$F$10034,5,1)=VLOOKUP(EC23,'Drilling Input'!$B$3:$F$10034,5,1)," ",VLOOKUP(EC24,'Drilling Input'!$B$3:$F$10034,5,1))</f>
        <v xml:space="preserve"> </v>
      </c>
      <c r="EE24" s="504"/>
      <c r="EF24" s="503">
        <f t="shared" si="2460"/>
        <v>44631.70850333335</v>
      </c>
      <c r="EG24" s="501" t="str">
        <f>IF(VLOOKUP(EF24,'Drilling Input'!$B$3:$F$10034,5,1)=VLOOKUP(EF23,'Drilling Input'!$B$3:$F$10034,5,1)," ",VLOOKUP(EF24,'Drilling Input'!$B$3:$F$10034,5,1))</f>
        <v xml:space="preserve"> </v>
      </c>
      <c r="EH24" s="504"/>
      <c r="EI24" s="503">
        <f t="shared" ref="EI24" si="2467">EI23+1/24+1/100000</f>
        <v>44632.70850333335</v>
      </c>
      <c r="EJ24" s="501" t="str">
        <f>IF(VLOOKUP(EI24,'Drilling Input'!$B$3:$F$10034,5,1)=VLOOKUP(EI23,'Drilling Input'!$B$3:$F$10034,5,1)," ",VLOOKUP(EI24,'Drilling Input'!$B$3:$F$10034,5,1))</f>
        <v xml:space="preserve"> </v>
      </c>
      <c r="EK24" s="504"/>
      <c r="EL24" s="503">
        <f t="shared" ref="EL24" si="2468">EL23+1/24+1/100000</f>
        <v>44633.70850333335</v>
      </c>
      <c r="EM24" s="501" t="str">
        <f>IF(VLOOKUP(EL24,'Drilling Input'!$B$3:$F$10034,5,1)=VLOOKUP(EL23,'Drilling Input'!$B$3:$F$10034,5,1)," ",VLOOKUP(EL24,'Drilling Input'!$B$3:$F$10034,5,1))</f>
        <v xml:space="preserve"> </v>
      </c>
      <c r="EN24" s="504"/>
      <c r="EO24" s="503">
        <f t="shared" si="2455"/>
        <v>44634.70850333335</v>
      </c>
      <c r="EP24" s="501" t="str">
        <f>IF(VLOOKUP(EO24,'Drilling Input'!$B$3:$F$10034,5,1)=VLOOKUP(EO23,'Drilling Input'!$B$3:$F$10034,5,1)," ",VLOOKUP(EO24,'Drilling Input'!$B$3:$F$10034,5,1))</f>
        <v xml:space="preserve"> </v>
      </c>
      <c r="EQ24" s="504"/>
      <c r="ER24" s="503">
        <f t="shared" ref="ER24" si="2469">ER23+1/24+1/100000</f>
        <v>44635.70850333335</v>
      </c>
      <c r="ES24" s="501" t="str">
        <f>IF(VLOOKUP(ER24,'Drilling Input'!$B$3:$F$10034,5,1)=VLOOKUP(ER23,'Drilling Input'!$B$3:$F$10034,5,1)," ",VLOOKUP(ER24,'Drilling Input'!$B$3:$F$10034,5,1))</f>
        <v xml:space="preserve"> </v>
      </c>
      <c r="ET24" s="504"/>
      <c r="EU24" s="503">
        <f t="shared" ref="EU24" si="2470">EU23+1/24+1/100000</f>
        <v>44636.70850333335</v>
      </c>
      <c r="EV24" s="501" t="str">
        <f>IF(VLOOKUP(EU24,'Drilling Input'!$B$3:$F$10034,5,1)=VLOOKUP(EU23,'Drilling Input'!$B$3:$F$10034,5,1)," ",VLOOKUP(EU24,'Drilling Input'!$B$3:$F$10034,5,1))</f>
        <v xml:space="preserve"> </v>
      </c>
      <c r="EW24" s="504"/>
      <c r="EX24" s="503">
        <f t="shared" ref="EX24" si="2471">EX23+1/24+1/100000</f>
        <v>44637.70850333335</v>
      </c>
      <c r="EY24" s="501" t="str">
        <f>IF(VLOOKUP(EX24,'Drilling Input'!$B$3:$F$10034,5,1)=VLOOKUP(EX23,'Drilling Input'!$B$3:$F$10034,5,1)," ",VLOOKUP(EX24,'Drilling Input'!$B$3:$F$10034,5,1))</f>
        <v xml:space="preserve"> </v>
      </c>
      <c r="EZ24" s="504"/>
      <c r="FA24" s="503">
        <f t="shared" ref="FA24" si="2472">FA23+1/24+1/100000</f>
        <v>44638.70850333335</v>
      </c>
      <c r="FB24" s="501" t="str">
        <f>IF(VLOOKUP(FA24,'Drilling Input'!$B$3:$F$10034,5,1)=VLOOKUP(FA23,'Drilling Input'!$B$3:$F$10034,5,1)," ",VLOOKUP(FA24,'Drilling Input'!$B$3:$F$10034,5,1))</f>
        <v xml:space="preserve"> </v>
      </c>
      <c r="FC24" s="504"/>
      <c r="FD24" s="503">
        <f t="shared" si="2460"/>
        <v>44639.70850333335</v>
      </c>
      <c r="FE24" s="501" t="str">
        <f>IF(VLOOKUP(FD24,'Drilling Input'!$B$3:$F$10034,5,1)=VLOOKUP(FD23,'Drilling Input'!$B$3:$F$10034,5,1)," ",VLOOKUP(FD24,'Drilling Input'!$B$3:$F$10034,5,1))</f>
        <v xml:space="preserve"> </v>
      </c>
      <c r="FF24" s="504"/>
      <c r="FG24" s="503">
        <f t="shared" ref="FG24" si="2473">FG23+1/24+1/100000</f>
        <v>44640.70850333335</v>
      </c>
      <c r="FH24" s="501" t="str">
        <f>IF(VLOOKUP(FG24,'Drilling Input'!$B$3:$F$10034,5,1)=VLOOKUP(FG23,'Drilling Input'!$B$3:$F$10034,5,1)," ",VLOOKUP(FG24,'Drilling Input'!$B$3:$F$10034,5,1))</f>
        <v xml:space="preserve"> </v>
      </c>
      <c r="FI24" s="504"/>
      <c r="FJ24" s="503">
        <f t="shared" ref="FJ24" si="2474">FJ23+1/24+1/100000</f>
        <v>44641.70850333335</v>
      </c>
      <c r="FK24" s="501" t="str">
        <f>IF(VLOOKUP(FJ24,'Drilling Input'!$B$3:$F$10034,5,1)=VLOOKUP(FJ23,'Drilling Input'!$B$3:$F$10034,5,1)," ",VLOOKUP(FJ24,'Drilling Input'!$B$3:$F$10034,5,1))</f>
        <v>Continue to RIH 20" x 18-5/8" casing on DP.</v>
      </c>
      <c r="FL24" s="504"/>
      <c r="FM24" s="503">
        <f t="shared" ref="FM24:HI30" si="2475">FM23+1/24+1/100000</f>
        <v>44642.70850333335</v>
      </c>
      <c r="FN24" s="501" t="str">
        <f>IF(VLOOKUP(FM24,'Drilling Input'!$B$3:$F$10034,5,1)=VLOOKUP(FM23,'Drilling Input'!$B$3:$F$10034,5,1)," ",VLOOKUP(FM24,'Drilling Input'!$B$3:$F$10034,5,1))</f>
        <v xml:space="preserve"> </v>
      </c>
      <c r="FO24" s="504"/>
      <c r="FP24" s="503">
        <f t="shared" ref="FP24" si="2476">FP23+1/24+1/100000</f>
        <v>44643.70850333335</v>
      </c>
      <c r="FQ24" s="501" t="str">
        <f>IF(VLOOKUP(FP24,'Drilling Input'!$B$3:$F$10034,5,1)=VLOOKUP(FP23,'Drilling Input'!$B$3:$F$10034,5,1)," ",VLOOKUP(FP24,'Drilling Input'!$B$3:$F$10034,5,1))</f>
        <v xml:space="preserve">Confirm deck count. Install saddle to riser skate for pup joint. RIH pup joint. </v>
      </c>
      <c r="FR24" s="504"/>
      <c r="FS24" s="503">
        <f t="shared" ref="FS24" si="2477">FS23+1/24+1/100000</f>
        <v>44644.70850333335</v>
      </c>
      <c r="FT24" s="501" t="str">
        <f>IF(VLOOKUP(FS24,'Drilling Input'!$B$3:$F$10034,5,1)=VLOOKUP(FS23,'Drilling Input'!$B$3:$F$10034,5,1)," ",VLOOKUP(FS24,'Drilling Input'!$B$3:$F$10034,5,1))</f>
        <v>Pressure test x 2 against RCD piper valves V1, V2. Function test RCD latch</v>
      </c>
      <c r="FU24" s="504"/>
      <c r="FV24" s="503">
        <f t="shared" ref="FV24" si="2478">FV23+1/24+1/100000</f>
        <v>44645.70850333335</v>
      </c>
      <c r="FW24" s="501" t="str">
        <f>IF(VLOOKUP(FV24,'Drilling Input'!$B$3:$F$10034,5,1)=VLOOKUP(FV23,'Drilling Input'!$B$3:$F$10034,5,1)," ",VLOOKUP(FV24,'Drilling Input'!$B$3:$F$10034,5,1))</f>
        <v>Install diverter, function test.</v>
      </c>
      <c r="FX24" s="504"/>
      <c r="FY24" s="503">
        <f t="shared" ref="FY24" si="2479">FY23+1/24+1/100000</f>
        <v>44646.70850333335</v>
      </c>
      <c r="FZ24" s="501" t="str">
        <f>IF(VLOOKUP(FY24,'Drilling Input'!$B$3:$F$10034,5,1)=VLOOKUP(FY23,'Drilling Input'!$B$3:$F$10034,5,1)," ",VLOOKUP(FY24,'Drilling Input'!$B$3:$F$10034,5,1))</f>
        <v xml:space="preserve"> </v>
      </c>
      <c r="GA24" s="504"/>
      <c r="GB24" s="503">
        <f t="shared" ref="GB24:HX30" si="2480">GB23+1/24+1/100000</f>
        <v>44647.70850333335</v>
      </c>
      <c r="GC24" s="501" t="str">
        <f>IF(VLOOKUP(GB24,'Drilling Input'!$B$3:$F$10034,5,1)=VLOOKUP(GB23,'Drilling Input'!$B$3:$F$10034,5,1)," ",VLOOKUP(GB24,'Drilling Input'!$B$3:$F$10034,5,1))</f>
        <v>RIH 13-5/8" casing in stands</v>
      </c>
      <c r="GD24" s="504"/>
      <c r="GE24" s="503">
        <f t="shared" ref="GE24" si="2481">GE23+1/24+1/100000</f>
        <v>44648.70850333335</v>
      </c>
      <c r="GF24" s="501" t="str">
        <f>IF(VLOOKUP(GE24,'Drilling Input'!$B$3:$F$10034,5,1)=VLOOKUP(GE23,'Drilling Input'!$B$3:$F$10034,5,1)," ",VLOOKUP(GE24,'Drilling Input'!$B$3:$F$10034,5,1))</f>
        <v xml:space="preserve"> </v>
      </c>
      <c r="GG24" s="504"/>
      <c r="GH24" s="503">
        <f t="shared" ref="GH24" si="2482">GH23+1/24+1/100000</f>
        <v>44649.70850333335</v>
      </c>
      <c r="GI24" s="501" t="str">
        <f>IF(VLOOKUP(GH24,'Drilling Input'!$B$3:$F$10034,5,1)=VLOOKUP(GH23,'Drilling Input'!$B$3:$F$10034,5,1)," ",VLOOKUP(GH24,'Drilling Input'!$B$3:$F$10034,5,1))</f>
        <v xml:space="preserve"> </v>
      </c>
      <c r="GJ24" s="504"/>
      <c r="GK24" s="503">
        <f t="shared" si="2475"/>
        <v>44650.70850333335</v>
      </c>
      <c r="GL24" s="501" t="str">
        <f>IF(VLOOKUP(GK24,'Drilling Input'!$B$3:$F$10034,5,1)=VLOOKUP(GK23,'Drilling Input'!$B$3:$F$10034,5,1)," ",VLOOKUP(GK24,'Drilling Input'!$B$3:$F$10034,5,1))</f>
        <v xml:space="preserve"> </v>
      </c>
      <c r="GM24" s="504"/>
      <c r="GN24" s="503">
        <f t="shared" ref="GN24" si="2483">GN23+1/24+1/100000</f>
        <v>44651.70850333335</v>
      </c>
      <c r="GO24" s="501" t="str">
        <f>IF(VLOOKUP(GN24,'Drilling Input'!$B$3:$F$10034,5,1)=VLOOKUP(GN23,'Drilling Input'!$B$3:$F$10034,5,1)," ",VLOOKUP(GN24,'Drilling Input'!$B$3:$F$10034,5,1))</f>
        <v>RIH 9-5/8" cleanout/ scraper BHA to HHC packet depth (8,551 ft)</v>
      </c>
      <c r="GP24" s="504"/>
      <c r="GQ24" s="503">
        <f t="shared" ref="GQ24" si="2484">GQ23+1/24+1/100000</f>
        <v>44652.70850333335</v>
      </c>
      <c r="GR24" s="501" t="str">
        <f>IF(VLOOKUP(GQ24,'Drilling Input'!$B$3:$F$10034,5,1)=VLOOKUP(GQ23,'Drilling Input'!$B$3:$F$10034,5,1)," ",VLOOKUP(GQ24,'Drilling Input'!$B$3:$F$10034,5,1))</f>
        <v>P/U and M/U suspension packer</v>
      </c>
      <c r="GS24" s="504"/>
      <c r="GT24" s="503">
        <f t="shared" ref="GT24" si="2485">GT23+1/24+1/100000</f>
        <v>44653.70850333335</v>
      </c>
      <c r="GU24" s="501" t="str">
        <f>IF(VLOOKUP(GT24,'Drilling Input'!$B$3:$F$10034,5,1)=VLOOKUP(GT23,'Drilling Input'!$B$3:$F$10034,5,1)," ",VLOOKUP(GT24,'Drilling Input'!$B$3:$F$10034,5,1))</f>
        <v>RIH to top of suspension packer</v>
      </c>
      <c r="GV24" s="504"/>
      <c r="GW24" s="503">
        <f t="shared" ref="GW24" si="2486">GW23+1/24+1/100000</f>
        <v>44654.70850333335</v>
      </c>
      <c r="GX24" s="501" t="str">
        <f>IF(VLOOKUP(GW24,'Drilling Input'!$B$3:$F$10034,5,1)=VLOOKUP(GW23,'Drilling Input'!$B$3:$F$10034,5,1)," ",VLOOKUP(GW24,'Drilling Input'!$B$3:$F$10034,5,1))</f>
        <v xml:space="preserve"> </v>
      </c>
      <c r="GY24" s="504"/>
      <c r="GZ24" s="503">
        <f t="shared" si="2480"/>
        <v>44655.70850333335</v>
      </c>
      <c r="HA24" s="501" t="str">
        <f>IF(VLOOKUP(GZ24,'Drilling Input'!$B$3:$F$10034,5,1)=VLOOKUP(GZ23,'Drilling Input'!$B$3:$F$10034,5,1)," ",VLOOKUP(GZ24,'Drilling Input'!$B$3:$F$10034,5,1))</f>
        <v>Displace C and K lines to brine</v>
      </c>
      <c r="HB24" s="504"/>
      <c r="HC24" s="503">
        <f t="shared" ref="HC24" si="2487">HC23+1/24+1/100000</f>
        <v>44656.70850333335</v>
      </c>
      <c r="HD24" s="501" t="str">
        <f>IF(VLOOKUP(HC24,'Drilling Input'!$B$3:$F$10034,5,1)=VLOOKUP(HC23,'Drilling Input'!$B$3:$F$10034,5,1)," ",VLOOKUP(HC24,'Drilling Input'!$B$3:$F$10034,5,1))</f>
        <v xml:space="preserve"> </v>
      </c>
      <c r="HE24" s="504"/>
      <c r="HF24" s="503">
        <f t="shared" ref="HF24" si="2488">HF23+1/24+1/100000</f>
        <v>44657.70850333335</v>
      </c>
      <c r="HG24" s="501" t="str">
        <f>IF(VLOOKUP(HF24,'Drilling Input'!$B$3:$F$10034,5,1)=VLOOKUP(HF23,'Drilling Input'!$B$3:$F$10034,5,1)," ",VLOOKUP(HF24,'Drilling Input'!$B$3:$F$10034,5,1))</f>
        <v xml:space="preserve"> </v>
      </c>
      <c r="HH24" s="504"/>
      <c r="HI24" s="503">
        <f t="shared" si="2475"/>
        <v>44658.70850333335</v>
      </c>
      <c r="HJ24" s="501" t="str">
        <f>IF(VLOOKUP(HI24,'Drilling Input'!$B$3:$F$10034,5,1)=VLOOKUP(HI23,'Drilling Input'!$B$3:$F$10034,5,1)," ",VLOOKUP(HI24,'Drilling Input'!$B$3:$F$10034,5,1))</f>
        <v>Flow check, slug pipe</v>
      </c>
      <c r="HK24" s="504"/>
      <c r="HL24" s="503">
        <f t="shared" ref="HL24" si="2489">HL23+1/24+1/100000</f>
        <v>44659.70850333335</v>
      </c>
      <c r="HM24" s="501" t="str">
        <f>IF(VLOOKUP(HL24,'Drilling Input'!$B$3:$F$10034,5,1)=VLOOKUP(HL23,'Drilling Input'!$B$3:$F$10034,5,1)," ",VLOOKUP(HL24,'Drilling Input'!$B$3:$F$10034,5,1))</f>
        <v xml:space="preserve"> </v>
      </c>
      <c r="HN24" s="504"/>
      <c r="HO24" s="503">
        <f t="shared" ref="HO24" si="2490">HO23+1/24+1/100000</f>
        <v>44660.70850333335</v>
      </c>
      <c r="HP24" s="501" t="str">
        <f>IF(VLOOKUP(HO24,'Drilling Input'!$B$3:$F$10034,5,1)=VLOOKUP(HO23,'Drilling Input'!$B$3:$F$10034,5,1)," ",VLOOKUP(HO24,'Drilling Input'!$B$3:$F$10034,5,1))</f>
        <v xml:space="preserve"> </v>
      </c>
      <c r="HQ24" s="504"/>
      <c r="HR24" s="503">
        <f t="shared" ref="HR24" si="2491">HR23+1/24+1/100000</f>
        <v>44661.70850333335</v>
      </c>
      <c r="HS24" s="501" t="str">
        <f>IF(VLOOKUP(HR24,'Drilling Input'!$B$3:$F$10034,5,1)=VLOOKUP(HR23,'Drilling Input'!$B$3:$F$10034,5,1)," ",VLOOKUP(HR24,'Drilling Input'!$B$3:$F$10034,5,1))</f>
        <v>Test tubing hanger seal to 2000 psi.  Lock  tubing hanger. Take overpull.  Test tubing hanger seal to 5000 psi</v>
      </c>
      <c r="HT24" s="504"/>
      <c r="HU24" s="503">
        <f t="shared" ref="HU24" si="2492">HU23+1/24+1/100000</f>
        <v>44662.70850333335</v>
      </c>
      <c r="HV24" s="501" t="str">
        <f>IF(VLOOKUP(HU24,'Drilling Input'!$B$3:$F$10034,5,1)=VLOOKUP(HU23,'Drilling Input'!$B$3:$F$10034,5,1)," ",VLOOKUP(HU24,'Drilling Input'!$B$3:$F$10034,5,1))</f>
        <v>Unlatch BOP.  Move 30ft off THD</v>
      </c>
      <c r="HW24" s="504"/>
      <c r="HX24" s="503">
        <f t="shared" si="2480"/>
        <v>44663.70850333335</v>
      </c>
      <c r="HY24" s="501" t="str">
        <f>IF(VLOOKUP(HX24,'Drilling Input'!$B$3:$F$10034,5,1)=VLOOKUP(HX23,'Drilling Input'!$B$3:$F$10034,5,1)," ",VLOOKUP(HX24,'Drilling Input'!$B$3:$F$10034,5,1))</f>
        <v>ROV inspects XT prior to landing</v>
      </c>
      <c r="HZ24" s="504"/>
      <c r="IA24" s="503">
        <f t="shared" ref="IA24" si="2493">IA23+1/24+1/100000</f>
        <v>44664.70850333335</v>
      </c>
      <c r="IB24" s="501" t="str">
        <f>IF(VLOOKUP(IA24,'Drilling Input'!$B$3:$F$10034,5,1)=VLOOKUP(IA23,'Drilling Input'!$B$3:$F$10034,5,1)," ",VLOOKUP(IA24,'Drilling Input'!$B$3:$F$10034,5,1))</f>
        <v xml:space="preserve"> </v>
      </c>
      <c r="IC24" s="504"/>
      <c r="ID24" s="503">
        <f t="shared" ref="ID24" si="2494">ID23+1/24+1/100000</f>
        <v>44665.70850333335</v>
      </c>
      <c r="IE24" s="501" t="str">
        <f>IF(VLOOKUP(ID24,'Drilling Input'!$B$3:$F$10034,5,1)=VLOOKUP(ID23,'Drilling Input'!$B$3:$F$10034,5,1)," ",VLOOKUP(ID24,'Drilling Input'!$B$3:$F$10034,5,1))</f>
        <v>MU slip joint to riser string, position it in moon pool for installing BOP goosenecks</v>
      </c>
      <c r="IF24" s="504"/>
      <c r="IG24" s="503">
        <f t="shared" ref="IG24:KC30" si="2495">IG23+1/24+1/100000</f>
        <v>44666.70850333335</v>
      </c>
      <c r="IH24" s="501" t="str">
        <f>IF(VLOOKUP(IG24,'Drilling Input'!$B$3:$F$10034,5,1)=VLOOKUP(IG23,'Drilling Input'!$B$3:$F$10034,5,1)," ",VLOOKUP(IG24,'Drilling Input'!$B$3:$F$10034,5,1))</f>
        <v>M/U PSRT. RIH to RCD depth. Install PS. POOH PSRT and R/B.</v>
      </c>
      <c r="II24" s="504"/>
      <c r="IJ24" s="503">
        <f t="shared" ref="IJ24" si="2496">IJ23+1/24+1/100000</f>
        <v>44667.70850333335</v>
      </c>
      <c r="IK24" s="501" t="str">
        <f>IF(VLOOKUP(IJ24,'Drilling Input'!$B$3:$F$10034,5,1)=VLOOKUP(IJ23,'Drilling Input'!$B$3:$F$10034,5,1)," ",VLOOKUP(IJ24,'Drilling Input'!$B$3:$F$10034,5,1))</f>
        <v xml:space="preserve"> </v>
      </c>
      <c r="IL24" s="504"/>
      <c r="IM24" s="503">
        <f t="shared" ref="IM24" si="2497">IM23+1/24+1/100000</f>
        <v>44668.70850333335</v>
      </c>
      <c r="IN24" s="501" t="str">
        <f>IF(VLOOKUP(IM24,'Drilling Input'!$B$3:$F$10034,5,1)=VLOOKUP(IM23,'Drilling Input'!$B$3:$F$10034,5,1)," ",VLOOKUP(IM24,'Drilling Input'!$B$3:$F$10034,5,1))</f>
        <v xml:space="preserve"> </v>
      </c>
      <c r="IO24" s="504"/>
      <c r="IP24" s="503">
        <f t="shared" ref="IP24" si="2498">IP23+1/24+1/100000</f>
        <v>44669.70850333335</v>
      </c>
      <c r="IQ24" s="501" t="str">
        <f>IF(VLOOKUP(IP24,'Drilling Input'!$B$3:$F$10034,5,1)=VLOOKUP(IP23,'Drilling Input'!$B$3:$F$10034,5,1)," ",VLOOKUP(IP24,'Drilling Input'!$B$3:$F$10034,5,1))</f>
        <v>Circulate hole to above BOPs.</v>
      </c>
      <c r="IR24" s="504"/>
      <c r="IS24" s="503">
        <f t="shared" ref="IS24" si="2499">IS23+1/24+1/100000</f>
        <v>44670.70850333335</v>
      </c>
      <c r="IT24" s="501" t="str">
        <f>IF(VLOOKUP(IS24,'Drilling Input'!$B$3:$F$10034,5,1)=VLOOKUP(IS23,'Drilling Input'!$B$3:$F$10034,5,1)," ",VLOOKUP(IS24,'Drilling Input'!$B$3:$F$10034,5,1))</f>
        <v xml:space="preserve"> </v>
      </c>
      <c r="IU24" s="504"/>
      <c r="IV24" s="503">
        <f t="shared" ref="IV24:KR30" si="2500">IV23+1/24+1/100000</f>
        <v>44671.70850333335</v>
      </c>
      <c r="IW24" s="501" t="str">
        <f>IF(VLOOKUP(IV24,'Drilling Input'!$B$3:$F$10034,5,1)=VLOOKUP(IV23,'Drilling Input'!$B$3:$F$10034,5,1)," ",VLOOKUP(IV24,'Drilling Input'!$B$3:$F$10034,5,1))</f>
        <v>Circulate hole clean. (strip LCM) Rack stand per BU</v>
      </c>
      <c r="IX24" s="504"/>
      <c r="IY24" s="503">
        <f t="shared" ref="IY24" si="2501">IY23+1/24+1/100000</f>
        <v>44672.70850333335</v>
      </c>
      <c r="IZ24" s="501" t="str">
        <f>IF(VLOOKUP(IY24,'Drilling Input'!$B$3:$F$10034,5,1)=VLOOKUP(IY23,'Drilling Input'!$B$3:$F$10034,5,1)," ",VLOOKUP(IY24,'Drilling Input'!$B$3:$F$10034,5,1))</f>
        <v xml:space="preserve"> </v>
      </c>
      <c r="JA24" s="504"/>
      <c r="JB24" s="503">
        <f t="shared" ref="JB24" si="2502">JB23+1/24+1/100000</f>
        <v>44673.70850333335</v>
      </c>
      <c r="JC24" s="501" t="str">
        <f>IF(VLOOKUP(JB24,'Drilling Input'!$B$3:$F$10034,5,1)=VLOOKUP(JB23,'Drilling Input'!$B$3:$F$10034,5,1)," ",VLOOKUP(JB24,'Drilling Input'!$B$3:$F$10034,5,1))</f>
        <v>M/U and RIH WBCO BHA</v>
      </c>
      <c r="JD24" s="504"/>
      <c r="JE24" s="503">
        <f t="shared" si="2495"/>
        <v>44674.70850333335</v>
      </c>
      <c r="JF24" s="501" t="str">
        <f>IF(VLOOKUP(JE24,'Drilling Input'!$B$3:$F$10034,5,1)=VLOOKUP(JE23,'Drilling Input'!$B$3:$F$10034,5,1)," ",VLOOKUP(JE24,'Drilling Input'!$B$3:$F$10034,5,1))</f>
        <v xml:space="preserve"> </v>
      </c>
      <c r="JG24" s="504"/>
      <c r="JH24" s="503">
        <f t="shared" ref="JH24" si="2503">JH23+1/24+1/100000</f>
        <v>44675.70850333335</v>
      </c>
      <c r="JI24" s="501" t="str">
        <f>IF(VLOOKUP(JH24,'Drilling Input'!$B$3:$F$10034,5,1)=VLOOKUP(JH23,'Drilling Input'!$B$3:$F$10034,5,1)," ",VLOOKUP(JH24,'Drilling Input'!$B$3:$F$10034,5,1))</f>
        <v>Land THD on HPWHH</v>
      </c>
      <c r="JJ24" s="504"/>
      <c r="JK24" s="503">
        <f t="shared" ref="JK24" si="2504">JK23+1/24+1/100000</f>
        <v>44676.70850333335</v>
      </c>
      <c r="JL24" s="501" t="str">
        <f>IF(VLOOKUP(JK24,'Drilling Input'!$B$3:$F$10034,5,1)=VLOOKUP(JK23,'Drilling Input'!$B$3:$F$10034,5,1)," ",VLOOKUP(JK24,'Drilling Input'!$B$3:$F$10034,5,1))</f>
        <v xml:space="preserve"> M/U PSRT. RIH to RCD depth. Install PS. POOH PSRT and R/B.</v>
      </c>
      <c r="JM24" s="504"/>
      <c r="JN24" s="503">
        <f t="shared" ref="JN24" si="2505">JN23+1/24+1/100000</f>
        <v>44677.70850333335</v>
      </c>
      <c r="JO24" s="501" t="str">
        <f>IF(VLOOKUP(JN24,'Drilling Input'!$B$3:$F$10034,5,1)=VLOOKUP(JN23,'Drilling Input'!$B$3:$F$10034,5,1)," ",VLOOKUP(JN24,'Drilling Input'!$B$3:$F$10034,5,1))</f>
        <v xml:space="preserve"> </v>
      </c>
      <c r="JP24" s="504"/>
      <c r="JQ24" s="503">
        <f t="shared" ref="JQ24" si="2506">JQ23+1/24+1/100000</f>
        <v>44678.70850333335</v>
      </c>
      <c r="JR24" s="501" t="str">
        <f>IF(VLOOKUP(JQ24,'Drilling Input'!$B$3:$F$10034,5,1)=VLOOKUP(JQ23,'Drilling Input'!$B$3:$F$10034,5,1)," ",VLOOKUP(JQ24,'Drilling Input'!$B$3:$F$10034,5,1))</f>
        <v>Circulate casing and riser to brine.</v>
      </c>
      <c r="JS24" s="504"/>
      <c r="JT24" s="503">
        <f t="shared" si="2500"/>
        <v>44679.70850333335</v>
      </c>
      <c r="JU24" s="501" t="str">
        <f>IF(VLOOKUP(JT24,'Drilling Input'!$B$3:$F$10034,5,1)=VLOOKUP(JT23,'Drilling Input'!$B$3:$F$10034,5,1)," ",VLOOKUP(JT24,'Drilling Input'!$B$3:$F$10034,5,1))</f>
        <v xml:space="preserve"> </v>
      </c>
      <c r="JV24" s="504"/>
      <c r="JW24" s="503">
        <f t="shared" ref="JW24" si="2507">JW23+1/24+1/100000</f>
        <v>44680.70850333335</v>
      </c>
      <c r="JX24" s="501" t="str">
        <f>IF(VLOOKUP(JW24,'Drilling Input'!$B$3:$F$10034,5,1)=VLOOKUP(JW23,'Drilling Input'!$B$3:$F$10034,5,1)," ",VLOOKUP(JW24,'Drilling Input'!$B$3:$F$10034,5,1))</f>
        <v xml:space="preserve"> </v>
      </c>
      <c r="JY24" s="504"/>
      <c r="JZ24" s="503">
        <f t="shared" ref="JZ24" si="2508">JZ23+1/24+1/100000</f>
        <v>44681.70850333335</v>
      </c>
      <c r="KA24" s="501" t="str">
        <f>IF(VLOOKUP(JZ24,'Drilling Input'!$B$3:$F$10034,5,1)=VLOOKUP(JZ23,'Drilling Input'!$B$3:$F$10034,5,1)," ",VLOOKUP(JZ24,'Drilling Input'!$B$3:$F$10034,5,1))</f>
        <v xml:space="preserve"> </v>
      </c>
      <c r="KB24" s="504"/>
      <c r="KC24" s="503">
        <f t="shared" si="2495"/>
        <v>44682.70850333335</v>
      </c>
      <c r="KD24" s="501" t="str">
        <f>IF(VLOOKUP(KC24,'Drilling Input'!$B$3:$F$10034,5,1)=VLOOKUP(KC23,'Drilling Input'!$B$3:$F$10034,5,1)," ",VLOOKUP(KC24,'Drilling Input'!$B$3:$F$10034,5,1))</f>
        <v xml:space="preserve"> </v>
      </c>
      <c r="KE24" s="504"/>
      <c r="KF24" s="503">
        <f t="shared" ref="KF24" si="2509">KF23+1/24+1/100000</f>
        <v>44683.70850333335</v>
      </c>
      <c r="KG24" s="501" t="str">
        <f>IF(VLOOKUP(KF24,'Drilling Input'!$B$3:$F$10034,5,1)=VLOOKUP(KF23,'Drilling Input'!$B$3:$F$10034,5,1)," ",VLOOKUP(KF24,'Drilling Input'!$B$3:$F$10034,5,1))</f>
        <v xml:space="preserve">Displace C, K, B and riser to brine.  </v>
      </c>
      <c r="KH24" s="504"/>
      <c r="KI24" s="503">
        <f t="shared" ref="KI24" si="2510">KI23+1/24+1/100000</f>
        <v>44684.70850333335</v>
      </c>
      <c r="KJ24" s="501" t="str">
        <f>IF(VLOOKUP(KI24,'Drilling Input'!$B$3:$F$10034,5,1)=VLOOKUP(KI23,'Drilling Input'!$B$3:$F$10034,5,1)," ",VLOOKUP(KI24,'Drilling Input'!$B$3:$F$10034,5,1))</f>
        <v xml:space="preserve"> </v>
      </c>
      <c r="KK24" s="504"/>
      <c r="KL24" s="503">
        <f t="shared" ref="KL24" si="2511">KL23+1/24+1/100000</f>
        <v>44685.70850333335</v>
      </c>
      <c r="KM24" s="501" t="str">
        <f>IF(VLOOKUP(KL24,'Drilling Input'!$B$3:$F$10034,5,1)=VLOOKUP(KL23,'Drilling Input'!$B$3:$F$10034,5,1)," ",VLOOKUP(KL24,'Drilling Input'!$B$3:$F$10034,5,1))</f>
        <v xml:space="preserve"> </v>
      </c>
      <c r="KN24" s="504"/>
      <c r="KO24" s="503">
        <f t="shared" ref="KO24" si="2512">KO23+1/24+1/100000</f>
        <v>44686.70850333335</v>
      </c>
      <c r="KP24" s="501" t="str">
        <f>IF(VLOOKUP(KO24,'Drilling Input'!$B$3:$F$10034,5,1)=VLOOKUP(KO23,'Drilling Input'!$B$3:$F$10034,5,1)," ",VLOOKUP(KO24,'Drilling Input'!$B$3:$F$10034,5,1))</f>
        <v xml:space="preserve"> </v>
      </c>
      <c r="KQ24" s="504"/>
      <c r="KR24" s="503">
        <f t="shared" si="2500"/>
        <v>44687.70850333335</v>
      </c>
      <c r="KS24" s="501" t="str">
        <f>IF(VLOOKUP(KR24,'Drilling Input'!$B$3:$F$10034,5,1)=VLOOKUP(KR23,'Drilling Input'!$B$3:$F$10034,5,1)," ",VLOOKUP(KR24,'Drilling Input'!$B$3:$F$10034,5,1))</f>
        <v xml:space="preserve">PU and removes SES </v>
      </c>
      <c r="KT24" s="504"/>
      <c r="KU24" s="503">
        <f t="shared" ref="KU24" si="2513">KU23+1/24+1/100000</f>
        <v>44688.70850333335</v>
      </c>
      <c r="KV24" s="501" t="str">
        <f>IF(VLOOKUP(KU24,'Drilling Input'!$B$3:$F$10034,5,1)=VLOOKUP(KU23,'Drilling Input'!$B$3:$F$10034,5,1)," ",VLOOKUP(KU24,'Drilling Input'!$B$3:$F$10034,5,1))</f>
        <v>Latch tension ring in diverter housing.   Lay down landing joint.</v>
      </c>
      <c r="KW24" s="504"/>
      <c r="KX24" s="503">
        <f t="shared" ref="KX24" si="2514">KX23+1/24+1/100000</f>
        <v>44689.70850333335</v>
      </c>
      <c r="KY24" s="501" t="str">
        <f>IF(VLOOKUP(KX24,'Drilling Input'!$B$3:$F$10034,5,1)=VLOOKUP(KX23,'Drilling Input'!$B$3:$F$10034,5,1)," ",VLOOKUP(KX24,'Drilling Input'!$B$3:$F$10034,5,1))</f>
        <v xml:space="preserve">ROV locks XT to THD </v>
      </c>
      <c r="KZ24" s="504"/>
      <c r="LA24" s="503">
        <f t="shared" ref="LA24:MW30" si="2515">LA23+1/24+1/100000</f>
        <v>44690.70850333335</v>
      </c>
      <c r="LB24" s="501" t="str">
        <f>IF(VLOOKUP(LA24,'Drilling Input'!$B$3:$F$10034,5,1)=VLOOKUP(LA23,'Drilling Input'!$B$3:$F$10034,5,1)," ",VLOOKUP(LA24,'Drilling Input'!$B$3:$F$10034,5,1))</f>
        <v xml:space="preserve"> </v>
      </c>
      <c r="LC24" s="504"/>
      <c r="LD24" s="503">
        <f t="shared" ref="LD24" si="2516">LD23+1/24+1/100000</f>
        <v>44691.70850333335</v>
      </c>
      <c r="LE24" s="501" t="str">
        <f>IF(VLOOKUP(LD24,'Drilling Input'!$B$3:$F$10034,5,1)=VLOOKUP(LD23,'Drilling Input'!$B$3:$F$10034,5,1)," ",VLOOKUP(LD24,'Drilling Input'!$B$3:$F$10034,5,1))</f>
        <v xml:space="preserve"> </v>
      </c>
      <c r="LF24" s="504"/>
      <c r="LG24" s="503">
        <f t="shared" ref="LG24" si="2517">LG23+1/24+1/100000</f>
        <v>44692.70850333335</v>
      </c>
      <c r="LH24" s="501" t="str">
        <f>IF(VLOOKUP(LG24,'Drilling Input'!$B$3:$F$10034,5,1)=VLOOKUP(LG23,'Drilling Input'!$B$3:$F$10034,5,1)," ",VLOOKUP(LG24,'Drilling Input'!$B$3:$F$10034,5,1))</f>
        <v>Drill out cement/ shoetrack to 10 ft above shoe while displacing to SBM.  Take SCR's.</v>
      </c>
      <c r="LI24" s="504"/>
      <c r="LJ24" s="503">
        <f t="shared" ref="LJ24" si="2518">LJ23+1/24+1/100000</f>
        <v>44693.70850333335</v>
      </c>
      <c r="LK24" s="501" t="str">
        <f>IF(VLOOKUP(LJ24,'Drilling Input'!$B$3:$F$10034,5,1)=VLOOKUP(LJ23,'Drilling Input'!$B$3:$F$10034,5,1)," ",VLOOKUP(LJ24,'Drilling Input'!$B$3:$F$10034,5,1))</f>
        <v xml:space="preserve"> </v>
      </c>
      <c r="LL24" s="504"/>
      <c r="LM24" s="503">
        <f t="shared" ref="LM24" si="2519">LM23+1/24+1/100000</f>
        <v>44694.70850333335</v>
      </c>
      <c r="LN24" s="501" t="str">
        <f>IF(VLOOKUP(LM24,'Drilling Input'!$B$3:$F$10034,5,1)=VLOOKUP(LM23,'Drilling Input'!$B$3:$F$10034,5,1)," ",VLOOKUP(LM24,'Drilling Input'!$B$3:$F$10034,5,1))</f>
        <v>Change out to PS30. Rig down 14-100.</v>
      </c>
      <c r="LO24" s="504"/>
      <c r="LP24" s="503">
        <f t="shared" ref="LP24:NL30" si="2520">LP23+1/24+1/100000</f>
        <v>44695.70850333335</v>
      </c>
      <c r="LQ24" s="501" t="str">
        <f>IF(VLOOKUP(LP24,'Drilling Input'!$B$3:$F$10034,5,1)=VLOOKUP(LP23,'Drilling Input'!$B$3:$F$10034,5,1)," ",VLOOKUP(LP24,'Drilling Input'!$B$3:$F$10034,5,1))</f>
        <v>Drill out shoe plugs and float collar</v>
      </c>
      <c r="LR24" s="504"/>
      <c r="LS24" s="503">
        <f t="shared" ref="LS24" si="2521">LS23+1/24+1/100000</f>
        <v>44696.70850333335</v>
      </c>
      <c r="LT24" s="501" t="str">
        <f>IF(VLOOKUP(LS24,'Drilling Input'!$B$3:$F$10034,5,1)=VLOOKUP(LS23,'Drilling Input'!$B$3:$F$10034,5,1)," ",VLOOKUP(LS24,'Drilling Input'!$B$3:$F$10034,5,1))</f>
        <v xml:space="preserve"> </v>
      </c>
      <c r="LU24" s="504"/>
      <c r="LV24" s="503">
        <f t="shared" ref="LV24" si="2522">LV23+1/24+1/100000</f>
        <v>44697.70850333335</v>
      </c>
      <c r="LW24" s="501" t="str">
        <f>IF(VLOOKUP(LV24,'Drilling Input'!$B$3:$F$10034,5,1)=VLOOKUP(LV23,'Drilling Input'!$B$3:$F$10034,5,1)," ",VLOOKUP(LV24,'Drilling Input'!$B$3:$F$10034,5,1))</f>
        <v xml:space="preserve"> </v>
      </c>
      <c r="LX24" s="504"/>
      <c r="LY24" s="503">
        <f t="shared" si="2515"/>
        <v>44698.70850333335</v>
      </c>
      <c r="LZ24" s="501" t="str">
        <f>IF(VLOOKUP(LY24,'Drilling Input'!$B$3:$F$10034,5,1)=VLOOKUP(LY23,'Drilling Input'!$B$3:$F$10034,5,1)," ",VLOOKUP(LY24,'Drilling Input'!$B$3:$F$10034,5,1))</f>
        <v xml:space="preserve"> </v>
      </c>
      <c r="MA24" s="504"/>
      <c r="MB24" s="503">
        <f t="shared" ref="MB24" si="2523">MB23+1/24+1/100000</f>
        <v>44699.70850333335</v>
      </c>
      <c r="MC24" s="501" t="str">
        <f>IF(VLOOKUP(MB24,'Drilling Input'!$B$3:$F$10034,5,1)=VLOOKUP(MB23,'Drilling Input'!$B$3:$F$10034,5,1)," ",VLOOKUP(MB24,'Drilling Input'!$B$3:$F$10034,5,1))</f>
        <v xml:space="preserve">Circulate clean </v>
      </c>
      <c r="MD24" s="504"/>
      <c r="ME24" s="503">
        <f t="shared" ref="ME24" si="2524">ME23+1/24+1/100000</f>
        <v>44700.70850333335</v>
      </c>
      <c r="MF24" s="501" t="str">
        <f>IF(VLOOKUP(ME24,'Drilling Input'!$B$3:$F$10034,5,1)=VLOOKUP(ME23,'Drilling Input'!$B$3:$F$10034,5,1)," ",VLOOKUP(ME24,'Drilling Input'!$B$3:$F$10034,5,1))</f>
        <v>RIH CBL logging tools to TOC. Perform correlation pass.</v>
      </c>
      <c r="MG24" s="504"/>
      <c r="MH24" s="503">
        <f t="shared" ref="MH24" si="2525">MH23+1/24+1/100000</f>
        <v>44701.70850333335</v>
      </c>
      <c r="MI24" s="501" t="str">
        <f>IF(VLOOKUP(MH24,'Drilling Input'!$B$3:$F$10034,5,1)=VLOOKUP(MH23,'Drilling Input'!$B$3:$F$10034,5,1)," ",VLOOKUP(MH24,'Drilling Input'!$B$3:$F$10034,5,1))</f>
        <v xml:space="preserve"> </v>
      </c>
      <c r="MJ24" s="504"/>
      <c r="MK24" s="503">
        <f t="shared" ref="MK24" si="2526">MK23+1/24+1/100000</f>
        <v>44702.70850333335</v>
      </c>
      <c r="ML24" s="501" t="str">
        <f>IF(VLOOKUP(MK24,'Drilling Input'!$B$3:$F$10034,5,1)=VLOOKUP(MK23,'Drilling Input'!$B$3:$F$10034,5,1)," ",VLOOKUP(MK24,'Drilling Input'!$B$3:$F$10034,5,1))</f>
        <v>RIH 17.5" AutoTrak BHA on 6-5/8" DP to 200 ft above TOC inside casing.</v>
      </c>
      <c r="MM24" s="504"/>
      <c r="MN24" s="503">
        <f t="shared" si="2520"/>
        <v>44703.70850333335</v>
      </c>
      <c r="MO24" s="501" t="str">
        <f>IF(VLOOKUP(MN24,'Drilling Input'!$B$3:$F$10034,5,1)=VLOOKUP(MN23,'Drilling Input'!$B$3:$F$10034,5,1)," ",VLOOKUP(MN24,'Drilling Input'!$B$3:$F$10034,5,1))</f>
        <v xml:space="preserve"> </v>
      </c>
      <c r="MP24" s="504"/>
      <c r="MQ24" s="503">
        <f t="shared" ref="MQ24" si="2527">MQ23+1/24+1/100000</f>
        <v>44704.70850333335</v>
      </c>
      <c r="MR24" s="501" t="str">
        <f>IF(VLOOKUP(MQ24,'Drilling Input'!$B$3:$F$10034,5,1)=VLOOKUP(MQ23,'Drilling Input'!$B$3:$F$10034,5,1)," ",VLOOKUP(MQ24,'Drilling Input'!$B$3:$F$10034,5,1))</f>
        <v xml:space="preserve"> </v>
      </c>
      <c r="MS24" s="504"/>
      <c r="MT24" s="503">
        <f t="shared" ref="MT24" si="2528">MT23+1/24+1/100000</f>
        <v>44705.70850333335</v>
      </c>
      <c r="MU24" s="501" t="str">
        <f>IF(VLOOKUP(MT24,'Drilling Input'!$B$3:$F$10034,5,1)=VLOOKUP(MT23,'Drilling Input'!$B$3:$F$10034,5,1)," ",VLOOKUP(MT24,'Drilling Input'!$B$3:$F$10034,5,1))</f>
        <v xml:space="preserve"> </v>
      </c>
      <c r="MV24" s="504"/>
      <c r="MW24" s="503">
        <f t="shared" si="2515"/>
        <v>44706.70850333335</v>
      </c>
      <c r="MX24" s="501" t="str">
        <f>IF(VLOOKUP(MW24,'Drilling Input'!$B$3:$F$10034,5,1)=VLOOKUP(MW23,'Drilling Input'!$B$3:$F$10034,5,1)," ",VLOOKUP(MW24,'Drilling Input'!$B$3:$F$10034,5,1))</f>
        <v xml:space="preserve"> </v>
      </c>
      <c r="MY24" s="504"/>
      <c r="MZ24" s="503">
        <f t="shared" ref="MZ24" si="2529">MZ23+1/24+1/100000</f>
        <v>44707.70850333335</v>
      </c>
      <c r="NA24" s="501" t="str">
        <f>IF(VLOOKUP(MZ24,'Drilling Input'!$B$3:$F$10034,5,1)=VLOOKUP(MZ23,'Drilling Input'!$B$3:$F$10034,5,1)," ",VLOOKUP(MZ24,'Drilling Input'!$B$3:$F$10034,5,1))</f>
        <v xml:space="preserve"> </v>
      </c>
      <c r="NB24" s="504"/>
      <c r="NC24" s="503">
        <f t="shared" ref="NC24" si="2530">NC23+1/24+1/100000</f>
        <v>44708.70850333335</v>
      </c>
      <c r="ND24" s="501" t="str">
        <f>IF(VLOOKUP(NC24,'Drilling Input'!$B$3:$F$10034,5,1)=VLOOKUP(NC23,'Drilling Input'!$B$3:$F$10034,5,1)," ",VLOOKUP(NC24,'Drilling Input'!$B$3:$F$10034,5,1))</f>
        <v>Drop ball to set liner hanger. Perform step rate test. PJSM for cementing</v>
      </c>
      <c r="NE24" s="504"/>
      <c r="NF24" s="503">
        <f t="shared" ref="NF24" si="2531">NF23+1/24+1/100000</f>
        <v>44709.70850333335</v>
      </c>
      <c r="NG24" s="501" t="str">
        <f>IF(VLOOKUP(NF24,'Drilling Input'!$B$3:$F$10034,5,1)=VLOOKUP(NF23,'Drilling Input'!$B$3:$F$10034,5,1)," ",VLOOKUP(NF24,'Drilling Input'!$B$3:$F$10034,5,1))</f>
        <v>Scrape HHC packer setting depth (40ft up, 40ft down)</v>
      </c>
      <c r="NH24" s="504"/>
      <c r="NI24" s="503">
        <f t="shared" ref="NI24" si="2532">NI23+1/24+1/100000</f>
        <v>44710.70850333335</v>
      </c>
      <c r="NJ24" s="501" t="str">
        <f>IF(VLOOKUP(NI24,'Drilling Input'!$B$3:$F$10034,5,1)=VLOOKUP(NI23,'Drilling Input'!$B$3:$F$10034,5,1)," ",VLOOKUP(NI24,'Drilling Input'!$B$3:$F$10034,5,1))</f>
        <v xml:space="preserve"> </v>
      </c>
      <c r="NK24" s="504"/>
      <c r="NL24" s="503">
        <f t="shared" si="2520"/>
        <v>44711.70850333335</v>
      </c>
      <c r="NM24" s="501" t="str">
        <f>IF(VLOOKUP(NL24,'Drilling Input'!$B$3:$F$10034,5,1)=VLOOKUP(NL23,'Drilling Input'!$B$3:$F$10034,5,1)," ",VLOOKUP(NL24,'Drilling Input'!$B$3:$F$10034,5,1))</f>
        <v>POOH and L/D suspension packer RT.</v>
      </c>
      <c r="NN24" s="504"/>
      <c r="NO24" s="503">
        <f t="shared" ref="NO24" si="2533">NO23+1/24+1/100000</f>
        <v>44712.70850333335</v>
      </c>
      <c r="NP24" s="501" t="str">
        <f>IF(VLOOKUP(NO24,'Drilling Input'!$B$3:$F$10034,5,1)=VLOOKUP(NO23,'Drilling Input'!$B$3:$F$10034,5,1)," ",VLOOKUP(NO24,'Drilling Input'!$B$3:$F$10034,5,1))</f>
        <v>POOH</v>
      </c>
      <c r="NQ24" s="504"/>
      <c r="NR24" s="503">
        <f t="shared" ref="NR24" si="2534">NR23+1/24+1/100000</f>
        <v>44713.70850333335</v>
      </c>
      <c r="NS24" s="501" t="str">
        <f>IF(VLOOKUP(NR24,'Drilling Input'!$B$3:$F$10034,5,1)=VLOOKUP(NR23,'Drilling Input'!$B$3:$F$10034,5,1)," ",VLOOKUP(NR24,'Drilling Input'!$B$3:$F$10034,5,1))</f>
        <v xml:space="preserve"> </v>
      </c>
      <c r="NT24" s="504"/>
      <c r="NU24" s="503">
        <f t="shared" ref="NU24:PQ30" si="2535">NU23+1/24+1/100000</f>
        <v>44714.70850333335</v>
      </c>
      <c r="NV24" s="501" t="str">
        <f>IF(VLOOKUP(NU24,'Drilling Input'!$B$3:$F$10034,5,1)=VLOOKUP(NU23,'Drilling Input'!$B$3:$F$10034,5,1)," ",VLOOKUP(NU24,'Drilling Input'!$B$3:$F$10034,5,1))</f>
        <v xml:space="preserve">Circulate and backream hole clean. RB stand every BU. </v>
      </c>
      <c r="NW24" s="504"/>
      <c r="NX24" s="503">
        <f t="shared" ref="NX24" si="2536">NX23+1/24+1/100000</f>
        <v>44715.70850333335</v>
      </c>
      <c r="NY24" s="501" t="str">
        <f>IF(VLOOKUP(NX24,'Drilling Input'!$B$3:$F$10034,5,1)=VLOOKUP(NX23,'Drilling Input'!$B$3:$F$10034,5,1)," ",VLOOKUP(NX24,'Drilling Input'!$B$3:$F$10034,5,1))</f>
        <v xml:space="preserve"> </v>
      </c>
      <c r="NZ24" s="504"/>
      <c r="OA24" s="503">
        <f t="shared" ref="OA24" si="2537">OA23+1/24+1/100000</f>
        <v>44716.70850333335</v>
      </c>
      <c r="OB24" s="501" t="str">
        <f>IF(VLOOKUP(OA24,'Drilling Input'!$B$3:$F$10034,5,1)=VLOOKUP(OA23,'Drilling Input'!$B$3:$F$10034,5,1)," ",VLOOKUP(OA24,'Drilling Input'!$B$3:$F$10034,5,1))</f>
        <v xml:space="preserve"> </v>
      </c>
      <c r="OC24" s="504"/>
      <c r="OD24" s="503">
        <f t="shared" ref="OD24" si="2538">OD23+1/24+1/100000</f>
        <v>44717.70850333335</v>
      </c>
      <c r="OE24" s="501" t="str">
        <f>IF(VLOOKUP(OD24,'Drilling Input'!$B$3:$F$10034,5,1)=VLOOKUP(OD23,'Drilling Input'!$B$3:$F$10034,5,1)," ",VLOOKUP(OD24,'Drilling Input'!$B$3:$F$10034,5,1))</f>
        <v xml:space="preserve"> </v>
      </c>
      <c r="OF24" s="504"/>
      <c r="OG24" s="503">
        <f t="shared" ref="OG24" si="2539">OG23+1/24+1/100000</f>
        <v>44718.70850333335</v>
      </c>
      <c r="OH24" s="501" t="str">
        <f>IF(VLOOKUP(OG24,'Drilling Input'!$B$3:$F$10034,5,1)=VLOOKUP(OG23,'Drilling Input'!$B$3:$F$10034,5,1)," ",VLOOKUP(OG24,'Drilling Input'!$B$3:$F$10034,5,1))</f>
        <v xml:space="preserve"> </v>
      </c>
      <c r="OI24" s="504"/>
      <c r="OJ24" s="503">
        <f t="shared" ref="OJ24:QF30" si="2540">OJ23+1/24+1/100000</f>
        <v>44719.70850333335</v>
      </c>
      <c r="OK24" s="501" t="str">
        <f>IF(VLOOKUP(OJ24,'Drilling Input'!$B$3:$F$10034,5,1)=VLOOKUP(OJ23,'Drilling Input'!$B$3:$F$10034,5,1)," ",VLOOKUP(OJ24,'Drilling Input'!$B$3:$F$10034,5,1))</f>
        <v xml:space="preserve"> </v>
      </c>
      <c r="OL24" s="504"/>
      <c r="OM24" s="503">
        <f t="shared" ref="OM24" si="2541">OM23+1/24+1/100000</f>
        <v>44720.70850333335</v>
      </c>
      <c r="ON24" s="501" t="str">
        <f>IF(VLOOKUP(OM24,'Drilling Input'!$B$3:$F$10034,5,1)=VLOOKUP(OM23,'Drilling Input'!$B$3:$F$10034,5,1)," ",VLOOKUP(OM24,'Drilling Input'!$B$3:$F$10034,5,1))</f>
        <v xml:space="preserve"> </v>
      </c>
      <c r="OO24" s="504"/>
      <c r="OP24" s="503">
        <f t="shared" ref="OP24" si="2542">OP23+1/24+1/100000</f>
        <v>44721.70850333335</v>
      </c>
      <c r="OQ24" s="501" t="str">
        <f>IF(VLOOKUP(OP24,'Drilling Input'!$B$3:$F$10034,5,1)=VLOOKUP(OP23,'Drilling Input'!$B$3:$F$10034,5,1)," ",VLOOKUP(OP24,'Drilling Input'!$B$3:$F$10034,5,1))</f>
        <v xml:space="preserve"> </v>
      </c>
      <c r="OR24" s="504"/>
      <c r="OS24" s="503">
        <f t="shared" si="2535"/>
        <v>44722.70850333335</v>
      </c>
      <c r="OT24" s="501" t="str">
        <f>IF(VLOOKUP(OS24,'Drilling Input'!$B$3:$F$10034,5,1)=VLOOKUP(OS23,'Drilling Input'!$B$3:$F$10034,5,1)," ",VLOOKUP(OS24,'Drilling Input'!$B$3:$F$10034,5,1))</f>
        <v>Stroke closed LSOTJ and land tubing hanger</v>
      </c>
      <c r="OU24" s="504"/>
      <c r="OV24" s="503">
        <f t="shared" ref="OV24" si="2543">OV23+1/24+1/100000</f>
        <v>44723.70850333335</v>
      </c>
      <c r="OW24" s="501" t="str">
        <f>IF(VLOOKUP(OV24,'Drilling Input'!$B$3:$F$10034,5,1)=VLOOKUP(OV23,'Drilling Input'!$B$3:$F$10034,5,1)," ",VLOOKUP(OV24,'Drilling Input'!$B$3:$F$10034,5,1))</f>
        <v xml:space="preserve"> </v>
      </c>
      <c r="OX24" s="504"/>
      <c r="OY24" s="503">
        <f t="shared" ref="OY24" si="2544">OY23+1/24+1/100000</f>
        <v>44724.70850333335</v>
      </c>
      <c r="OZ24" s="501" t="str">
        <f>IF(VLOOKUP(OY24,'Drilling Input'!$B$3:$F$10034,5,1)=VLOOKUP(OY23,'Drilling Input'!$B$3:$F$10034,5,1)," ",VLOOKUP(OY24,'Drilling Input'!$B$3:$F$10034,5,1))</f>
        <v xml:space="preserve"> </v>
      </c>
      <c r="PA24" s="504"/>
      <c r="PB24" s="503">
        <f t="shared" ref="PB24" si="2545">PB23+1/24+1/100000</f>
        <v>44725.70850333335</v>
      </c>
      <c r="PC24" s="501" t="str">
        <f>IF(VLOOKUP(PB24,'Drilling Input'!$B$3:$F$10034,5,1)=VLOOKUP(PB23,'Drilling Input'!$B$3:$F$10034,5,1)," ",VLOOKUP(PB24,'Drilling Input'!$B$3:$F$10034,5,1))</f>
        <v xml:space="preserve"> </v>
      </c>
      <c r="PD24" s="504"/>
      <c r="PE24" s="503">
        <f t="shared" ref="PE24" si="2546">PE23+1/24+1/100000</f>
        <v>44726.70850333335</v>
      </c>
      <c r="PF24" s="501" t="str">
        <f>IF(VLOOKUP(PE24,'Drilling Input'!$B$3:$F$10034,5,1)=VLOOKUP(PE23,'Drilling Input'!$B$3:$F$10034,5,1)," ",VLOOKUP(PE24,'Drilling Input'!$B$3:$F$10034,5,1))</f>
        <v xml:space="preserve"> </v>
      </c>
      <c r="PG24" s="504"/>
      <c r="PH24" s="503">
        <f t="shared" si="2540"/>
        <v>44727.70850333335</v>
      </c>
      <c r="PI24" s="501" t="str">
        <f>IF(VLOOKUP(PH24,'Drilling Input'!$B$3:$F$10034,5,1)=VLOOKUP(PH23,'Drilling Input'!$B$3:$F$10034,5,1)," ",VLOOKUP(PH24,'Drilling Input'!$B$3:$F$10034,5,1))</f>
        <v xml:space="preserve"> Displace open hole to SF-DIF.</v>
      </c>
      <c r="PJ24" s="504"/>
      <c r="PK24" s="503">
        <f t="shared" ref="PK24" si="2547">PK23+1/24+1/100000</f>
        <v>44728.70850333335</v>
      </c>
      <c r="PL24" s="501" t="str">
        <f>IF(VLOOKUP(PK24,'Drilling Input'!$B$3:$F$10034,5,1)=VLOOKUP(PK23,'Drilling Input'!$B$3:$F$10034,5,1)," ",VLOOKUP(PK24,'Drilling Input'!$B$3:$F$10034,5,1))</f>
        <v xml:space="preserve">POOH HWDP and 8-1/2" BHA.  Rack back with aux assistance. </v>
      </c>
      <c r="PM24" s="504"/>
      <c r="PN24" s="503">
        <f t="shared" ref="PN24" si="2548">PN23+1/24+1/100000</f>
        <v>44729.70850333335</v>
      </c>
      <c r="PO24" s="501" t="str">
        <f>IF(VLOOKUP(PN24,'Drilling Input'!$B$3:$F$10034,5,1)=VLOOKUP(PN23,'Drilling Input'!$B$3:$F$10034,5,1)," ",VLOOKUP(PN24,'Drilling Input'!$B$3:$F$10034,5,1))</f>
        <v xml:space="preserve"> </v>
      </c>
      <c r="PP24" s="504"/>
      <c r="PQ24" s="503">
        <f t="shared" si="2535"/>
        <v>44730.70850333335</v>
      </c>
      <c r="PR24" s="501" t="str">
        <f>IF(VLOOKUP(PQ24,'Drilling Input'!$B$3:$F$10034,5,1)=VLOOKUP(PQ23,'Drilling Input'!$B$3:$F$10034,5,1)," ",VLOOKUP(PQ24,'Drilling Input'!$B$3:$F$10034,5,1))</f>
        <v xml:space="preserve"> </v>
      </c>
      <c r="PS24" s="504"/>
      <c r="PT24" s="503">
        <f t="shared" ref="PT24" si="2549">PT23+1/24+1/100000</f>
        <v>44731.70850333335</v>
      </c>
      <c r="PU24" s="501" t="str">
        <f>IF(VLOOKUP(PT24,'Drilling Input'!$B$3:$F$10034,5,1)=VLOOKUP(PT23,'Drilling Input'!$B$3:$F$10034,5,1)," ",VLOOKUP(PT24,'Drilling Input'!$B$3:$F$10034,5,1))</f>
        <v xml:space="preserve">Displace C, K, B and riser to brine.  </v>
      </c>
      <c r="PV24" s="504"/>
      <c r="PW24" s="503">
        <f t="shared" ref="PW24" si="2550">PW23+1/24+1/100000</f>
        <v>44732.70850333335</v>
      </c>
      <c r="PX24" s="501" t="str">
        <f>IF(VLOOKUP(PW24,'Drilling Input'!$B$3:$F$10034,5,1)=VLOOKUP(PW23,'Drilling Input'!$B$3:$F$10034,5,1)," ",VLOOKUP(PW24,'Drilling Input'!$B$3:$F$10034,5,1))</f>
        <v>Remove mster bushings, install RCS-500 slips</v>
      </c>
      <c r="PY24" s="504"/>
      <c r="PZ24" s="503">
        <f t="shared" ref="PZ24" si="2551">PZ23+1/24+1/100000</f>
        <v>44733.70850333335</v>
      </c>
      <c r="QA24" s="501" t="str">
        <f>IF(VLOOKUP(PZ24,'Drilling Input'!$B$3:$F$10034,5,1)=VLOOKUP(PZ23,'Drilling Input'!$B$3:$F$10034,5,1)," ",VLOOKUP(PZ24,'Drilling Input'!$B$3:$F$10034,5,1))</f>
        <v>M/U tubing hanger,  remove RCS-500 slips, install master bushings</v>
      </c>
      <c r="QB24" s="504"/>
      <c r="QC24" s="503">
        <f t="shared" ref="QC24" si="2552">QC23+1/24+1/100000</f>
        <v>44734.70850333335</v>
      </c>
      <c r="QD24" s="501" t="str">
        <f>IF(VLOOKUP(QC24,'Drilling Input'!$B$3:$F$10034,5,1)=VLOOKUP(QC23,'Drilling Input'!$B$3:$F$10034,5,1)," ",VLOOKUP(QC24,'Drilling Input'!$B$3:$F$10034,5,1))</f>
        <v xml:space="preserve"> </v>
      </c>
      <c r="QE24" s="504"/>
      <c r="QF24" s="503">
        <f t="shared" si="2540"/>
        <v>44735.70850333335</v>
      </c>
      <c r="QG24" s="501" t="str">
        <f>IF(VLOOKUP(QF24,'Drilling Input'!$B$3:$F$10034,5,1)=VLOOKUP(QF23,'Drilling Input'!$B$3:$F$10034,5,1)," ",VLOOKUP(QF24,'Drilling Input'!$B$3:$F$10034,5,1))</f>
        <v xml:space="preserve"> </v>
      </c>
      <c r="QH24" s="504"/>
      <c r="QI24" s="503">
        <f t="shared" ref="QI24" si="2553">QI23+1/24+1/100000</f>
        <v>44736.70850333335</v>
      </c>
      <c r="QJ24" s="501" t="str">
        <f>IF(VLOOKUP(QI24,'Drilling Input'!$B$3:$F$10034,5,1)=VLOOKUP(QI23,'Drilling Input'!$B$3:$F$10034,5,1)," ",VLOOKUP(QI24,'Drilling Input'!$B$3:$F$10034,5,1))</f>
        <v xml:space="preserve">RU 1000t bails and BX 5 elevators.  RU riser spider. Install work platforms. Fn test riser dogs. Brake test drawworks </v>
      </c>
      <c r="QK24" s="504"/>
      <c r="QL24" s="503">
        <f t="shared" ref="QL24" si="2554">QL23+1/24+1/100000</f>
        <v>44737.70850333335</v>
      </c>
      <c r="QM24" s="501" t="str">
        <f>IF(VLOOKUP(QL24,'Drilling Input'!$B$3:$F$10034,5,1)=VLOOKUP(QL23,'Drilling Input'!$B$3:$F$10034,5,1)," ",VLOOKUP(QL24,'Drilling Input'!$B$3:$F$10034,5,1))</f>
        <v xml:space="preserve"> </v>
      </c>
      <c r="QN24" s="504"/>
      <c r="QO24" s="503">
        <f t="shared" ref="QO24:SK30" si="2555">QO23+1/24+1/100000</f>
        <v>44738.70850333335</v>
      </c>
      <c r="QP24" s="501" t="str">
        <f>IF(VLOOKUP(QO24,'Drilling Input'!$B$3:$F$10034,5,1)=VLOOKUP(QO23,'Drilling Input'!$B$3:$F$10034,5,1)," ",VLOOKUP(QO24,'Drilling Input'!$B$3:$F$10034,5,1))</f>
        <v xml:space="preserve">ROV installs XT cap </v>
      </c>
      <c r="QQ24" s="504"/>
      <c r="QR24" s="503">
        <f t="shared" ref="QR24" si="2556">QR23+1/24+1/100000</f>
        <v>44739.70850333335</v>
      </c>
      <c r="QS24" s="501" t="str">
        <f>IF(VLOOKUP(QR24,'Drilling Input'!$B$3:$F$10034,5,1)=VLOOKUP(QR23,'Drilling Input'!$B$3:$F$10034,5,1)," ",VLOOKUP(QR24,'Drilling Input'!$B$3:$F$10034,5,1))</f>
        <v xml:space="preserve"> </v>
      </c>
      <c r="QT24" s="504"/>
      <c r="QU24" s="503">
        <f t="shared" ref="QU24" si="2557">QU23+1/24+1/100000</f>
        <v>44740.70850333335</v>
      </c>
      <c r="QV24" s="501" t="str">
        <f>IF(VLOOKUP(QU24,'Drilling Input'!$B$3:$F$10034,5,1)=VLOOKUP(QU23,'Drilling Input'!$B$3:$F$10034,5,1)," ",VLOOKUP(QU24,'Drilling Input'!$B$3:$F$10034,5,1))</f>
        <v xml:space="preserve"> </v>
      </c>
      <c r="QW24" s="504"/>
      <c r="QX24" s="503">
        <f t="shared" ref="QX24" si="2558">QX23+1/24+1/100000</f>
        <v>44741.70850333335</v>
      </c>
      <c r="QY24" s="501" t="str">
        <f>IF(VLOOKUP(QX24,'Drilling Input'!$B$3:$F$10034,5,1)=VLOOKUP(QX23,'Drilling Input'!$B$3:$F$10034,5,1)," ",VLOOKUP(QX24,'Drilling Input'!$B$3:$F$10034,5,1))</f>
        <v xml:space="preserve"> </v>
      </c>
      <c r="QZ24" s="504"/>
      <c r="RA24" s="503">
        <f t="shared" ref="RA24" si="2559">RA23+1/24+1/100000</f>
        <v>44742.70850333335</v>
      </c>
      <c r="RB24" s="501" t="str">
        <f>IF(VLOOKUP(RA24,'Drilling Input'!$B$3:$F$10034,5,1)=VLOOKUP(RA23,'Drilling Input'!$B$3:$F$10034,5,1)," ",VLOOKUP(RA24,'Drilling Input'!$B$3:$F$10034,5,1))</f>
        <v xml:space="preserve"> </v>
      </c>
      <c r="RC24" s="504"/>
      <c r="RD24" s="503">
        <f t="shared" ref="RD24:SZ30" si="2560">RD23+1/24+1/100000</f>
        <v>44743.70850333335</v>
      </c>
      <c r="RE24" s="501" t="str">
        <f>IF(VLOOKUP(RD24,'Drilling Input'!$B$3:$F$10034,5,1)=VLOOKUP(RD23,'Drilling Input'!$B$3:$F$10034,5,1)," ",VLOOKUP(RD24,'Drilling Input'!$B$3:$F$10034,5,1))</f>
        <v xml:space="preserve"> </v>
      </c>
      <c r="RF24" s="504"/>
      <c r="RG24" s="503">
        <f t="shared" ref="RG24" si="2561">RG23+1/24+1/100000</f>
        <v>44744.70850333335</v>
      </c>
      <c r="RH24" s="501" t="str">
        <f>IF(VLOOKUP(RG24,'Drilling Input'!$B$3:$F$10034,5,1)=VLOOKUP(RG23,'Drilling Input'!$B$3:$F$10034,5,1)," ",VLOOKUP(RG24,'Drilling Input'!$B$3:$F$10034,5,1))</f>
        <v xml:space="preserve"> </v>
      </c>
      <c r="RI24" s="504"/>
      <c r="RJ24" s="503">
        <f t="shared" ref="RJ24" si="2562">RJ23+1/24+1/100000</f>
        <v>44745.70850333335</v>
      </c>
      <c r="RK24" s="501" t="str">
        <f>IF(VLOOKUP(RJ24,'Drilling Input'!$B$3:$F$10034,5,1)=VLOOKUP(RJ23,'Drilling Input'!$B$3:$F$10034,5,1)," ",VLOOKUP(RJ24,'Drilling Input'!$B$3:$F$10034,5,1))</f>
        <v xml:space="preserve"> </v>
      </c>
      <c r="RL24" s="504"/>
      <c r="RM24" s="503">
        <f t="shared" si="2555"/>
        <v>44746.70850333335</v>
      </c>
      <c r="RN24" s="501" t="str">
        <f>IF(VLOOKUP(RM24,'Drilling Input'!$B$3:$F$10034,5,1)=VLOOKUP(RM23,'Drilling Input'!$B$3:$F$10034,5,1)," ",VLOOKUP(RM24,'Drilling Input'!$B$3:$F$10034,5,1))</f>
        <v xml:space="preserve"> </v>
      </c>
      <c r="RO24" s="504"/>
      <c r="RP24" s="503">
        <f t="shared" ref="RP24" si="2563">RP23+1/24+1/100000</f>
        <v>44747.70850333335</v>
      </c>
      <c r="RQ24" s="501" t="str">
        <f>IF(VLOOKUP(RP24,'Drilling Input'!$B$3:$F$10034,5,1)=VLOOKUP(RP23,'Drilling Input'!$B$3:$F$10034,5,1)," ",VLOOKUP(RP24,'Drilling Input'!$B$3:$F$10034,5,1))</f>
        <v xml:space="preserve"> </v>
      </c>
      <c r="RR24" s="504"/>
      <c r="RS24" s="503">
        <f t="shared" ref="RS24" si="2564">RS23+1/24+1/100000</f>
        <v>44748.70850333335</v>
      </c>
      <c r="RT24" s="501" t="str">
        <f>IF(VLOOKUP(RS24,'Drilling Input'!$B$3:$F$10034,5,1)=VLOOKUP(RS23,'Drilling Input'!$B$3:$F$10034,5,1)," ",VLOOKUP(RS24,'Drilling Input'!$B$3:$F$10034,5,1))</f>
        <v xml:space="preserve"> </v>
      </c>
      <c r="RU24" s="504"/>
      <c r="RV24" s="503">
        <f t="shared" ref="RV24" si="2565">RV23+1/24+1/100000</f>
        <v>44749.70850333335</v>
      </c>
      <c r="RW24" s="501" t="str">
        <f>IF(VLOOKUP(RV24,'Drilling Input'!$B$3:$F$10034,5,1)=VLOOKUP(RV23,'Drilling Input'!$B$3:$F$10034,5,1)," ",VLOOKUP(RV24,'Drilling Input'!$B$3:$F$10034,5,1))</f>
        <v xml:space="preserve"> </v>
      </c>
      <c r="RX24" s="504"/>
      <c r="RY24" s="503">
        <f t="shared" ref="RY24" si="2566">RY23+1/24+1/100000</f>
        <v>44750.70850333335</v>
      </c>
      <c r="RZ24" s="501" t="str">
        <f>IF(VLOOKUP(RY24,'Drilling Input'!$B$3:$F$10034,5,1)=VLOOKUP(RY23,'Drilling Input'!$B$3:$F$10034,5,1)," ",VLOOKUP(RY24,'Drilling Input'!$B$3:$F$10034,5,1))</f>
        <v xml:space="preserve"> </v>
      </c>
      <c r="SA24" s="504"/>
      <c r="SB24" s="503">
        <f t="shared" si="2560"/>
        <v>44751.70850333335</v>
      </c>
      <c r="SC24" s="501" t="str">
        <f>IF(VLOOKUP(SB24,'Drilling Input'!$B$3:$F$10034,5,1)=VLOOKUP(SB23,'Drilling Input'!$B$3:$F$10034,5,1)," ",VLOOKUP(SB24,'Drilling Input'!$B$3:$F$10034,5,1))</f>
        <v xml:space="preserve"> </v>
      </c>
      <c r="SD24" s="504"/>
      <c r="SE24" s="503">
        <f t="shared" ref="SE24" si="2567">SE23+1/24+1/100000</f>
        <v>44752.70850333335</v>
      </c>
      <c r="SF24" s="501" t="str">
        <f>IF(VLOOKUP(SE24,'Drilling Input'!$B$3:$F$10034,5,1)=VLOOKUP(SE23,'Drilling Input'!$B$3:$F$10034,5,1)," ",VLOOKUP(SE24,'Drilling Input'!$B$3:$F$10034,5,1))</f>
        <v xml:space="preserve"> </v>
      </c>
      <c r="SG24" s="504"/>
      <c r="SH24" s="503">
        <f t="shared" ref="SH24" si="2568">SH23+1/24+1/100000</f>
        <v>44753.70850333335</v>
      </c>
      <c r="SI24" s="501" t="str">
        <f>IF(VLOOKUP(SH24,'Drilling Input'!$B$3:$F$10034,5,1)=VLOOKUP(SH23,'Drilling Input'!$B$3:$F$10034,5,1)," ",VLOOKUP(SH24,'Drilling Input'!$B$3:$F$10034,5,1))</f>
        <v xml:space="preserve"> </v>
      </c>
      <c r="SJ24" s="504"/>
      <c r="SK24" s="503">
        <f t="shared" si="2555"/>
        <v>44754.70850333335</v>
      </c>
      <c r="SL24" s="501" t="str">
        <f>IF(VLOOKUP(SK24,'Drilling Input'!$B$3:$F$10034,5,1)=VLOOKUP(SK23,'Drilling Input'!$B$3:$F$10034,5,1)," ",VLOOKUP(SK24,'Drilling Input'!$B$3:$F$10034,5,1))</f>
        <v xml:space="preserve"> </v>
      </c>
      <c r="SM24" s="504"/>
      <c r="SN24" s="503">
        <f t="shared" ref="SN24" si="2569">SN23+1/24+1/100000</f>
        <v>44755.70850333335</v>
      </c>
      <c r="SO24" s="501" t="str">
        <f>IF(VLOOKUP(SN24,'Drilling Input'!$B$3:$F$10034,5,1)=VLOOKUP(SN23,'Drilling Input'!$B$3:$F$10034,5,1)," ",VLOOKUP(SN24,'Drilling Input'!$B$3:$F$10034,5,1))</f>
        <v xml:space="preserve"> </v>
      </c>
      <c r="SP24" s="504"/>
      <c r="SQ24" s="503">
        <f t="shared" ref="SQ24" si="2570">SQ23+1/24+1/100000</f>
        <v>44756.70850333335</v>
      </c>
      <c r="SR24" s="501" t="str">
        <f>IF(VLOOKUP(SQ24,'Drilling Input'!$B$3:$F$10034,5,1)=VLOOKUP(SQ23,'Drilling Input'!$B$3:$F$10034,5,1)," ",VLOOKUP(SQ24,'Drilling Input'!$B$3:$F$10034,5,1))</f>
        <v xml:space="preserve"> </v>
      </c>
      <c r="SS24" s="504"/>
      <c r="ST24" s="503">
        <f t="shared" ref="ST24" si="2571">ST23+1/24+1/100000</f>
        <v>44757.70850333335</v>
      </c>
      <c r="SU24" s="501" t="str">
        <f>IF(VLOOKUP(ST24,'Drilling Input'!$B$3:$F$10034,5,1)=VLOOKUP(ST23,'Drilling Input'!$B$3:$F$10034,5,1)," ",VLOOKUP(ST24,'Drilling Input'!$B$3:$F$10034,5,1))</f>
        <v xml:space="preserve"> </v>
      </c>
      <c r="SV24" s="504"/>
      <c r="SW24" s="503">
        <f t="shared" ref="SW24" si="2572">SW23+1/24+1/100000</f>
        <v>44758.70850333335</v>
      </c>
      <c r="SX24" s="501" t="str">
        <f>IF(VLOOKUP(SW24,'Drilling Input'!$B$3:$F$10034,5,1)=VLOOKUP(SW23,'Drilling Input'!$B$3:$F$10034,5,1)," ",VLOOKUP(SW24,'Drilling Input'!$B$3:$F$10034,5,1))</f>
        <v xml:space="preserve"> </v>
      </c>
      <c r="SY24" s="504"/>
      <c r="SZ24" s="503">
        <f t="shared" si="2560"/>
        <v>44759.70850333335</v>
      </c>
      <c r="TA24" s="501" t="str">
        <f>IF(VLOOKUP(SZ24,'Drilling Input'!$B$3:$F$10034,5,1)=VLOOKUP(SZ23,'Drilling Input'!$B$3:$F$10034,5,1)," ",VLOOKUP(SZ24,'Drilling Input'!$B$3:$F$10034,5,1))</f>
        <v xml:space="preserve"> </v>
      </c>
      <c r="TB24" s="504"/>
      <c r="TC24" s="503">
        <f t="shared" ref="TC24" si="2573">TC23+1/24+1/100000</f>
        <v>44760.70850333335</v>
      </c>
      <c r="TD24" s="501" t="str">
        <f>IF(VLOOKUP(TC24,'Drilling Input'!$B$3:$F$10034,5,1)=VLOOKUP(TC23,'Drilling Input'!$B$3:$F$10034,5,1)," ",VLOOKUP(TC24,'Drilling Input'!$B$3:$F$10034,5,1))</f>
        <v xml:space="preserve"> </v>
      </c>
      <c r="TE24" s="504"/>
      <c r="TF24" s="503">
        <f t="shared" ref="TF24" si="2574">TF23+1/24+1/100000</f>
        <v>44761.70850333335</v>
      </c>
      <c r="TG24" s="501" t="str">
        <f>IF(VLOOKUP(TF24,'Drilling Input'!$B$3:$F$10034,5,1)=VLOOKUP(TF23,'Drilling Input'!$B$3:$F$10034,5,1)," ",VLOOKUP(TF24,'Drilling Input'!$B$3:$F$10034,5,1))</f>
        <v xml:space="preserve"> </v>
      </c>
      <c r="TH24" s="504"/>
      <c r="TI24" s="503">
        <f t="shared" ref="TI24:TI30" si="2575">TI23+1/24+1/100000</f>
        <v>44762.70850333335</v>
      </c>
      <c r="TJ24" s="501" t="str">
        <f>IF(VLOOKUP(TI24,'Drilling Input'!$B$3:$F$10034,5,1)=VLOOKUP(TI23,'Drilling Input'!$B$3:$F$10034,5,1)," ",VLOOKUP(TI24,'Drilling Input'!$B$3:$F$10034,5,1))</f>
        <v xml:space="preserve"> </v>
      </c>
      <c r="TK24" s="504"/>
      <c r="TL24" s="503">
        <f t="shared" ref="TL24" si="2576">TL23+1/24+1/100000</f>
        <v>44763.70850333335</v>
      </c>
      <c r="TM24" s="501" t="str">
        <f>IF(VLOOKUP(TL24,'Drilling Input'!$B$3:$F$10034,5,1)=VLOOKUP(TL23,'Drilling Input'!$B$3:$F$10034,5,1)," ",VLOOKUP(TL24,'Drilling Input'!$B$3:$F$10034,5,1))</f>
        <v xml:space="preserve"> </v>
      </c>
      <c r="TN24" s="504"/>
    </row>
    <row r="25" spans="1:534" s="502" customFormat="1" ht="15" customHeight="1">
      <c r="A25" s="503">
        <f t="shared" si="350"/>
        <v>44586.750180000017</v>
      </c>
      <c r="B25" s="501" t="str">
        <f>IF(VLOOKUP(A25,'Drilling Input'!$B$3:$F$10034,5,1)=VLOOKUP(A24,'Drilling Input'!$B$3:$F$10034,5,1)," ",VLOOKUP(A25,'Drilling Input'!$B$3:$F$10034,5,1))</f>
        <v xml:space="preserve"> </v>
      </c>
      <c r="C25" s="504"/>
      <c r="D25" s="503">
        <f t="shared" si="2432"/>
        <v>44587.750180000017</v>
      </c>
      <c r="E25" s="501" t="str">
        <f>IF(VLOOKUP(D25,'Drilling Input'!$B$3:$F$10034,5,1)=VLOOKUP(D24,'Drilling Input'!$B$3:$F$10034,5,1)," ",VLOOKUP(D25,'Drilling Input'!$B$3:$F$10034,5,1))</f>
        <v xml:space="preserve"> </v>
      </c>
      <c r="F25" s="504"/>
      <c r="G25" s="503">
        <f t="shared" si="2432"/>
        <v>44588.750180000017</v>
      </c>
      <c r="H25" s="793" t="str">
        <f>IF(VLOOKUP(G25,'Drilling Input'!$B$3:$F$10034,5,1)=VLOOKUP(G24,'Drilling Input'!$B$3:$F$10034,5,1)," ",VLOOKUP(G25,'Drilling Input'!$B$3:$F$10034,5,1))</f>
        <v xml:space="preserve"> </v>
      </c>
      <c r="I25" s="504"/>
      <c r="J25" s="503">
        <f t="shared" si="2432"/>
        <v>44589.750180000017</v>
      </c>
      <c r="K25" s="501" t="str">
        <f>IF(VLOOKUP(J25,'Drilling Input'!$B$3:$F$10034,5,1)=VLOOKUP(J24,'Drilling Input'!$B$3:$F$10034,5,1)," ",VLOOKUP(J25,'Drilling Input'!$B$3:$F$10034,5,1))</f>
        <v xml:space="preserve"> </v>
      </c>
      <c r="L25" s="504"/>
      <c r="M25" s="503">
        <f t="shared" si="2432"/>
        <v>44590.750180000017</v>
      </c>
      <c r="N25" s="501" t="str">
        <f>IF(VLOOKUP(M25,'Drilling Input'!$B$3:$F$10034,5,1)=VLOOKUP(M24,'Drilling Input'!$B$3:$F$10034,5,1)," ",VLOOKUP(M25,'Drilling Input'!$B$3:$F$10034,5,1))</f>
        <v xml:space="preserve"> </v>
      </c>
      <c r="O25" s="504"/>
      <c r="P25" s="503">
        <f t="shared" si="352"/>
        <v>44591.750180000017</v>
      </c>
      <c r="Q25" s="501" t="str">
        <f>IF(VLOOKUP(P25,'Drilling Input'!$B$3:$F$10034,5,1)=VLOOKUP(P24,'Drilling Input'!$B$3:$F$10034,5,1)," ",VLOOKUP(P25,'Drilling Input'!$B$3:$F$10034,5,1))</f>
        <v xml:space="preserve"> </v>
      </c>
      <c r="R25" s="504"/>
      <c r="S25" s="503">
        <f t="shared" ref="S25" si="2577">S24+1/24+1/100000</f>
        <v>44592.750180000017</v>
      </c>
      <c r="T25" s="501" t="str">
        <f>IF(VLOOKUP(S25,'Drilling Input'!$B$3:$F$10034,5,1)=VLOOKUP(S24,'Drilling Input'!$B$3:$F$10034,5,1)," ",VLOOKUP(S25,'Drilling Input'!$B$3:$F$10034,5,1))</f>
        <v xml:space="preserve"> </v>
      </c>
      <c r="U25" s="504"/>
      <c r="V25" s="503">
        <f t="shared" ref="V25" si="2578">V24+1/24+1/100000</f>
        <v>44593.750180000017</v>
      </c>
      <c r="W25" s="501" t="str">
        <f>IF(VLOOKUP(V25,'Drilling Input'!$B$3:$F$10034,5,1)=VLOOKUP(V24,'Drilling Input'!$B$3:$F$10034,5,1)," ",VLOOKUP(V25,'Drilling Input'!$B$3:$F$10034,5,1))</f>
        <v xml:space="preserve"> </v>
      </c>
      <c r="X25" s="504"/>
      <c r="Y25" s="503">
        <f t="shared" si="2435"/>
        <v>44594.750180000017</v>
      </c>
      <c r="Z25" s="501" t="str">
        <f>IF(VLOOKUP(Y25,'Drilling Input'!$B$3:$F$10034,5,1)=VLOOKUP(Y24,'Drilling Input'!$B$3:$F$10034,5,1)," ",VLOOKUP(Y25,'Drilling Input'!$B$3:$F$10034,5,1))</f>
        <v xml:space="preserve"> </v>
      </c>
      <c r="AA25" s="504"/>
      <c r="AB25" s="503">
        <f t="shared" ref="AB25" si="2579">AB24+1/24+1/100000</f>
        <v>44595.750180000017</v>
      </c>
      <c r="AC25" s="501" t="str">
        <f>IF(VLOOKUP(AB25,'Drilling Input'!$B$3:$F$10034,5,1)=VLOOKUP(AB24,'Drilling Input'!$B$3:$F$10034,5,1)," ",VLOOKUP(AB25,'Drilling Input'!$B$3:$F$10034,5,1))</f>
        <v xml:space="preserve"> </v>
      </c>
      <c r="AD25" s="504"/>
      <c r="AE25" s="503">
        <f t="shared" ref="AE25" si="2580">AE24+1/24+1/100000</f>
        <v>44596.750180000017</v>
      </c>
      <c r="AF25" s="501" t="str">
        <f>IF(VLOOKUP(AE25,'Drilling Input'!$B$3:$F$10034,5,1)=VLOOKUP(AE24,'Drilling Input'!$B$3:$F$10034,5,1)," ",VLOOKUP(AE25,'Drilling Input'!$B$3:$F$10034,5,1))</f>
        <v xml:space="preserve"> </v>
      </c>
      <c r="AG25" s="504"/>
      <c r="AH25" s="503">
        <f t="shared" ref="AH25" si="2581">AH24+1/24+1/100000</f>
        <v>44597.750180000017</v>
      </c>
      <c r="AI25" s="501" t="str">
        <f>IF(VLOOKUP(AH25,'Drilling Input'!$B$3:$F$10034,5,1)=VLOOKUP(AH24,'Drilling Input'!$B$3:$F$10034,5,1)," ",VLOOKUP(AH25,'Drilling Input'!$B$3:$F$10034,5,1))</f>
        <v xml:space="preserve"> </v>
      </c>
      <c r="AJ25" s="504"/>
      <c r="AK25" s="503">
        <f t="shared" ref="AK25" si="2582">AK24+1/24+1/100000</f>
        <v>44598.750180000017</v>
      </c>
      <c r="AL25" s="501" t="str">
        <f>IF(VLOOKUP(AK25,'Drilling Input'!$B$3:$F$10034,5,1)=VLOOKUP(AK24,'Drilling Input'!$B$3:$F$10034,5,1)," ",VLOOKUP(AK25,'Drilling Input'!$B$3:$F$10034,5,1))</f>
        <v xml:space="preserve"> </v>
      </c>
      <c r="AM25" s="504"/>
      <c r="AN25" s="503">
        <f t="shared" si="2440"/>
        <v>44599.750180000017</v>
      </c>
      <c r="AO25" s="501" t="str">
        <f>IF(VLOOKUP(AN25,'Drilling Input'!$B$3:$F$10034,5,1)=VLOOKUP(AN24,'Drilling Input'!$B$3:$F$10034,5,1)," ",VLOOKUP(AN25,'Drilling Input'!$B$3:$F$10034,5,1))</f>
        <v xml:space="preserve"> </v>
      </c>
      <c r="AP25" s="504"/>
      <c r="AQ25" s="503">
        <f t="shared" ref="AQ25" si="2583">AQ24+1/24+1/100000</f>
        <v>44600.750180000017</v>
      </c>
      <c r="AR25" s="501" t="str">
        <f>IF(VLOOKUP(AQ25,'Drilling Input'!$B$3:$F$10034,5,1)=VLOOKUP(AQ24,'Drilling Input'!$B$3:$F$10034,5,1)," ",VLOOKUP(AQ25,'Drilling Input'!$B$3:$F$10034,5,1))</f>
        <v xml:space="preserve"> </v>
      </c>
      <c r="AS25" s="504"/>
      <c r="AT25" s="503">
        <f t="shared" ref="AT25" si="2584">AT24+1/24+1/100000</f>
        <v>44601.750180000017</v>
      </c>
      <c r="AU25" s="501" t="str">
        <f>IF(VLOOKUP(AT25,'Drilling Input'!$B$3:$F$10034,5,1)=VLOOKUP(AT24,'Drilling Input'!$B$3:$F$10034,5,1)," ",VLOOKUP(AT25,'Drilling Input'!$B$3:$F$10034,5,1))</f>
        <v xml:space="preserve"> </v>
      </c>
      <c r="AV25" s="504"/>
      <c r="AW25" s="503">
        <f t="shared" si="2435"/>
        <v>44602.750180000017</v>
      </c>
      <c r="AX25" s="501" t="str">
        <f>IF(VLOOKUP(AW25,'Drilling Input'!$B$3:$F$10034,5,1)=VLOOKUP(AW24,'Drilling Input'!$B$3:$F$10034,5,1)," ",VLOOKUP(AW25,'Drilling Input'!$B$3:$F$10034,5,1))</f>
        <v xml:space="preserve"> </v>
      </c>
      <c r="AY25" s="504"/>
      <c r="AZ25" s="503">
        <f t="shared" ref="AZ25" si="2585">AZ24+1/24+1/100000</f>
        <v>44603.750180000017</v>
      </c>
      <c r="BA25" s="501" t="str">
        <f>IF(VLOOKUP(AZ25,'Drilling Input'!$B$3:$F$10034,5,1)=VLOOKUP(AZ24,'Drilling Input'!$B$3:$F$10034,5,1)," ",VLOOKUP(AZ25,'Drilling Input'!$B$3:$F$10034,5,1))</f>
        <v xml:space="preserve"> </v>
      </c>
      <c r="BB25" s="504"/>
      <c r="BC25" s="503">
        <f t="shared" ref="BC25" si="2586">BC24+1/24+1/100000</f>
        <v>44604.750180000017</v>
      </c>
      <c r="BD25" s="501" t="str">
        <f>IF(VLOOKUP(BC25,'Drilling Input'!$B$3:$F$10034,5,1)=VLOOKUP(BC24,'Drilling Input'!$B$3:$F$10034,5,1)," ",VLOOKUP(BC25,'Drilling Input'!$B$3:$F$10034,5,1))</f>
        <v xml:space="preserve"> </v>
      </c>
      <c r="BE25" s="504"/>
      <c r="BF25" s="503">
        <f t="shared" ref="BF25" si="2587">BF24+1/24+1/100000</f>
        <v>44605.750180000017</v>
      </c>
      <c r="BG25" s="501" t="str">
        <f>IF(VLOOKUP(BF25,'Drilling Input'!$B$3:$F$10034,5,1)=VLOOKUP(BF24,'Drilling Input'!$B$3:$F$10034,5,1)," ",VLOOKUP(BF25,'Drilling Input'!$B$3:$F$10034,5,1))</f>
        <v xml:space="preserve"> </v>
      </c>
      <c r="BH25" s="504"/>
      <c r="BI25" s="503">
        <f t="shared" ref="BI25" si="2588">BI24+1/24+1/100000</f>
        <v>44606.750180000017</v>
      </c>
      <c r="BJ25" s="501" t="str">
        <f>IF(VLOOKUP(BI25,'Drilling Input'!$B$3:$F$10034,5,1)=VLOOKUP(BI24,'Drilling Input'!$B$3:$F$10034,5,1)," ",VLOOKUP(BI25,'Drilling Input'!$B$3:$F$10034,5,1))</f>
        <v xml:space="preserve"> </v>
      </c>
      <c r="BK25" s="504"/>
      <c r="BL25" s="503">
        <f t="shared" si="2440"/>
        <v>44607.750180000017</v>
      </c>
      <c r="BM25" s="501" t="str">
        <f>IF(VLOOKUP(BL25,'Drilling Input'!$B$3:$F$10034,5,1)=VLOOKUP(BL24,'Drilling Input'!$B$3:$F$10034,5,1)," ",VLOOKUP(BL25,'Drilling Input'!$B$3:$F$10034,5,1))</f>
        <v xml:space="preserve"> </v>
      </c>
      <c r="BN25" s="504"/>
      <c r="BO25" s="503">
        <f t="shared" ref="BO25" si="2589">BO24+1/24+1/100000</f>
        <v>44608.750180000017</v>
      </c>
      <c r="BP25" s="501" t="str">
        <f>IF(VLOOKUP(BO25,'Drilling Input'!$B$3:$F$10034,5,1)=VLOOKUP(BO24,'Drilling Input'!$B$3:$F$10034,5,1)," ",VLOOKUP(BO25,'Drilling Input'!$B$3:$F$10034,5,1))</f>
        <v xml:space="preserve"> </v>
      </c>
      <c r="BQ25" s="504"/>
      <c r="BR25" s="503">
        <f t="shared" ref="BR25" si="2590">BR24+1/24+1/100000</f>
        <v>44609.750180000017</v>
      </c>
      <c r="BS25" s="501" t="str">
        <f>IF(VLOOKUP(BR25,'Drilling Input'!$B$3:$F$10034,5,1)=VLOOKUP(BR24,'Drilling Input'!$B$3:$F$10034,5,1)," ",VLOOKUP(BR25,'Drilling Input'!$B$3:$F$10034,5,1))</f>
        <v xml:space="preserve"> </v>
      </c>
      <c r="BT25" s="504"/>
      <c r="BU25" s="503">
        <f t="shared" si="2435"/>
        <v>44610.750180000017</v>
      </c>
      <c r="BV25" s="501" t="str">
        <f>IF(VLOOKUP(BU25,'Drilling Input'!$B$3:$F$10034,5,1)=VLOOKUP(BU24,'Drilling Input'!$B$3:$F$10034,5,1)," ",VLOOKUP(BU25,'Drilling Input'!$B$3:$F$10034,5,1))</f>
        <v xml:space="preserve"> </v>
      </c>
      <c r="BW25" s="504"/>
      <c r="BX25" s="503">
        <f t="shared" ref="BX25" si="2591">BX24+1/24+1/100000</f>
        <v>44611.750180000017</v>
      </c>
      <c r="BY25" s="501" t="str">
        <f>IF(VLOOKUP(BX25,'Drilling Input'!$B$3:$F$10034,5,1)=VLOOKUP(BX24,'Drilling Input'!$B$3:$F$10034,5,1)," ",VLOOKUP(BX25,'Drilling Input'!$B$3:$F$10034,5,1))</f>
        <v xml:space="preserve"> </v>
      </c>
      <c r="BZ25" s="504"/>
      <c r="CA25" s="503">
        <f t="shared" ref="CA25" si="2592">CA24+1/24+1/100000</f>
        <v>44612.750180000017</v>
      </c>
      <c r="CB25" s="501" t="str">
        <f>IF(VLOOKUP(CA25,'Drilling Input'!$B$3:$F$10034,5,1)=VLOOKUP(CA24,'Drilling Input'!$B$3:$F$10034,5,1)," ",VLOOKUP(CA25,'Drilling Input'!$B$3:$F$10034,5,1))</f>
        <v xml:space="preserve"> </v>
      </c>
      <c r="CC25" s="504"/>
      <c r="CD25" s="503">
        <f t="shared" ref="CD25" si="2593">CD24+1/24+1/100000</f>
        <v>44613.750180000017</v>
      </c>
      <c r="CE25" s="501" t="str">
        <f>IF(VLOOKUP(CD25,'Drilling Input'!$B$3:$F$10034,5,1)=VLOOKUP(CD24,'Drilling Input'!$B$3:$F$10034,5,1)," ",VLOOKUP(CD25,'Drilling Input'!$B$3:$F$10034,5,1))</f>
        <v xml:space="preserve"> </v>
      </c>
      <c r="CF25" s="504"/>
      <c r="CG25" s="503">
        <f t="shared" ref="CG25" si="2594">CG24+1/24+1/100000</f>
        <v>44614.750180000017</v>
      </c>
      <c r="CH25" s="501" t="str">
        <f>IF(VLOOKUP(CG25,'Drilling Input'!$B$3:$F$10034,5,1)=VLOOKUP(CG24,'Drilling Input'!$B$3:$F$10034,5,1)," ",VLOOKUP(CG25,'Drilling Input'!$B$3:$F$10034,5,1))</f>
        <v xml:space="preserve"> </v>
      </c>
      <c r="CI25" s="504"/>
      <c r="CJ25" s="503">
        <f t="shared" si="2440"/>
        <v>44615.750180000017</v>
      </c>
      <c r="CK25" s="501" t="str">
        <f>IF(VLOOKUP(CJ25,'Drilling Input'!$B$3:$F$10034,5,1)=VLOOKUP(CJ24,'Drilling Input'!$B$3:$F$10034,5,1)," ",VLOOKUP(CJ25,'Drilling Input'!$B$3:$F$10034,5,1))</f>
        <v xml:space="preserve"> </v>
      </c>
      <c r="CL25" s="504"/>
      <c r="CM25" s="503">
        <f t="shared" ref="CM25" si="2595">CM24+1/24+1/100000</f>
        <v>44616.750180000017</v>
      </c>
      <c r="CN25" s="501" t="str">
        <f>IF(VLOOKUP(CM25,'Drilling Input'!$B$3:$F$10034,5,1)=VLOOKUP(CM24,'Drilling Input'!$B$3:$F$10034,5,1)," ",VLOOKUP(CM25,'Drilling Input'!$B$3:$F$10034,5,1))</f>
        <v xml:space="preserve"> </v>
      </c>
      <c r="CO25" s="504"/>
      <c r="CP25" s="503">
        <f t="shared" ref="CP25" si="2596">CP24+1/24+1/100000</f>
        <v>44617.750180000017</v>
      </c>
      <c r="CQ25" s="501" t="str">
        <f>IF(VLOOKUP(CP25,'Drilling Input'!$B$3:$F$10034,5,1)=VLOOKUP(CP24,'Drilling Input'!$B$3:$F$10034,5,1)," ",VLOOKUP(CP25,'Drilling Input'!$B$3:$F$10034,5,1))</f>
        <v xml:space="preserve"> </v>
      </c>
      <c r="CR25" s="504"/>
      <c r="CS25" s="503">
        <f t="shared" si="2455"/>
        <v>44618.750180000017</v>
      </c>
      <c r="CT25" s="501" t="str">
        <f>IF(VLOOKUP(CS25,'Drilling Input'!$B$3:$F$10034,5,1)=VLOOKUP(CS24,'Drilling Input'!$B$3:$F$10034,5,1)," ",VLOOKUP(CS25,'Drilling Input'!$B$3:$F$10034,5,1))</f>
        <v xml:space="preserve"> </v>
      </c>
      <c r="CU25" s="504"/>
      <c r="CV25" s="503">
        <f t="shared" ref="CV25" si="2597">CV24+1/24+1/100000</f>
        <v>44619.750180000017</v>
      </c>
      <c r="CW25" s="501" t="str">
        <f>IF(VLOOKUP(CV25,'Drilling Input'!$B$3:$F$10034,5,1)=VLOOKUP(CV24,'Drilling Input'!$B$3:$F$10034,5,1)," ",VLOOKUP(CV25,'Drilling Input'!$B$3:$F$10034,5,1))</f>
        <v xml:space="preserve"> </v>
      </c>
      <c r="CX25" s="504"/>
      <c r="CY25" s="503">
        <f t="shared" ref="CY25" si="2598">CY24+1/24+1/100000</f>
        <v>44620.750180000017</v>
      </c>
      <c r="CZ25" s="501" t="str">
        <f>IF(VLOOKUP(CY25,'Drilling Input'!$B$3:$F$10034,5,1)=VLOOKUP(CY24,'Drilling Input'!$B$3:$F$10034,5,1)," ",VLOOKUP(CY25,'Drilling Input'!$B$3:$F$10034,5,1))</f>
        <v xml:space="preserve"> </v>
      </c>
      <c r="DA25" s="504"/>
      <c r="DB25" s="503">
        <f t="shared" ref="DB25" si="2599">DB24+1/24+1/100000</f>
        <v>44621.750180000017</v>
      </c>
      <c r="DC25" s="501" t="str">
        <f>IF(VLOOKUP(DB25,'Drilling Input'!$B$3:$F$10034,5,1)=VLOOKUP(DB24,'Drilling Input'!$B$3:$F$10034,5,1)," ",VLOOKUP(DB25,'Drilling Input'!$B$3:$F$10034,5,1))</f>
        <v xml:space="preserve"> </v>
      </c>
      <c r="DD25" s="504"/>
      <c r="DE25" s="503">
        <f t="shared" ref="DE25" si="2600">DE24+1/24+1/100000</f>
        <v>44622.750180000017</v>
      </c>
      <c r="DF25" s="501" t="str">
        <f>IF(VLOOKUP(DE25,'Drilling Input'!$B$3:$F$10034,5,1)=VLOOKUP(DE24,'Drilling Input'!$B$3:$F$10034,5,1)," ",VLOOKUP(DE25,'Drilling Input'!$B$3:$F$10034,5,1))</f>
        <v xml:space="preserve"> </v>
      </c>
      <c r="DG25" s="504"/>
      <c r="DH25" s="503">
        <f t="shared" si="2460"/>
        <v>44623.750180000017</v>
      </c>
      <c r="DI25" s="501" t="str">
        <f>IF(VLOOKUP(DH25,'Drilling Input'!$B$3:$F$10034,5,1)=VLOOKUP(DH24,'Drilling Input'!$B$3:$F$10034,5,1)," ",VLOOKUP(DH25,'Drilling Input'!$B$3:$F$10034,5,1))</f>
        <v>Suspend 36" conductor at rig floor with FMC split hang off plate (using DAT to P/U)</v>
      </c>
      <c r="DJ25" s="504"/>
      <c r="DK25" s="503">
        <f t="shared" ref="DK25" si="2601">DK24+1/24+1/100000</f>
        <v>44624.750180000017</v>
      </c>
      <c r="DL25" s="501" t="str">
        <f>IF(VLOOKUP(DK25,'Drilling Input'!$B$3:$F$10034,5,1)=VLOOKUP(DK24,'Drilling Input'!$B$3:$F$10034,5,1)," ",VLOOKUP(DK25,'Drilling Input'!$B$3:$F$10034,5,1))</f>
        <v>Directional drill ahead 24" hole with SW to 2x stands above Top Supra Lingan.</v>
      </c>
      <c r="DM25" s="504"/>
      <c r="DN25" s="503">
        <f t="shared" ref="DN25" si="2602">DN24+1/24+1/100000</f>
        <v>44625.750180000017</v>
      </c>
      <c r="DO25" s="501" t="str">
        <f>IF(VLOOKUP(DN25,'Drilling Input'!$B$3:$F$10034,5,1)=VLOOKUP(DN24,'Drilling Input'!$B$3:$F$10034,5,1)," ",VLOOKUP(DN25,'Drilling Input'!$B$3:$F$10034,5,1))</f>
        <v>Engage DAT. Wellhead clean up. POOH above wellhead.</v>
      </c>
      <c r="DP25" s="504"/>
      <c r="DQ25" s="503">
        <f t="shared" si="2455"/>
        <v>44626.750180000017</v>
      </c>
      <c r="DR25" s="501" t="str">
        <f>IF(VLOOKUP(DQ25,'Drilling Input'!$B$3:$F$10034,5,1)=VLOOKUP(DQ24,'Drilling Input'!$B$3:$F$10034,5,1)," ",VLOOKUP(DQ25,'Drilling Input'!$B$3:$F$10034,5,1))</f>
        <v xml:space="preserve"> </v>
      </c>
      <c r="DS25" s="504"/>
      <c r="DT25" s="503">
        <f t="shared" ref="DT25" si="2603">DT24+1/24+1/100000</f>
        <v>44627.750180000017</v>
      </c>
      <c r="DU25" s="501" t="str">
        <f>IF(VLOOKUP(DT25,'Drilling Input'!$B$3:$F$10034,5,1)=VLOOKUP(DT24,'Drilling Input'!$B$3:$F$10034,5,1)," ",VLOOKUP(DT25,'Drilling Input'!$B$3:$F$10034,5,1))</f>
        <v>Check bullseyes.  Confirm stickup.</v>
      </c>
      <c r="DV25" s="504"/>
      <c r="DW25" s="503">
        <f t="shared" ref="DW25" si="2604">DW24+1/24+1/100000</f>
        <v>44628.750180000017</v>
      </c>
      <c r="DX25" s="501" t="str">
        <f>IF(VLOOKUP(DW25,'Drilling Input'!$B$3:$F$10034,5,1)=VLOOKUP(DW24,'Drilling Input'!$B$3:$F$10034,5,1)," ",VLOOKUP(DW25,'Drilling Input'!$B$3:$F$10034,5,1))</f>
        <v xml:space="preserve"> </v>
      </c>
      <c r="DY25" s="504"/>
      <c r="DZ25" s="503">
        <f t="shared" ref="DZ25" si="2605">DZ24+1/24+1/100000</f>
        <v>44629.750180000017</v>
      </c>
      <c r="EA25" s="501" t="str">
        <f>IF(VLOOKUP(DZ25,'Drilling Input'!$B$3:$F$10034,5,1)=VLOOKUP(DZ24,'Drilling Input'!$B$3:$F$10034,5,1)," ",VLOOKUP(DZ25,'Drilling Input'!$B$3:$F$10034,5,1))</f>
        <v xml:space="preserve"> </v>
      </c>
      <c r="EB25" s="504"/>
      <c r="EC25" s="503">
        <f t="shared" ref="EC25" si="2606">EC24+1/24+1/100000</f>
        <v>44630.750180000017</v>
      </c>
      <c r="ED25" s="501" t="str">
        <f>IF(VLOOKUP(EC25,'Drilling Input'!$B$3:$F$10034,5,1)=VLOOKUP(EC24,'Drilling Input'!$B$3:$F$10034,5,1)," ",VLOOKUP(EC25,'Drilling Input'!$B$3:$F$10034,5,1))</f>
        <v xml:space="preserve"> </v>
      </c>
      <c r="EE25" s="504"/>
      <c r="EF25" s="503">
        <f t="shared" si="2460"/>
        <v>44631.750180000017</v>
      </c>
      <c r="EG25" s="501" t="str">
        <f>IF(VLOOKUP(EF25,'Drilling Input'!$B$3:$F$10034,5,1)=VLOOKUP(EF24,'Drilling Input'!$B$3:$F$10034,5,1)," ",VLOOKUP(EF25,'Drilling Input'!$B$3:$F$10034,5,1))</f>
        <v xml:space="preserve"> </v>
      </c>
      <c r="EH25" s="504"/>
      <c r="EI25" s="503">
        <f t="shared" ref="EI25" si="2607">EI24+1/24+1/100000</f>
        <v>44632.750180000017</v>
      </c>
      <c r="EJ25" s="501" t="str">
        <f>IF(VLOOKUP(EI25,'Drilling Input'!$B$3:$F$10034,5,1)=VLOOKUP(EI24,'Drilling Input'!$B$3:$F$10034,5,1)," ",VLOOKUP(EI25,'Drilling Input'!$B$3:$F$10034,5,1))</f>
        <v xml:space="preserve"> </v>
      </c>
      <c r="EK25" s="504"/>
      <c r="EL25" s="503">
        <f t="shared" ref="EL25" si="2608">EL24+1/24+1/100000</f>
        <v>44633.750180000017</v>
      </c>
      <c r="EM25" s="501" t="str">
        <f>IF(VLOOKUP(EL25,'Drilling Input'!$B$3:$F$10034,5,1)=VLOOKUP(EL24,'Drilling Input'!$B$3:$F$10034,5,1)," ",VLOOKUP(EL25,'Drilling Input'!$B$3:$F$10034,5,1))</f>
        <v xml:space="preserve"> </v>
      </c>
      <c r="EN25" s="504"/>
      <c r="EO25" s="503">
        <f t="shared" si="2455"/>
        <v>44634.750180000017</v>
      </c>
      <c r="EP25" s="501" t="str">
        <f>IF(VLOOKUP(EO25,'Drilling Input'!$B$3:$F$10034,5,1)=VLOOKUP(EO24,'Drilling Input'!$B$3:$F$10034,5,1)," ",VLOOKUP(EO25,'Drilling Input'!$B$3:$F$10034,5,1))</f>
        <v xml:space="preserve"> </v>
      </c>
      <c r="EQ25" s="504"/>
      <c r="ER25" s="503">
        <f t="shared" ref="ER25" si="2609">ER24+1/24+1/100000</f>
        <v>44635.750180000017</v>
      </c>
      <c r="ES25" s="501" t="str">
        <f>IF(VLOOKUP(ER25,'Drilling Input'!$B$3:$F$10034,5,1)=VLOOKUP(ER24,'Drilling Input'!$B$3:$F$10034,5,1)," ",VLOOKUP(ER25,'Drilling Input'!$B$3:$F$10034,5,1))</f>
        <v>PJSM. R/U 36" conductor handling equipment.</v>
      </c>
      <c r="ET25" s="504"/>
      <c r="EU25" s="503">
        <f t="shared" ref="EU25" si="2610">EU24+1/24+1/100000</f>
        <v>44636.750180000017</v>
      </c>
      <c r="EV25" s="501" t="str">
        <f>IF(VLOOKUP(EU25,'Drilling Input'!$B$3:$F$10034,5,1)=VLOOKUP(EU24,'Drilling Input'!$B$3:$F$10034,5,1)," ",VLOOKUP(EU25,'Drilling Input'!$B$3:$F$10034,5,1))</f>
        <v xml:space="preserve"> </v>
      </c>
      <c r="EW25" s="504"/>
      <c r="EX25" s="503">
        <f t="shared" ref="EX25" si="2611">EX24+1/24+1/100000</f>
        <v>44637.750180000017</v>
      </c>
      <c r="EY25" s="501" t="str">
        <f>IF(VLOOKUP(EX25,'Drilling Input'!$B$3:$F$10034,5,1)=VLOOKUP(EX24,'Drilling Input'!$B$3:$F$10034,5,1)," ",VLOOKUP(EX25,'Drilling Input'!$B$3:$F$10034,5,1))</f>
        <v xml:space="preserve"> </v>
      </c>
      <c r="EZ25" s="504"/>
      <c r="FA25" s="503">
        <f t="shared" ref="FA25" si="2612">FA24+1/24+1/100000</f>
        <v>44638.750180000017</v>
      </c>
      <c r="FB25" s="501" t="str">
        <f>IF(VLOOKUP(FA25,'Drilling Input'!$B$3:$F$10034,5,1)=VLOOKUP(FA24,'Drilling Input'!$B$3:$F$10034,5,1)," ",VLOOKUP(FA25,'Drilling Input'!$B$3:$F$10034,5,1))</f>
        <v>Wait on vessel port clearance</v>
      </c>
      <c r="FC25" s="504"/>
      <c r="FD25" s="503">
        <f t="shared" si="2460"/>
        <v>44639.750180000017</v>
      </c>
      <c r="FE25" s="501" t="str">
        <f>IF(VLOOKUP(FD25,'Drilling Input'!$B$3:$F$10034,5,1)=VLOOKUP(FD24,'Drilling Input'!$B$3:$F$10034,5,1)," ",VLOOKUP(FD25,'Drilling Input'!$B$3:$F$10034,5,1))</f>
        <v xml:space="preserve"> </v>
      </c>
      <c r="FF25" s="504"/>
      <c r="FG25" s="503">
        <f t="shared" ref="FG25" si="2613">FG24+1/24+1/100000</f>
        <v>44640.750180000017</v>
      </c>
      <c r="FH25" s="501" t="str">
        <f>IF(VLOOKUP(FG25,'Drilling Input'!$B$3:$F$10034,5,1)=VLOOKUP(FG24,'Drilling Input'!$B$3:$F$10034,5,1)," ",VLOOKUP(FG25,'Drilling Input'!$B$3:$F$10034,5,1))</f>
        <v xml:space="preserve"> </v>
      </c>
      <c r="FI25" s="504"/>
      <c r="FJ25" s="503">
        <f t="shared" ref="FJ25" si="2614">FJ24+1/24+1/100000</f>
        <v>44641.750180000017</v>
      </c>
      <c r="FK25" s="501" t="str">
        <f>IF(VLOOKUP(FJ25,'Drilling Input'!$B$3:$F$10034,5,1)=VLOOKUP(FJ24,'Drilling Input'!$B$3:$F$10034,5,1)," ",VLOOKUP(FJ25,'Drilling Input'!$B$3:$F$10034,5,1))</f>
        <v xml:space="preserve"> </v>
      </c>
      <c r="FL25" s="504"/>
      <c r="FM25" s="503">
        <f t="shared" si="2475"/>
        <v>44642.750180000017</v>
      </c>
      <c r="FN25" s="501" t="str">
        <f>IF(VLOOKUP(FM25,'Drilling Input'!$B$3:$F$10034,5,1)=VLOOKUP(FM24,'Drilling Input'!$B$3:$F$10034,5,1)," ",VLOOKUP(FM25,'Drilling Input'!$B$3:$F$10034,5,1))</f>
        <v xml:space="preserve"> </v>
      </c>
      <c r="FO25" s="504"/>
      <c r="FP25" s="503">
        <f t="shared" ref="FP25" si="2615">FP24+1/24+1/100000</f>
        <v>44643.750180000017</v>
      </c>
      <c r="FQ25" s="501" t="str">
        <f>IF(VLOOKUP(FP25,'Drilling Input'!$B$3:$F$10034,5,1)=VLOOKUP(FP24,'Drilling Input'!$B$3:$F$10034,5,1)," ",VLOOKUP(FP25,'Drilling Input'!$B$3:$F$10034,5,1))</f>
        <v>Pressure test riser connector</v>
      </c>
      <c r="FR25" s="504"/>
      <c r="FS25" s="503">
        <f t="shared" ref="FS25" si="2616">FS24+1/24+1/100000</f>
        <v>44644.750180000017</v>
      </c>
      <c r="FT25" s="501" t="str">
        <f>IF(VLOOKUP(FS25,'Drilling Input'!$B$3:$F$10034,5,1)=VLOOKUP(FS24,'Drilling Input'!$B$3:$F$10034,5,1)," ",VLOOKUP(FS25,'Drilling Input'!$B$3:$F$10034,5,1))</f>
        <v xml:space="preserve"> </v>
      </c>
      <c r="FU25" s="504"/>
      <c r="FV25" s="503">
        <f t="shared" ref="FV25" si="2617">FV24+1/24+1/100000</f>
        <v>44645.750180000017</v>
      </c>
      <c r="FW25" s="501" t="str">
        <f>IF(VLOOKUP(FV25,'Drilling Input'!$B$3:$F$10034,5,1)=VLOOKUP(FV24,'Drilling Input'!$B$3:$F$10034,5,1)," ",VLOOKUP(FV25,'Drilling Input'!$B$3:$F$10034,5,1))</f>
        <v xml:space="preserve"> </v>
      </c>
      <c r="FX25" s="504"/>
      <c r="FY25" s="503">
        <f t="shared" ref="FY25" si="2618">FY24+1/24+1/100000</f>
        <v>44646.750180000017</v>
      </c>
      <c r="FZ25" s="501" t="str">
        <f>IF(VLOOKUP(FY25,'Drilling Input'!$B$3:$F$10034,5,1)=VLOOKUP(FY24,'Drilling Input'!$B$3:$F$10034,5,1)," ",VLOOKUP(FY25,'Drilling Input'!$B$3:$F$10034,5,1))</f>
        <v xml:space="preserve"> </v>
      </c>
      <c r="GA25" s="504"/>
      <c r="GB25" s="503">
        <f t="shared" si="2480"/>
        <v>44647.750180000017</v>
      </c>
      <c r="GC25" s="501" t="str">
        <f>IF(VLOOKUP(GB25,'Drilling Input'!$B$3:$F$10034,5,1)=VLOOKUP(GB24,'Drilling Input'!$B$3:$F$10034,5,1)," ",VLOOKUP(GB25,'Drilling Input'!$B$3:$F$10034,5,1))</f>
        <v xml:space="preserve"> </v>
      </c>
      <c r="GD25" s="504"/>
      <c r="GE25" s="503">
        <f t="shared" ref="GE25" si="2619">GE24+1/24+1/100000</f>
        <v>44648.750180000017</v>
      </c>
      <c r="GF25" s="501" t="str">
        <f>IF(VLOOKUP(GE25,'Drilling Input'!$B$3:$F$10034,5,1)=VLOOKUP(GE24,'Drilling Input'!$B$3:$F$10034,5,1)," ",VLOOKUP(GE25,'Drilling Input'!$B$3:$F$10034,5,1))</f>
        <v xml:space="preserve"> </v>
      </c>
      <c r="GG25" s="504"/>
      <c r="GH25" s="503">
        <f t="shared" ref="GH25" si="2620">GH24+1/24+1/100000</f>
        <v>44649.750180000017</v>
      </c>
      <c r="GI25" s="501" t="str">
        <f>IF(VLOOKUP(GH25,'Drilling Input'!$B$3:$F$10034,5,1)=VLOOKUP(GH24,'Drilling Input'!$B$3:$F$10034,5,1)," ",VLOOKUP(GH25,'Drilling Input'!$B$3:$F$10034,5,1))</f>
        <v xml:space="preserve"> </v>
      </c>
      <c r="GJ25" s="504"/>
      <c r="GK25" s="503">
        <f t="shared" si="2475"/>
        <v>44650.750180000017</v>
      </c>
      <c r="GL25" s="501" t="str">
        <f>IF(VLOOKUP(GK25,'Drilling Input'!$B$3:$F$10034,5,1)=VLOOKUP(GK24,'Drilling Input'!$B$3:$F$10034,5,1)," ",VLOOKUP(GK25,'Drilling Input'!$B$3:$F$10034,5,1))</f>
        <v xml:space="preserve"> </v>
      </c>
      <c r="GM25" s="504"/>
      <c r="GN25" s="503">
        <f t="shared" ref="GN25" si="2621">GN24+1/24+1/100000</f>
        <v>44651.750180000017</v>
      </c>
      <c r="GO25" s="501" t="str">
        <f>IF(VLOOKUP(GN25,'Drilling Input'!$B$3:$F$10034,5,1)=VLOOKUP(GN24,'Drilling Input'!$B$3:$F$10034,5,1)," ",VLOOKUP(GN25,'Drilling Input'!$B$3:$F$10034,5,1))</f>
        <v xml:space="preserve"> </v>
      </c>
      <c r="GP25" s="504"/>
      <c r="GQ25" s="503">
        <f t="shared" ref="GQ25" si="2622">GQ24+1/24+1/100000</f>
        <v>44652.750180000017</v>
      </c>
      <c r="GR25" s="501" t="str">
        <f>IF(VLOOKUP(GQ25,'Drilling Input'!$B$3:$F$10034,5,1)=VLOOKUP(GQ24,'Drilling Input'!$B$3:$F$10034,5,1)," ",VLOOKUP(GQ25,'Drilling Input'!$B$3:$F$10034,5,1))</f>
        <v>RIH suspension packer on DP to setting depth</v>
      </c>
      <c r="GS25" s="504"/>
      <c r="GT25" s="503">
        <f t="shared" ref="GT25" si="2623">GT24+1/24+1/100000</f>
        <v>44653.750180000017</v>
      </c>
      <c r="GU25" s="501" t="str">
        <f>IF(VLOOKUP(GT25,'Drilling Input'!$B$3:$F$10034,5,1)=VLOOKUP(GT24,'Drilling Input'!$B$3:$F$10034,5,1)," ",VLOOKUP(GT25,'Drilling Input'!$B$3:$F$10034,5,1))</f>
        <v xml:space="preserve"> </v>
      </c>
      <c r="GV25" s="504"/>
      <c r="GW25" s="503">
        <f t="shared" ref="GW25" si="2624">GW24+1/24+1/100000</f>
        <v>44654.750180000017</v>
      </c>
      <c r="GX25" s="501" t="str">
        <f>IF(VLOOKUP(GW25,'Drilling Input'!$B$3:$F$10034,5,1)=VLOOKUP(GW24,'Drilling Input'!$B$3:$F$10034,5,1)," ",VLOOKUP(GW25,'Drilling Input'!$B$3:$F$10034,5,1))</f>
        <v>Drill 8-1/2" horizontal hole to well TD.</v>
      </c>
      <c r="GY25" s="504"/>
      <c r="GZ25" s="503">
        <f t="shared" si="2480"/>
        <v>44655.750180000017</v>
      </c>
      <c r="HA25" s="501" t="str">
        <f>IF(VLOOKUP(GZ25,'Drilling Input'!$B$3:$F$10034,5,1)=VLOOKUP(GZ24,'Drilling Input'!$B$3:$F$10034,5,1)," ",VLOOKUP(GZ25,'Drilling Input'!$B$3:$F$10034,5,1))</f>
        <v>Circulate casing and riser to brine.</v>
      </c>
      <c r="HB25" s="504"/>
      <c r="HC25" s="503">
        <f t="shared" ref="HC25" si="2625">HC24+1/24+1/100000</f>
        <v>44656.750180000017</v>
      </c>
      <c r="HD25" s="501" t="str">
        <f>IF(VLOOKUP(HC25,'Drilling Input'!$B$3:$F$10034,5,1)=VLOOKUP(HC24,'Drilling Input'!$B$3:$F$10034,5,1)," ",VLOOKUP(HC25,'Drilling Input'!$B$3:$F$10034,5,1))</f>
        <v xml:space="preserve"> </v>
      </c>
      <c r="HE25" s="504"/>
      <c r="HF25" s="503">
        <f t="shared" ref="HF25" si="2626">HF24+1/24+1/100000</f>
        <v>44657.750180000017</v>
      </c>
      <c r="HG25" s="501" t="str">
        <f>IF(VLOOKUP(HF25,'Drilling Input'!$B$3:$F$10034,5,1)=VLOOKUP(HF24,'Drilling Input'!$B$3:$F$10034,5,1)," ",VLOOKUP(HF25,'Drilling Input'!$B$3:$F$10034,5,1))</f>
        <v xml:space="preserve"> </v>
      </c>
      <c r="HH25" s="504"/>
      <c r="HI25" s="503">
        <f t="shared" si="2475"/>
        <v>44658.750180000017</v>
      </c>
      <c r="HJ25" s="501" t="str">
        <f>IF(VLOOKUP(HI25,'Drilling Input'!$B$3:$F$10034,5,1)=VLOOKUP(HI24,'Drilling Input'!$B$3:$F$10034,5,1)," ",VLOOKUP(HI25,'Drilling Input'!$B$3:$F$10034,5,1))</f>
        <v xml:space="preserve">POOH 5-7/8" and 6-5/8" DP to setting tool. </v>
      </c>
      <c r="HK25" s="504"/>
      <c r="HL25" s="503">
        <f t="shared" ref="HL25" si="2627">HL24+1/24+1/100000</f>
        <v>44659.750180000017</v>
      </c>
      <c r="HM25" s="501" t="str">
        <f>IF(VLOOKUP(HL25,'Drilling Input'!$B$3:$F$10034,5,1)=VLOOKUP(HL24,'Drilling Input'!$B$3:$F$10034,5,1)," ",VLOOKUP(HL25,'Drilling Input'!$B$3:$F$10034,5,1))</f>
        <v xml:space="preserve">P/U SCSSSV + terminate control line. </v>
      </c>
      <c r="HN25" s="504"/>
      <c r="HO25" s="503">
        <f t="shared" ref="HO25" si="2628">HO24+1/24+1/100000</f>
        <v>44660.750180000017</v>
      </c>
      <c r="HP25" s="501" t="str">
        <f>IF(VLOOKUP(HO25,'Drilling Input'!$B$3:$F$10034,5,1)=VLOOKUP(HO24,'Drilling Input'!$B$3:$F$10034,5,1)," ",VLOOKUP(HO25,'Drilling Input'!$B$3:$F$10034,5,1))</f>
        <v xml:space="preserve"> </v>
      </c>
      <c r="HQ25" s="504"/>
      <c r="HR25" s="503">
        <f t="shared" ref="HR25" si="2629">HR24+1/24+1/100000</f>
        <v>44661.750180000017</v>
      </c>
      <c r="HS25" s="501" t="str">
        <f>IF(VLOOKUP(HR25,'Drilling Input'!$B$3:$F$10034,5,1)=VLOOKUP(HR24,'Drilling Input'!$B$3:$F$10034,5,1)," ",VLOOKUP(HR25,'Drilling Input'!$B$3:$F$10034,5,1))</f>
        <v xml:space="preserve"> </v>
      </c>
      <c r="HT25" s="504"/>
      <c r="HU25" s="503">
        <f t="shared" ref="HU25" si="2630">HU24+1/24+1/100000</f>
        <v>44662.750180000017</v>
      </c>
      <c r="HV25" s="501" t="str">
        <f>IF(VLOOKUP(HU25,'Drilling Input'!$B$3:$F$10034,5,1)=VLOOKUP(HU24,'Drilling Input'!$B$3:$F$10034,5,1)," ",VLOOKUP(HU25,'Drilling Input'!$B$3:$F$10034,5,1))</f>
        <v xml:space="preserve"> </v>
      </c>
      <c r="HW25" s="504"/>
      <c r="HX25" s="503">
        <f t="shared" si="2480"/>
        <v>44663.750180000017</v>
      </c>
      <c r="HY25" s="501" t="str">
        <f>IF(VLOOKUP(HX25,'Drilling Input'!$B$3:$F$10034,5,1)=VLOOKUP(HX24,'Drilling Input'!$B$3:$F$10034,5,1)," ",VLOOKUP(HX25,'Drilling Input'!$B$3:$F$10034,5,1))</f>
        <v xml:space="preserve">XT captures THD and ROV orientates XT to THD </v>
      </c>
      <c r="HZ25" s="504"/>
      <c r="IA25" s="503">
        <f t="shared" ref="IA25" si="2631">IA24+1/24+1/100000</f>
        <v>44664.750180000017</v>
      </c>
      <c r="IB25" s="501" t="str">
        <f>IF(VLOOKUP(IA25,'Drilling Input'!$B$3:$F$10034,5,1)=VLOOKUP(IA24,'Drilling Input'!$B$3:$F$10034,5,1)," ",VLOOKUP(IA25,'Drilling Input'!$B$3:$F$10034,5,1))</f>
        <v xml:space="preserve"> </v>
      </c>
      <c r="IC25" s="504"/>
      <c r="ID25" s="503">
        <f t="shared" ref="ID25" si="2632">ID24+1/24+1/100000</f>
        <v>44665.750180000017</v>
      </c>
      <c r="IE25" s="501" t="str">
        <f>IF(VLOOKUP(ID25,'Drilling Input'!$B$3:$F$10034,5,1)=VLOOKUP(ID24,'Drilling Input'!$B$3:$F$10034,5,1)," ",VLOOKUP(ID25,'Drilling Input'!$B$3:$F$10034,5,1))</f>
        <v>RU MUX / hotline / goosenecks/choke kill and booster stabs</v>
      </c>
      <c r="IF25" s="504"/>
      <c r="IG25" s="503">
        <f t="shared" si="2495"/>
        <v>44666.750180000017</v>
      </c>
      <c r="IH25" s="501" t="str">
        <f>IF(VLOOKUP(IG25,'Drilling Input'!$B$3:$F$10034,5,1)=VLOOKUP(IG24,'Drilling Input'!$B$3:$F$10034,5,1)," ",VLOOKUP(IG25,'Drilling Input'!$B$3:$F$10034,5,1))</f>
        <v>RIH 17.5" AutoTrak BHA to wellhead. Install NBP Insert.</v>
      </c>
      <c r="II25" s="504"/>
      <c r="IJ25" s="503">
        <f t="shared" ref="IJ25" si="2633">IJ24+1/24+1/100000</f>
        <v>44667.750180000017</v>
      </c>
      <c r="IK25" s="501" t="str">
        <f>IF(VLOOKUP(IJ25,'Drilling Input'!$B$3:$F$10034,5,1)=VLOOKUP(IJ24,'Drilling Input'!$B$3:$F$10034,5,1)," ",VLOOKUP(IJ25,'Drilling Input'!$B$3:$F$10034,5,1))</f>
        <v>BROOH AutoTrak BHA into 18-5/8" casing shoe. Deactivate JetStream.</v>
      </c>
      <c r="IL25" s="504"/>
      <c r="IM25" s="503">
        <f t="shared" ref="IM25" si="2634">IM24+1/24+1/100000</f>
        <v>44668.750180000017</v>
      </c>
      <c r="IN25" s="501" t="str">
        <f>IF(VLOOKUP(IM25,'Drilling Input'!$B$3:$F$10034,5,1)=VLOOKUP(IM24,'Drilling Input'!$B$3:$F$10034,5,1)," ",VLOOKUP(IM25,'Drilling Input'!$B$3:$F$10034,5,1))</f>
        <v xml:space="preserve">M/U cement head assy.  </v>
      </c>
      <c r="IO25" s="504"/>
      <c r="IP25" s="503">
        <f t="shared" ref="IP25" si="2635">IP24+1/24+1/100000</f>
        <v>44669.750180000017</v>
      </c>
      <c r="IQ25" s="501" t="str">
        <f>IF(VLOOKUP(IP25,'Drilling Input'!$B$3:$F$10034,5,1)=VLOOKUP(IP24,'Drilling Input'!$B$3:$F$10034,5,1)," ",VLOOKUP(IP25,'Drilling Input'!$B$3:$F$10034,5,1))</f>
        <v>Perform LOT. SCR</v>
      </c>
      <c r="IR25" s="504"/>
      <c r="IS25" s="503">
        <f t="shared" ref="IS25" si="2636">IS24+1/24+1/100000</f>
        <v>44670.750180000017</v>
      </c>
      <c r="IT25" s="501" t="str">
        <f>IF(VLOOKUP(IS25,'Drilling Input'!$B$3:$F$10034,5,1)=VLOOKUP(IS24,'Drilling Input'!$B$3:$F$10034,5,1)," ",VLOOKUP(IS25,'Drilling Input'!$B$3:$F$10034,5,1))</f>
        <v xml:space="preserve"> </v>
      </c>
      <c r="IU25" s="504"/>
      <c r="IV25" s="503">
        <f t="shared" si="2500"/>
        <v>44671.750180000017</v>
      </c>
      <c r="IW25" s="501" t="str">
        <f>IF(VLOOKUP(IV25,'Drilling Input'!$B$3:$F$10034,5,1)=VLOOKUP(IV24,'Drilling Input'!$B$3:$F$10034,5,1)," ",VLOOKUP(IV25,'Drilling Input'!$B$3:$F$10034,5,1))</f>
        <v xml:space="preserve"> </v>
      </c>
      <c r="IX25" s="504"/>
      <c r="IY25" s="503">
        <f t="shared" ref="IY25" si="2637">IY24+1/24+1/100000</f>
        <v>44672.750180000017</v>
      </c>
      <c r="IZ25" s="501" t="str">
        <f>IF(VLOOKUP(IY25,'Drilling Input'!$B$3:$F$10034,5,1)=VLOOKUP(IY24,'Drilling Input'!$B$3:$F$10034,5,1)," ",VLOOKUP(IY25,'Drilling Input'!$B$3:$F$10034,5,1))</f>
        <v xml:space="preserve"> </v>
      </c>
      <c r="JA25" s="504"/>
      <c r="JB25" s="503">
        <f t="shared" ref="JB25" si="2638">JB24+1/24+1/100000</f>
        <v>44673.750180000017</v>
      </c>
      <c r="JC25" s="501" t="str">
        <f>IF(VLOOKUP(JB25,'Drilling Input'!$B$3:$F$10034,5,1)=VLOOKUP(JB24,'Drilling Input'!$B$3:$F$10034,5,1)," ",VLOOKUP(JB25,'Drilling Input'!$B$3:$F$10034,5,1))</f>
        <v xml:space="preserve"> </v>
      </c>
      <c r="JD25" s="504"/>
      <c r="JE25" s="503">
        <f t="shared" si="2495"/>
        <v>44674.750180000017</v>
      </c>
      <c r="JF25" s="501" t="str">
        <f>IF(VLOOKUP(JE25,'Drilling Input'!$B$3:$F$10034,5,1)=VLOOKUP(JE24,'Drilling Input'!$B$3:$F$10034,5,1)," ",VLOOKUP(JE25,'Drilling Input'!$B$3:$F$10034,5,1))</f>
        <v xml:space="preserve"> </v>
      </c>
      <c r="JG25" s="504"/>
      <c r="JH25" s="503">
        <f t="shared" ref="JH25" si="2639">JH24+1/24+1/100000</f>
        <v>44675.750180000017</v>
      </c>
      <c r="JI25" s="501" t="str">
        <f>IF(VLOOKUP(JH25,'Drilling Input'!$B$3:$F$10034,5,1)=VLOOKUP(JH24,'Drilling Input'!$B$3:$F$10034,5,1)," ",VLOOKUP(JH25,'Drilling Input'!$B$3:$F$10034,5,1))</f>
        <v>Lock THD Connector and perform backseal test</v>
      </c>
      <c r="JJ25" s="504"/>
      <c r="JK25" s="503">
        <f t="shared" ref="JK25" si="2640">JK24+1/24+1/100000</f>
        <v>44676.750180000017</v>
      </c>
      <c r="JL25" s="501" t="str">
        <f>IF(VLOOKUP(JK25,'Drilling Input'!$B$3:$F$10034,5,1)=VLOOKUP(JK24,'Drilling Input'!$B$3:$F$10034,5,1)," ",VLOOKUP(JK25,'Drilling Input'!$B$3:$F$10034,5,1))</f>
        <v xml:space="preserve">RIH 8-1/2" AutoTrak BHA on  5" DP </v>
      </c>
      <c r="JM25" s="504"/>
      <c r="JN25" s="503">
        <f t="shared" ref="JN25" si="2641">JN24+1/24+1/100000</f>
        <v>44677.750180000017</v>
      </c>
      <c r="JO25" s="501" t="str">
        <f>IF(VLOOKUP(JN25,'Drilling Input'!$B$3:$F$10034,5,1)=VLOOKUP(JN24,'Drilling Input'!$B$3:$F$10034,5,1)," ",VLOOKUP(JN25,'Drilling Input'!$B$3:$F$10034,5,1))</f>
        <v xml:space="preserve"> </v>
      </c>
      <c r="JP25" s="504"/>
      <c r="JQ25" s="503">
        <f t="shared" ref="JQ25" si="2642">JQ24+1/24+1/100000</f>
        <v>44678.750180000017</v>
      </c>
      <c r="JR25" s="501" t="str">
        <f>IF(VLOOKUP(JQ25,'Drilling Input'!$B$3:$F$10034,5,1)=VLOOKUP(JQ24,'Drilling Input'!$B$3:$F$10034,5,1)," ",VLOOKUP(JQ25,'Drilling Input'!$B$3:$F$10034,5,1))</f>
        <v xml:space="preserve"> </v>
      </c>
      <c r="JS25" s="504"/>
      <c r="JT25" s="503">
        <f t="shared" si="2500"/>
        <v>44679.750180000017</v>
      </c>
      <c r="JU25" s="501" t="str">
        <f>IF(VLOOKUP(JT25,'Drilling Input'!$B$3:$F$10034,5,1)=VLOOKUP(JT24,'Drilling Input'!$B$3:$F$10034,5,1)," ",VLOOKUP(JT25,'Drilling Input'!$B$3:$F$10034,5,1))</f>
        <v>Change handling gear. Make up FS-2 FLCV assembly. Change handling gear</v>
      </c>
      <c r="JV25" s="504"/>
      <c r="JW25" s="503">
        <f t="shared" ref="JW25" si="2643">JW24+1/24+1/100000</f>
        <v>44680.750180000017</v>
      </c>
      <c r="JX25" s="501" t="str">
        <f>IF(VLOOKUP(JW25,'Drilling Input'!$B$3:$F$10034,5,1)=VLOOKUP(JW24,'Drilling Input'!$B$3:$F$10034,5,1)," ",VLOOKUP(JW25,'Drilling Input'!$B$3:$F$10034,5,1))</f>
        <v xml:space="preserve"> </v>
      </c>
      <c r="JY25" s="504"/>
      <c r="JZ25" s="503">
        <f t="shared" ref="JZ25" si="2644">JZ24+1/24+1/100000</f>
        <v>44681.750180000017</v>
      </c>
      <c r="KA25" s="501" t="str">
        <f>IF(VLOOKUP(JZ25,'Drilling Input'!$B$3:$F$10034,5,1)=VLOOKUP(JZ24,'Drilling Input'!$B$3:$F$10034,5,1)," ",VLOOKUP(JZ25,'Drilling Input'!$B$3:$F$10034,5,1))</f>
        <v xml:space="preserve"> </v>
      </c>
      <c r="KB25" s="504"/>
      <c r="KC25" s="503">
        <f t="shared" si="2495"/>
        <v>44682.750180000017</v>
      </c>
      <c r="KD25" s="501" t="str">
        <f>IF(VLOOKUP(KC25,'Drilling Input'!$B$3:$F$10034,5,1)=VLOOKUP(KC24,'Drilling Input'!$B$3:$F$10034,5,1)," ",VLOOKUP(KC25,'Drilling Input'!$B$3:$F$10034,5,1))</f>
        <v xml:space="preserve"> </v>
      </c>
      <c r="KE25" s="504"/>
      <c r="KF25" s="503">
        <f t="shared" ref="KF25" si="2645">KF24+1/24+1/100000</f>
        <v>44683.750180000017</v>
      </c>
      <c r="KG25" s="501" t="str">
        <f>IF(VLOOKUP(KF25,'Drilling Input'!$B$3:$F$10034,5,1)=VLOOKUP(KF24,'Drilling Input'!$B$3:$F$10034,5,1)," ",VLOOKUP(KF25,'Drilling Input'!$B$3:$F$10034,5,1))</f>
        <v xml:space="preserve"> </v>
      </c>
      <c r="KH25" s="504"/>
      <c r="KI25" s="503">
        <f t="shared" ref="KI25" si="2646">KI24+1/24+1/100000</f>
        <v>44684.750180000017</v>
      </c>
      <c r="KJ25" s="501" t="str">
        <f>IF(VLOOKUP(KI25,'Drilling Input'!$B$3:$F$10034,5,1)=VLOOKUP(KI24,'Drilling Input'!$B$3:$F$10034,5,1)," ",VLOOKUP(KI25,'Drilling Input'!$B$3:$F$10034,5,1))</f>
        <v xml:space="preserve"> </v>
      </c>
      <c r="KK25" s="504"/>
      <c r="KL25" s="503">
        <f t="shared" ref="KL25" si="2647">KL24+1/24+1/100000</f>
        <v>44685.750180000017</v>
      </c>
      <c r="KM25" s="501" t="str">
        <f>IF(VLOOKUP(KL25,'Drilling Input'!$B$3:$F$10034,5,1)=VLOOKUP(KL24,'Drilling Input'!$B$3:$F$10034,5,1)," ",VLOOKUP(KL25,'Drilling Input'!$B$3:$F$10034,5,1))</f>
        <v>M/U tubing hanger</v>
      </c>
      <c r="KN25" s="504"/>
      <c r="KO25" s="503">
        <f t="shared" ref="KO25" si="2648">KO24+1/24+1/100000</f>
        <v>44686.750180000017</v>
      </c>
      <c r="KP25" s="501" t="str">
        <f>IF(VLOOKUP(KO25,'Drilling Input'!$B$3:$F$10034,5,1)=VLOOKUP(KO24,'Drilling Input'!$B$3:$F$10034,5,1)," ",VLOOKUP(KO25,'Drilling Input'!$B$3:$F$10034,5,1))</f>
        <v xml:space="preserve"> </v>
      </c>
      <c r="KQ25" s="504"/>
      <c r="KR25" s="503">
        <f t="shared" si="2500"/>
        <v>44687.750180000017</v>
      </c>
      <c r="KS25" s="501" t="str">
        <f>IF(VLOOKUP(KR25,'Drilling Input'!$B$3:$F$10034,5,1)=VLOOKUP(KR24,'Drilling Input'!$B$3:$F$10034,5,1)," ",VLOOKUP(KR25,'Drilling Input'!$B$3:$F$10034,5,1))</f>
        <v>POOH landing string to surface</v>
      </c>
      <c r="KT25" s="504"/>
      <c r="KU25" s="503">
        <f t="shared" ref="KU25" si="2649">KU24+1/24+1/100000</f>
        <v>44688.750180000017</v>
      </c>
      <c r="KV25" s="501" t="str">
        <f>IF(VLOOKUP(KU25,'Drilling Input'!$B$3:$F$10034,5,1)=VLOOKUP(KU24,'Drilling Input'!$B$3:$F$10034,5,1)," ",VLOOKUP(KU25,'Drilling Input'!$B$3:$F$10034,5,1))</f>
        <v>RD MUX / hotline / goosenecks/choke kill and booster stabs.  Lay down slip joint</v>
      </c>
      <c r="KW25" s="504"/>
      <c r="KX25" s="503">
        <f t="shared" ref="KX25" si="2650">KX24+1/24+1/100000</f>
        <v>44689.750180000017</v>
      </c>
      <c r="KY25" s="501" t="str">
        <f>IF(VLOOKUP(KX25,'Drilling Input'!$B$3:$F$10034,5,1)=VLOOKUP(KX24,'Drilling Input'!$B$3:$F$10034,5,1)," ",VLOOKUP(KX25,'Drilling Input'!$B$3:$F$10034,5,1))</f>
        <v xml:space="preserve"> </v>
      </c>
      <c r="KZ25" s="504"/>
      <c r="LA25" s="503">
        <f t="shared" si="2515"/>
        <v>44690.750180000017</v>
      </c>
      <c r="LB25" s="501" t="str">
        <f>IF(VLOOKUP(LA25,'Drilling Input'!$B$3:$F$10034,5,1)=VLOOKUP(LA24,'Drilling Input'!$B$3:$F$10034,5,1)," ",VLOOKUP(LA25,'Drilling Input'!$B$3:$F$10034,5,1))</f>
        <v>Install Hydraulic Umbilical Stab plate to DSIT, Function test Flow spool valves</v>
      </c>
      <c r="LC25" s="504"/>
      <c r="LD25" s="503">
        <f t="shared" ref="LD25" si="2651">LD24+1/24+1/100000</f>
        <v>44691.750180000017</v>
      </c>
      <c r="LE25" s="501" t="str">
        <f>IF(VLOOKUP(LD25,'Drilling Input'!$B$3:$F$10034,5,1)=VLOOKUP(LD24,'Drilling Input'!$B$3:$F$10034,5,1)," ",VLOOKUP(LD25,'Drilling Input'!$B$3:$F$10034,5,1))</f>
        <v xml:space="preserve"> </v>
      </c>
      <c r="LF25" s="504"/>
      <c r="LG25" s="503">
        <f t="shared" ref="LG25" si="2652">LG24+1/24+1/100000</f>
        <v>44692.750180000017</v>
      </c>
      <c r="LH25" s="501" t="str">
        <f>IF(VLOOKUP(LG25,'Drilling Input'!$B$3:$F$10034,5,1)=VLOOKUP(LG24,'Drilling Input'!$B$3:$F$10034,5,1)," ",VLOOKUP(LG25,'Drilling Input'!$B$3:$F$10034,5,1))</f>
        <v xml:space="preserve"> </v>
      </c>
      <c r="LI25" s="504"/>
      <c r="LJ25" s="503">
        <f t="shared" ref="LJ25" si="2653">LJ24+1/24+1/100000</f>
        <v>44693.750180000017</v>
      </c>
      <c r="LK25" s="501" t="str">
        <f>IF(VLOOKUP(LJ25,'Drilling Input'!$B$3:$F$10034,5,1)=VLOOKUP(LJ24,'Drilling Input'!$B$3:$F$10034,5,1)," ",VLOOKUP(LJ25,'Drilling Input'!$B$3:$F$10034,5,1))</f>
        <v xml:space="preserve"> </v>
      </c>
      <c r="LL25" s="504"/>
      <c r="LM25" s="503">
        <f t="shared" ref="LM25" si="2654">LM24+1/24+1/100000</f>
        <v>44694.750180000017</v>
      </c>
      <c r="LN25" s="501" t="str">
        <f>IF(VLOOKUP(LM25,'Drilling Input'!$B$3:$F$10034,5,1)=VLOOKUP(LM24,'Drilling Input'!$B$3:$F$10034,5,1)," ",VLOOKUP(LM25,'Drilling Input'!$B$3:$F$10034,5,1))</f>
        <v xml:space="preserve"> </v>
      </c>
      <c r="LO25" s="504"/>
      <c r="LP25" s="503">
        <f t="shared" si="2520"/>
        <v>44695.750180000017</v>
      </c>
      <c r="LQ25" s="501" t="str">
        <f>IF(VLOOKUP(LP25,'Drilling Input'!$B$3:$F$10034,5,1)=VLOOKUP(LP24,'Drilling Input'!$B$3:$F$10034,5,1)," ",VLOOKUP(LP25,'Drilling Input'!$B$3:$F$10034,5,1))</f>
        <v xml:space="preserve">Drill out cement, shoe,  rathole and 15 ft of new formation </v>
      </c>
      <c r="LR25" s="504"/>
      <c r="LS25" s="503">
        <f t="shared" ref="LS25" si="2655">LS24+1/24+1/100000</f>
        <v>44696.750180000017</v>
      </c>
      <c r="LT25" s="501" t="str">
        <f>IF(VLOOKUP(LS25,'Drilling Input'!$B$3:$F$10034,5,1)=VLOOKUP(LS24,'Drilling Input'!$B$3:$F$10034,5,1)," ",VLOOKUP(LS25,'Drilling Input'!$B$3:$F$10034,5,1))</f>
        <v xml:space="preserve"> </v>
      </c>
      <c r="LU25" s="504"/>
      <c r="LV25" s="503">
        <f t="shared" ref="LV25" si="2656">LV24+1/24+1/100000</f>
        <v>44697.750180000017</v>
      </c>
      <c r="LW25" s="501" t="str">
        <f>IF(VLOOKUP(LV25,'Drilling Input'!$B$3:$F$10034,5,1)=VLOOKUP(LV24,'Drilling Input'!$B$3:$F$10034,5,1)," ",VLOOKUP(LV25,'Drilling Input'!$B$3:$F$10034,5,1))</f>
        <v>Circulate hole clean.</v>
      </c>
      <c r="LX25" s="504"/>
      <c r="LY25" s="503">
        <f t="shared" si="2515"/>
        <v>44698.750180000017</v>
      </c>
      <c r="LZ25" s="501" t="str">
        <f>IF(VLOOKUP(LY25,'Drilling Input'!$B$3:$F$10034,5,1)=VLOOKUP(LY24,'Drilling Input'!$B$3:$F$10034,5,1)," ",VLOOKUP(LY25,'Drilling Input'!$B$3:$F$10034,5,1))</f>
        <v>Displace at x bpm (x bpm to bump)</v>
      </c>
      <c r="MA25" s="504"/>
      <c r="MB25" s="503">
        <f t="shared" ref="MB25" si="2657">MB24+1/24+1/100000</f>
        <v>44699.750180000017</v>
      </c>
      <c r="MC25" s="501" t="str">
        <f>IF(VLOOKUP(MB25,'Drilling Input'!$B$3:$F$10034,5,1)=VLOOKUP(MB24,'Drilling Input'!$B$3:$F$10034,5,1)," ",VLOOKUP(MB25,'Drilling Input'!$B$3:$F$10034,5,1))</f>
        <v xml:space="preserve"> </v>
      </c>
      <c r="MD25" s="504"/>
      <c r="ME25" s="503">
        <f t="shared" ref="ME25" si="2658">ME24+1/24+1/100000</f>
        <v>44700.750180000017</v>
      </c>
      <c r="MF25" s="501" t="str">
        <f>IF(VLOOKUP(ME25,'Drilling Input'!$B$3:$F$10034,5,1)=VLOOKUP(ME24,'Drilling Input'!$B$3:$F$10034,5,1)," ",VLOOKUP(ME25,'Drilling Input'!$B$3:$F$10034,5,1))</f>
        <v xml:space="preserve"> </v>
      </c>
      <c r="MG25" s="504"/>
      <c r="MH25" s="503">
        <f t="shared" ref="MH25" si="2659">MH24+1/24+1/100000</f>
        <v>44701.750180000017</v>
      </c>
      <c r="MI25" s="501" t="str">
        <f>IF(VLOOKUP(MH25,'Drilling Input'!$B$3:$F$10034,5,1)=VLOOKUP(MH24,'Drilling Input'!$B$3:$F$10034,5,1)," ",VLOOKUP(MH25,'Drilling Input'!$B$3:$F$10034,5,1))</f>
        <v xml:space="preserve"> </v>
      </c>
      <c r="MJ25" s="504"/>
      <c r="MK25" s="503">
        <f t="shared" ref="MK25" si="2660">MK24+1/24+1/100000</f>
        <v>44702.750180000017</v>
      </c>
      <c r="ML25" s="501" t="str">
        <f>IF(VLOOKUP(MK25,'Drilling Input'!$B$3:$F$10034,5,1)=VLOOKUP(MK24,'Drilling Input'!$B$3:$F$10034,5,1)," ",VLOOKUP(MK25,'Drilling Input'!$B$3:$F$10034,5,1))</f>
        <v>Function test BOPs and PODs</v>
      </c>
      <c r="MM25" s="504"/>
      <c r="MN25" s="503">
        <f t="shared" si="2520"/>
        <v>44703.750180000017</v>
      </c>
      <c r="MO25" s="501" t="str">
        <f>IF(VLOOKUP(MN25,'Drilling Input'!$B$3:$F$10034,5,1)=VLOOKUP(MN24,'Drilling Input'!$B$3:$F$10034,5,1)," ",VLOOKUP(MN25,'Drilling Input'!$B$3:$F$10034,5,1))</f>
        <v>BROOH AutoTrak BHA into 18-5/8" casing shoe. Deactivate JetStream.</v>
      </c>
      <c r="MP25" s="504"/>
      <c r="MQ25" s="503">
        <f t="shared" ref="MQ25" si="2661">MQ24+1/24+1/100000</f>
        <v>44704.750180000017</v>
      </c>
      <c r="MR25" s="501" t="str">
        <f>IF(VLOOKUP(MQ25,'Drilling Input'!$B$3:$F$10034,5,1)=VLOOKUP(MQ24,'Drilling Input'!$B$3:$F$10034,5,1)," ",VLOOKUP(MQ25,'Drilling Input'!$B$3:$F$10034,5,1))</f>
        <v>Wash down and land out 13 5/8" casing hanger.</v>
      </c>
      <c r="MS25" s="504"/>
      <c r="MT25" s="503">
        <f t="shared" ref="MT25" si="2662">MT24+1/24+1/100000</f>
        <v>44705.750180000017</v>
      </c>
      <c r="MU25" s="501" t="str">
        <f>IF(VLOOKUP(MT25,'Drilling Input'!$B$3:$F$10034,5,1)=VLOOKUP(MT24,'Drilling Input'!$B$3:$F$10034,5,1)," ",VLOOKUP(MT25,'Drilling Input'!$B$3:$F$10034,5,1))</f>
        <v>Perform LOT. SCR</v>
      </c>
      <c r="MV25" s="504"/>
      <c r="MW25" s="503">
        <f t="shared" si="2515"/>
        <v>44706.750180000017</v>
      </c>
      <c r="MX25" s="501" t="str">
        <f>IF(VLOOKUP(MW25,'Drilling Input'!$B$3:$F$10034,5,1)=VLOOKUP(MW24,'Drilling Input'!$B$3:$F$10034,5,1)," ",VLOOKUP(MW25,'Drilling Input'!$B$3:$F$10034,5,1))</f>
        <v xml:space="preserve"> </v>
      </c>
      <c r="MY25" s="504"/>
      <c r="MZ25" s="503">
        <f t="shared" ref="MZ25" si="2663">MZ24+1/24+1/100000</f>
        <v>44707.750180000017</v>
      </c>
      <c r="NA25" s="501" t="str">
        <f>IF(VLOOKUP(MZ25,'Drilling Input'!$B$3:$F$10034,5,1)=VLOOKUP(MZ24,'Drilling Input'!$B$3:$F$10034,5,1)," ",VLOOKUP(MZ25,'Drilling Input'!$B$3:$F$10034,5,1))</f>
        <v xml:space="preserve"> </v>
      </c>
      <c r="NB25" s="504"/>
      <c r="NC25" s="503">
        <f t="shared" ref="NC25" si="2664">NC24+1/24+1/100000</f>
        <v>44708.750180000017</v>
      </c>
      <c r="ND25" s="501" t="str">
        <f>IF(VLOOKUP(NC25,'Drilling Input'!$B$3:$F$10034,5,1)=VLOOKUP(NC24,'Drilling Input'!$B$3:$F$10034,5,1)," ",VLOOKUP(NC25,'Drilling Input'!$B$3:$F$10034,5,1))</f>
        <v>Pump spacers (x bbl base oil, x bbl SOBM, and x bbl MCS at 5 bpm). Drop bottom dart</v>
      </c>
      <c r="NE25" s="504"/>
      <c r="NF25" s="503">
        <f t="shared" ref="NF25" si="2665">NF24+1/24+1/100000</f>
        <v>44709.750180000017</v>
      </c>
      <c r="NG25" s="501" t="str">
        <f>IF(VLOOKUP(NF25,'Drilling Input'!$B$3:$F$10034,5,1)=VLOOKUP(NF24,'Drilling Input'!$B$3:$F$10034,5,1)," ",VLOOKUP(NF25,'Drilling Input'!$B$3:$F$10034,5,1))</f>
        <v>RIH 9-5/8" cleanout/ scraper BHA to 1 stand above expected TOC.</v>
      </c>
      <c r="NH25" s="504"/>
      <c r="NI25" s="503">
        <f t="shared" ref="NI25" si="2666">NI24+1/24+1/100000</f>
        <v>44710.750180000017</v>
      </c>
      <c r="NJ25" s="501" t="str">
        <f>IF(VLOOKUP(NI25,'Drilling Input'!$B$3:$F$10034,5,1)=VLOOKUP(NI24,'Drilling Input'!$B$3:$F$10034,5,1)," ",VLOOKUP(NI25,'Drilling Input'!$B$3:$F$10034,5,1))</f>
        <v>M/U and RIH CBL logging tools. Surface test</v>
      </c>
      <c r="NK25" s="504"/>
      <c r="NL25" s="503">
        <f t="shared" si="2520"/>
        <v>44711.750180000017</v>
      </c>
      <c r="NM25" s="501" t="str">
        <f>IF(VLOOKUP(NL25,'Drilling Input'!$B$3:$F$10034,5,1)=VLOOKUP(NL24,'Drilling Input'!$B$3:$F$10034,5,1)," ",VLOOKUP(NL25,'Drilling Input'!$B$3:$F$10034,5,1))</f>
        <v xml:space="preserve"> </v>
      </c>
      <c r="NN25" s="504"/>
      <c r="NO25" s="503">
        <f t="shared" ref="NO25" si="2667">NO24+1/24+1/100000</f>
        <v>44712.750180000017</v>
      </c>
      <c r="NP25" s="501" t="str">
        <f>IF(VLOOKUP(NO25,'Drilling Input'!$B$3:$F$10034,5,1)=VLOOKUP(NO24,'Drilling Input'!$B$3:$F$10034,5,1)," ",VLOOKUP(NO25,'Drilling Input'!$B$3:$F$10034,5,1))</f>
        <v xml:space="preserve"> </v>
      </c>
      <c r="NQ25" s="504"/>
      <c r="NR25" s="503">
        <f t="shared" ref="NR25" si="2668">NR24+1/24+1/100000</f>
        <v>44713.750180000017</v>
      </c>
      <c r="NS25" s="501" t="str">
        <f>IF(VLOOKUP(NR25,'Drilling Input'!$B$3:$F$10034,5,1)=VLOOKUP(NR24,'Drilling Input'!$B$3:$F$10034,5,1)," ",VLOOKUP(NR25,'Drilling Input'!$B$3:$F$10034,5,1))</f>
        <v xml:space="preserve"> </v>
      </c>
      <c r="NT25" s="504"/>
      <c r="NU25" s="503">
        <f t="shared" si="2535"/>
        <v>44714.750180000017</v>
      </c>
      <c r="NV25" s="501" t="str">
        <f>IF(VLOOKUP(NU25,'Drilling Input'!$B$3:$F$10034,5,1)=VLOOKUP(NU24,'Drilling Input'!$B$3:$F$10034,5,1)," ",VLOOKUP(NU25,'Drilling Input'!$B$3:$F$10034,5,1))</f>
        <v xml:space="preserve"> </v>
      </c>
      <c r="NW25" s="504"/>
      <c r="NX25" s="503">
        <f t="shared" ref="NX25" si="2669">NX24+1/24+1/100000</f>
        <v>44715.750180000017</v>
      </c>
      <c r="NY25" s="501" t="str">
        <f>IF(VLOOKUP(NX25,'Drilling Input'!$B$3:$F$10034,5,1)=VLOOKUP(NX24,'Drilling Input'!$B$3:$F$10034,5,1)," ",VLOOKUP(NX25,'Drilling Input'!$B$3:$F$10034,5,1))</f>
        <v>Remove PS-30 slips. Install master bushings. Changed out to 5" DP handling equipment.</v>
      </c>
      <c r="NZ25" s="504"/>
      <c r="OA25" s="503">
        <f t="shared" ref="OA25" si="2670">OA24+1/24+1/100000</f>
        <v>44716.750180000017</v>
      </c>
      <c r="OB25" s="501" t="str">
        <f>IF(VLOOKUP(OA25,'Drilling Input'!$B$3:$F$10034,5,1)=VLOOKUP(OA24,'Drilling Input'!$B$3:$F$10034,5,1)," ",VLOOKUP(OA25,'Drilling Input'!$B$3:$F$10034,5,1))</f>
        <v xml:space="preserve"> </v>
      </c>
      <c r="OC25" s="504"/>
      <c r="OD25" s="503">
        <f t="shared" ref="OD25" si="2671">OD24+1/24+1/100000</f>
        <v>44717.750180000017</v>
      </c>
      <c r="OE25" s="501" t="str">
        <f>IF(VLOOKUP(OD25,'Drilling Input'!$B$3:$F$10034,5,1)=VLOOKUP(OD24,'Drilling Input'!$B$3:$F$10034,5,1)," ",VLOOKUP(OD25,'Drilling Input'!$B$3:$F$10034,5,1))</f>
        <v xml:space="preserve"> </v>
      </c>
      <c r="OF25" s="504"/>
      <c r="OG25" s="503">
        <f t="shared" ref="OG25" si="2672">OG24+1/24+1/100000</f>
        <v>44718.750180000017</v>
      </c>
      <c r="OH25" s="501" t="str">
        <f>IF(VLOOKUP(OG25,'Drilling Input'!$B$3:$F$10034,5,1)=VLOOKUP(OG24,'Drilling Input'!$B$3:$F$10034,5,1)," ",VLOOKUP(OG25,'Drilling Input'!$B$3:$F$10034,5,1))</f>
        <v xml:space="preserve"> </v>
      </c>
      <c r="OI25" s="504"/>
      <c r="OJ25" s="503">
        <f t="shared" si="2540"/>
        <v>44719.750180000017</v>
      </c>
      <c r="OK25" s="501" t="str">
        <f>IF(VLOOKUP(OJ25,'Drilling Input'!$B$3:$F$10034,5,1)=VLOOKUP(OJ24,'Drilling Input'!$B$3:$F$10034,5,1)," ",VLOOKUP(OJ25,'Drilling Input'!$B$3:$F$10034,5,1))</f>
        <v>Pick up WBRT BHA and RIH</v>
      </c>
      <c r="OL25" s="504"/>
      <c r="OM25" s="503">
        <f t="shared" ref="OM25" si="2673">OM24+1/24+1/100000</f>
        <v>44720.750180000017</v>
      </c>
      <c r="ON25" s="501" t="str">
        <f>IF(VLOOKUP(OM25,'Drilling Input'!$B$3:$F$10034,5,1)=VLOOKUP(OM24,'Drilling Input'!$B$3:$F$10034,5,1)," ",VLOOKUP(OM25,'Drilling Input'!$B$3:$F$10034,5,1))</f>
        <v xml:space="preserve">P/U SCSSSV + terminate control line. </v>
      </c>
      <c r="OO25" s="504"/>
      <c r="OP25" s="503">
        <f t="shared" ref="OP25" si="2674">OP24+1/24+1/100000</f>
        <v>44721.750180000017</v>
      </c>
      <c r="OQ25" s="501" t="str">
        <f>IF(VLOOKUP(OP25,'Drilling Input'!$B$3:$F$10034,5,1)=VLOOKUP(OP24,'Drilling Input'!$B$3:$F$10034,5,1)," ",VLOOKUP(OP25,'Drilling Input'!$B$3:$F$10034,5,1))</f>
        <v xml:space="preserve"> </v>
      </c>
      <c r="OR25" s="504"/>
      <c r="OS25" s="503">
        <f t="shared" si="2535"/>
        <v>44722.750180000017</v>
      </c>
      <c r="OT25" s="501" t="str">
        <f>IF(VLOOKUP(OS25,'Drilling Input'!$B$3:$F$10034,5,1)=VLOOKUP(OS24,'Drilling Input'!$B$3:$F$10034,5,1)," ",VLOOKUP(OS25,'Drilling Input'!$B$3:$F$10034,5,1))</f>
        <v>Test tubing hanger seal to 2000 psi.  Lock  tubing hanger. Take overpull.  Test tubing hanger seal to 5000 psi</v>
      </c>
      <c r="OU25" s="504"/>
      <c r="OV25" s="503">
        <f t="shared" ref="OV25" si="2675">OV24+1/24+1/100000</f>
        <v>44723.750180000017</v>
      </c>
      <c r="OW25" s="501" t="str">
        <f>IF(VLOOKUP(OV25,'Drilling Input'!$B$3:$F$10034,5,1)=VLOOKUP(OV24,'Drilling Input'!$B$3:$F$10034,5,1)," ",VLOOKUP(OV25,'Drilling Input'!$B$3:$F$10034,5,1))</f>
        <v>Lay down THRA.  Storm loop in umbilical</v>
      </c>
      <c r="OX25" s="504"/>
      <c r="OY25" s="503">
        <f t="shared" ref="OY25" si="2676">OY24+1/24+1/100000</f>
        <v>44724.750180000017</v>
      </c>
      <c r="OZ25" s="501" t="str">
        <f>IF(VLOOKUP(OY25,'Drilling Input'!$B$3:$F$10034,5,1)=VLOOKUP(OY24,'Drilling Input'!$B$3:$F$10034,5,1)," ",VLOOKUP(OY25,'Drilling Input'!$B$3:$F$10034,5,1))</f>
        <v>ROV performs valves and hotstabs configuration</v>
      </c>
      <c r="PA25" s="504"/>
      <c r="PB25" s="503">
        <f t="shared" ref="PB25" si="2677">PB24+1/24+1/100000</f>
        <v>44725.750180000017</v>
      </c>
      <c r="PC25" s="501" t="str">
        <f>IF(VLOOKUP(PB25,'Drilling Input'!$B$3:$F$10034,5,1)=VLOOKUP(PB24,'Drilling Input'!$B$3:$F$10034,5,1)," ",VLOOKUP(PB25,'Drilling Input'!$B$3:$F$10034,5,1))</f>
        <v xml:space="preserve"> </v>
      </c>
      <c r="PD25" s="504"/>
      <c r="PE25" s="503">
        <f t="shared" ref="PE25" si="2678">PE24+1/24+1/100000</f>
        <v>44726.750180000017</v>
      </c>
      <c r="PF25" s="501" t="str">
        <f>IF(VLOOKUP(PE25,'Drilling Input'!$B$3:$F$10034,5,1)=VLOOKUP(PE24,'Drilling Input'!$B$3:$F$10034,5,1)," ",VLOOKUP(PE25,'Drilling Input'!$B$3:$F$10034,5,1))</f>
        <v xml:space="preserve"> </v>
      </c>
      <c r="PG25" s="504"/>
      <c r="PH25" s="503">
        <f t="shared" si="2540"/>
        <v>44727.750180000017</v>
      </c>
      <c r="PI25" s="501" t="str">
        <f>IF(VLOOKUP(PH25,'Drilling Input'!$B$3:$F$10034,5,1)=VLOOKUP(PH24,'Drilling Input'!$B$3:$F$10034,5,1)," ",VLOOKUP(PH25,'Drilling Input'!$B$3:$F$10034,5,1))</f>
        <v xml:space="preserve">Pump OOH 8-1/2" AutoTrak BHA 300ft into 9-5/8" casing shoe. </v>
      </c>
      <c r="PJ25" s="504"/>
      <c r="PK25" s="503">
        <f t="shared" ref="PK25" si="2679">PK24+1/24+1/100000</f>
        <v>44728.750180000017</v>
      </c>
      <c r="PL25" s="501" t="str">
        <f>IF(VLOOKUP(PK25,'Drilling Input'!$B$3:$F$10034,5,1)=VLOOKUP(PK24,'Drilling Input'!$B$3:$F$10034,5,1)," ",VLOOKUP(PK25,'Drilling Input'!$B$3:$F$10034,5,1))</f>
        <v xml:space="preserve"> </v>
      </c>
      <c r="PM25" s="504"/>
      <c r="PN25" s="503">
        <f t="shared" ref="PN25" si="2680">PN24+1/24+1/100000</f>
        <v>44729.750180000017</v>
      </c>
      <c r="PO25" s="501" t="str">
        <f>IF(VLOOKUP(PN25,'Drilling Input'!$B$3:$F$10034,5,1)=VLOOKUP(PN24,'Drilling Input'!$B$3:$F$10034,5,1)," ",VLOOKUP(PN25,'Drilling Input'!$B$3:$F$10034,5,1))</f>
        <v xml:space="preserve"> </v>
      </c>
      <c r="PP25" s="504"/>
      <c r="PQ25" s="503">
        <f t="shared" si="2535"/>
        <v>44730.750180000017</v>
      </c>
      <c r="PR25" s="501" t="str">
        <f>IF(VLOOKUP(PQ25,'Drilling Input'!$B$3:$F$10034,5,1)=VLOOKUP(PQ24,'Drilling Input'!$B$3:$F$10034,5,1)," ",VLOOKUP(PQ25,'Drilling Input'!$B$3:$F$10034,5,1))</f>
        <v xml:space="preserve"> </v>
      </c>
      <c r="PS25" s="504"/>
      <c r="PT25" s="503">
        <f t="shared" ref="PT25" si="2681">PT24+1/24+1/100000</f>
        <v>44731.750180000017</v>
      </c>
      <c r="PU25" s="501" t="str">
        <f>IF(VLOOKUP(PT25,'Drilling Input'!$B$3:$F$10034,5,1)=VLOOKUP(PT24,'Drilling Input'!$B$3:$F$10034,5,1)," ",VLOOKUP(PT25,'Drilling Input'!$B$3:$F$10034,5,1))</f>
        <v xml:space="preserve"> </v>
      </c>
      <c r="PV25" s="504"/>
      <c r="PW25" s="503">
        <f t="shared" ref="PW25" si="2682">PW24+1/24+1/100000</f>
        <v>44732.750180000017</v>
      </c>
      <c r="PX25" s="501" t="str">
        <f>IF(VLOOKUP(PW25,'Drilling Input'!$B$3:$F$10034,5,1)=VLOOKUP(PW24,'Drilling Input'!$B$3:$F$10034,5,1)," ",VLOOKUP(PW25,'Drilling Input'!$B$3:$F$10034,5,1))</f>
        <v xml:space="preserve">Terminate TEC line at PDG and test. </v>
      </c>
      <c r="PY25" s="504"/>
      <c r="PZ25" s="503">
        <f t="shared" ref="PZ25" si="2683">PZ24+1/24+1/100000</f>
        <v>44733.750180000017</v>
      </c>
      <c r="QA25" s="501" t="str">
        <f>IF(VLOOKUP(PZ25,'Drilling Input'!$B$3:$F$10034,5,1)=VLOOKUP(PZ24,'Drilling Input'!$B$3:$F$10034,5,1)," ",VLOOKUP(PZ25,'Drilling Input'!$B$3:$F$10034,5,1))</f>
        <v>Terminate control lines and pressure test</v>
      </c>
      <c r="QB25" s="504"/>
      <c r="QC25" s="503">
        <f t="shared" ref="QC25" si="2684">QC24+1/24+1/100000</f>
        <v>44734.750180000017</v>
      </c>
      <c r="QD25" s="501" t="str">
        <f>IF(VLOOKUP(QC25,'Drilling Input'!$B$3:$F$10034,5,1)=VLOOKUP(QC24,'Drilling Input'!$B$3:$F$10034,5,1)," ",VLOOKUP(QC25,'Drilling Input'!$B$3:$F$10034,5,1))</f>
        <v xml:space="preserve"> </v>
      </c>
      <c r="QE25" s="504"/>
      <c r="QF25" s="503">
        <f t="shared" si="2540"/>
        <v>44735.750180000017</v>
      </c>
      <c r="QG25" s="501" t="str">
        <f>IF(VLOOKUP(QF25,'Drilling Input'!$B$3:$F$10034,5,1)=VLOOKUP(QF24,'Drilling Input'!$B$3:$F$10034,5,1)," ",VLOOKUP(QF25,'Drilling Input'!$B$3:$F$10034,5,1))</f>
        <v xml:space="preserve"> </v>
      </c>
      <c r="QH25" s="504"/>
      <c r="QI25" s="503">
        <f t="shared" ref="QI25" si="2685">QI24+1/24+1/100000</f>
        <v>44736.750180000017</v>
      </c>
      <c r="QJ25" s="501" t="str">
        <f>IF(VLOOKUP(QI25,'Drilling Input'!$B$3:$F$10034,5,1)=VLOOKUP(QI24,'Drilling Input'!$B$3:$F$10034,5,1)," ",VLOOKUP(QI25,'Drilling Input'!$B$3:$F$10034,5,1))</f>
        <v xml:space="preserve"> </v>
      </c>
      <c r="QK25" s="504"/>
      <c r="QL25" s="503">
        <f t="shared" ref="QL25" si="2686">QL24+1/24+1/100000</f>
        <v>44737.750180000017</v>
      </c>
      <c r="QM25" s="501" t="str">
        <f>IF(VLOOKUP(QL25,'Drilling Input'!$B$3:$F$10034,5,1)=VLOOKUP(QL24,'Drilling Input'!$B$3:$F$10034,5,1)," ",VLOOKUP(QL25,'Drilling Input'!$B$3:$F$10034,5,1))</f>
        <v xml:space="preserve"> </v>
      </c>
      <c r="QN25" s="504"/>
      <c r="QO25" s="503">
        <f t="shared" si="2555"/>
        <v>44738.750180000017</v>
      </c>
      <c r="QP25" s="501" t="str">
        <f>IF(VLOOKUP(QO25,'Drilling Input'!$B$3:$F$10034,5,1)=VLOOKUP(QO24,'Drilling Input'!$B$3:$F$10034,5,1)," ",VLOOKUP(QO25,'Drilling Input'!$B$3:$F$10034,5,1))</f>
        <v xml:space="preserve">ROV performs annulus test </v>
      </c>
      <c r="QQ25" s="504"/>
      <c r="QR25" s="503">
        <f t="shared" ref="QR25" si="2687">QR24+1/24+1/100000</f>
        <v>44739.750180000017</v>
      </c>
      <c r="QS25" s="501" t="str">
        <f>IF(VLOOKUP(QR25,'Drilling Input'!$B$3:$F$10034,5,1)=VLOOKUP(QR24,'Drilling Input'!$B$3:$F$10034,5,1)," ",VLOOKUP(QR25,'Drilling Input'!$B$3:$F$10034,5,1))</f>
        <v xml:space="preserve"> </v>
      </c>
      <c r="QT25" s="504"/>
      <c r="QU25" s="503">
        <f t="shared" ref="QU25" si="2688">QU24+1/24+1/100000</f>
        <v>44740.750180000017</v>
      </c>
      <c r="QV25" s="501" t="str">
        <f>IF(VLOOKUP(QU25,'Drilling Input'!$B$3:$F$10034,5,1)=VLOOKUP(QU24,'Drilling Input'!$B$3:$F$10034,5,1)," ",VLOOKUP(QU25,'Drilling Input'!$B$3:$F$10034,5,1))</f>
        <v xml:space="preserve"> </v>
      </c>
      <c r="QW25" s="504"/>
      <c r="QX25" s="503">
        <f t="shared" ref="QX25" si="2689">QX24+1/24+1/100000</f>
        <v>44741.750180000017</v>
      </c>
      <c r="QY25" s="501" t="str">
        <f>IF(VLOOKUP(QX25,'Drilling Input'!$B$3:$F$10034,5,1)=VLOOKUP(QX24,'Drilling Input'!$B$3:$F$10034,5,1)," ",VLOOKUP(QX25,'Drilling Input'!$B$3:$F$10034,5,1))</f>
        <v xml:space="preserve"> </v>
      </c>
      <c r="QZ25" s="504"/>
      <c r="RA25" s="503">
        <f t="shared" ref="RA25" si="2690">RA24+1/24+1/100000</f>
        <v>44742.750180000017</v>
      </c>
      <c r="RB25" s="501" t="str">
        <f>IF(VLOOKUP(RA25,'Drilling Input'!$B$3:$F$10034,5,1)=VLOOKUP(RA24,'Drilling Input'!$B$3:$F$10034,5,1)," ",VLOOKUP(RA25,'Drilling Input'!$B$3:$F$10034,5,1))</f>
        <v xml:space="preserve"> </v>
      </c>
      <c r="RC25" s="504"/>
      <c r="RD25" s="503">
        <f t="shared" si="2560"/>
        <v>44743.750180000017</v>
      </c>
      <c r="RE25" s="501" t="str">
        <f>IF(VLOOKUP(RD25,'Drilling Input'!$B$3:$F$10034,5,1)=VLOOKUP(RD24,'Drilling Input'!$B$3:$F$10034,5,1)," ",VLOOKUP(RD25,'Drilling Input'!$B$3:$F$10034,5,1))</f>
        <v xml:space="preserve"> </v>
      </c>
      <c r="RF25" s="504"/>
      <c r="RG25" s="503">
        <f t="shared" ref="RG25" si="2691">RG24+1/24+1/100000</f>
        <v>44744.750180000017</v>
      </c>
      <c r="RH25" s="501" t="str">
        <f>IF(VLOOKUP(RG25,'Drilling Input'!$B$3:$F$10034,5,1)=VLOOKUP(RG24,'Drilling Input'!$B$3:$F$10034,5,1)," ",VLOOKUP(RG25,'Drilling Input'!$B$3:$F$10034,5,1))</f>
        <v xml:space="preserve"> </v>
      </c>
      <c r="RI25" s="504"/>
      <c r="RJ25" s="503">
        <f t="shared" ref="RJ25" si="2692">RJ24+1/24+1/100000</f>
        <v>44745.750180000017</v>
      </c>
      <c r="RK25" s="501" t="str">
        <f>IF(VLOOKUP(RJ25,'Drilling Input'!$B$3:$F$10034,5,1)=VLOOKUP(RJ24,'Drilling Input'!$B$3:$F$10034,5,1)," ",VLOOKUP(RJ25,'Drilling Input'!$B$3:$F$10034,5,1))</f>
        <v xml:space="preserve"> </v>
      </c>
      <c r="RL25" s="504"/>
      <c r="RM25" s="503">
        <f t="shared" si="2555"/>
        <v>44746.750180000017</v>
      </c>
      <c r="RN25" s="501" t="str">
        <f>IF(VLOOKUP(RM25,'Drilling Input'!$B$3:$F$10034,5,1)=VLOOKUP(RM24,'Drilling Input'!$B$3:$F$10034,5,1)," ",VLOOKUP(RM25,'Drilling Input'!$B$3:$F$10034,5,1))</f>
        <v xml:space="preserve"> </v>
      </c>
      <c r="RO25" s="504"/>
      <c r="RP25" s="503">
        <f t="shared" ref="RP25" si="2693">RP24+1/24+1/100000</f>
        <v>44747.750180000017</v>
      </c>
      <c r="RQ25" s="501" t="str">
        <f>IF(VLOOKUP(RP25,'Drilling Input'!$B$3:$F$10034,5,1)=VLOOKUP(RP24,'Drilling Input'!$B$3:$F$10034,5,1)," ",VLOOKUP(RP25,'Drilling Input'!$B$3:$F$10034,5,1))</f>
        <v xml:space="preserve"> </v>
      </c>
      <c r="RR25" s="504"/>
      <c r="RS25" s="503">
        <f t="shared" ref="RS25" si="2694">RS24+1/24+1/100000</f>
        <v>44748.750180000017</v>
      </c>
      <c r="RT25" s="501" t="str">
        <f>IF(VLOOKUP(RS25,'Drilling Input'!$B$3:$F$10034,5,1)=VLOOKUP(RS24,'Drilling Input'!$B$3:$F$10034,5,1)," ",VLOOKUP(RS25,'Drilling Input'!$B$3:$F$10034,5,1))</f>
        <v xml:space="preserve"> </v>
      </c>
      <c r="RU25" s="504"/>
      <c r="RV25" s="503">
        <f t="shared" ref="RV25" si="2695">RV24+1/24+1/100000</f>
        <v>44749.750180000017</v>
      </c>
      <c r="RW25" s="501" t="str">
        <f>IF(VLOOKUP(RV25,'Drilling Input'!$B$3:$F$10034,5,1)=VLOOKUP(RV24,'Drilling Input'!$B$3:$F$10034,5,1)," ",VLOOKUP(RV25,'Drilling Input'!$B$3:$F$10034,5,1))</f>
        <v xml:space="preserve"> </v>
      </c>
      <c r="RX25" s="504"/>
      <c r="RY25" s="503">
        <f t="shared" ref="RY25" si="2696">RY24+1/24+1/100000</f>
        <v>44750.750180000017</v>
      </c>
      <c r="RZ25" s="501" t="str">
        <f>IF(VLOOKUP(RY25,'Drilling Input'!$B$3:$F$10034,5,1)=VLOOKUP(RY24,'Drilling Input'!$B$3:$F$10034,5,1)," ",VLOOKUP(RY25,'Drilling Input'!$B$3:$F$10034,5,1))</f>
        <v xml:space="preserve"> </v>
      </c>
      <c r="SA25" s="504"/>
      <c r="SB25" s="503">
        <f t="shared" si="2560"/>
        <v>44751.750180000017</v>
      </c>
      <c r="SC25" s="501" t="str">
        <f>IF(VLOOKUP(SB25,'Drilling Input'!$B$3:$F$10034,5,1)=VLOOKUP(SB24,'Drilling Input'!$B$3:$F$10034,5,1)," ",VLOOKUP(SB25,'Drilling Input'!$B$3:$F$10034,5,1))</f>
        <v xml:space="preserve"> </v>
      </c>
      <c r="SD25" s="504"/>
      <c r="SE25" s="503">
        <f t="shared" ref="SE25" si="2697">SE24+1/24+1/100000</f>
        <v>44752.750180000017</v>
      </c>
      <c r="SF25" s="501" t="str">
        <f>IF(VLOOKUP(SE25,'Drilling Input'!$B$3:$F$10034,5,1)=VLOOKUP(SE24,'Drilling Input'!$B$3:$F$10034,5,1)," ",VLOOKUP(SE25,'Drilling Input'!$B$3:$F$10034,5,1))</f>
        <v xml:space="preserve"> </v>
      </c>
      <c r="SG25" s="504"/>
      <c r="SH25" s="503">
        <f t="shared" ref="SH25" si="2698">SH24+1/24+1/100000</f>
        <v>44753.750180000017</v>
      </c>
      <c r="SI25" s="501" t="str">
        <f>IF(VLOOKUP(SH25,'Drilling Input'!$B$3:$F$10034,5,1)=VLOOKUP(SH24,'Drilling Input'!$B$3:$F$10034,5,1)," ",VLOOKUP(SH25,'Drilling Input'!$B$3:$F$10034,5,1))</f>
        <v xml:space="preserve"> </v>
      </c>
      <c r="SJ25" s="504"/>
      <c r="SK25" s="503">
        <f t="shared" si="2555"/>
        <v>44754.750180000017</v>
      </c>
      <c r="SL25" s="501" t="str">
        <f>IF(VLOOKUP(SK25,'Drilling Input'!$B$3:$F$10034,5,1)=VLOOKUP(SK24,'Drilling Input'!$B$3:$F$10034,5,1)," ",VLOOKUP(SK25,'Drilling Input'!$B$3:$F$10034,5,1))</f>
        <v xml:space="preserve"> </v>
      </c>
      <c r="SM25" s="504"/>
      <c r="SN25" s="503">
        <f t="shared" ref="SN25" si="2699">SN24+1/24+1/100000</f>
        <v>44755.750180000017</v>
      </c>
      <c r="SO25" s="501" t="str">
        <f>IF(VLOOKUP(SN25,'Drilling Input'!$B$3:$F$10034,5,1)=VLOOKUP(SN24,'Drilling Input'!$B$3:$F$10034,5,1)," ",VLOOKUP(SN25,'Drilling Input'!$B$3:$F$10034,5,1))</f>
        <v xml:space="preserve"> </v>
      </c>
      <c r="SP25" s="504"/>
      <c r="SQ25" s="503">
        <f t="shared" ref="SQ25" si="2700">SQ24+1/24+1/100000</f>
        <v>44756.750180000017</v>
      </c>
      <c r="SR25" s="501" t="str">
        <f>IF(VLOOKUP(SQ25,'Drilling Input'!$B$3:$F$10034,5,1)=VLOOKUP(SQ24,'Drilling Input'!$B$3:$F$10034,5,1)," ",VLOOKUP(SQ25,'Drilling Input'!$B$3:$F$10034,5,1))</f>
        <v xml:space="preserve"> </v>
      </c>
      <c r="SS25" s="504"/>
      <c r="ST25" s="503">
        <f t="shared" ref="ST25" si="2701">ST24+1/24+1/100000</f>
        <v>44757.750180000017</v>
      </c>
      <c r="SU25" s="501" t="str">
        <f>IF(VLOOKUP(ST25,'Drilling Input'!$B$3:$F$10034,5,1)=VLOOKUP(ST24,'Drilling Input'!$B$3:$F$10034,5,1)," ",VLOOKUP(ST25,'Drilling Input'!$B$3:$F$10034,5,1))</f>
        <v xml:space="preserve"> </v>
      </c>
      <c r="SV25" s="504"/>
      <c r="SW25" s="503">
        <f t="shared" ref="SW25" si="2702">SW24+1/24+1/100000</f>
        <v>44758.750180000017</v>
      </c>
      <c r="SX25" s="501" t="str">
        <f>IF(VLOOKUP(SW25,'Drilling Input'!$B$3:$F$10034,5,1)=VLOOKUP(SW24,'Drilling Input'!$B$3:$F$10034,5,1)," ",VLOOKUP(SW25,'Drilling Input'!$B$3:$F$10034,5,1))</f>
        <v xml:space="preserve"> </v>
      </c>
      <c r="SY25" s="504"/>
      <c r="SZ25" s="503">
        <f t="shared" si="2560"/>
        <v>44759.750180000017</v>
      </c>
      <c r="TA25" s="501" t="str">
        <f>IF(VLOOKUP(SZ25,'Drilling Input'!$B$3:$F$10034,5,1)=VLOOKUP(SZ24,'Drilling Input'!$B$3:$F$10034,5,1)," ",VLOOKUP(SZ25,'Drilling Input'!$B$3:$F$10034,5,1))</f>
        <v xml:space="preserve"> </v>
      </c>
      <c r="TB25" s="504"/>
      <c r="TC25" s="503">
        <f t="shared" ref="TC25" si="2703">TC24+1/24+1/100000</f>
        <v>44760.750180000017</v>
      </c>
      <c r="TD25" s="501" t="str">
        <f>IF(VLOOKUP(TC25,'Drilling Input'!$B$3:$F$10034,5,1)=VLOOKUP(TC24,'Drilling Input'!$B$3:$F$10034,5,1)," ",VLOOKUP(TC25,'Drilling Input'!$B$3:$F$10034,5,1))</f>
        <v xml:space="preserve"> </v>
      </c>
      <c r="TE25" s="504"/>
      <c r="TF25" s="503">
        <f t="shared" ref="TF25" si="2704">TF24+1/24+1/100000</f>
        <v>44761.750180000017</v>
      </c>
      <c r="TG25" s="501" t="str">
        <f>IF(VLOOKUP(TF25,'Drilling Input'!$B$3:$F$10034,5,1)=VLOOKUP(TF24,'Drilling Input'!$B$3:$F$10034,5,1)," ",VLOOKUP(TF25,'Drilling Input'!$B$3:$F$10034,5,1))</f>
        <v xml:space="preserve"> </v>
      </c>
      <c r="TH25" s="504"/>
      <c r="TI25" s="503">
        <f t="shared" si="2575"/>
        <v>44762.750180000017</v>
      </c>
      <c r="TJ25" s="501" t="str">
        <f>IF(VLOOKUP(TI25,'Drilling Input'!$B$3:$F$10034,5,1)=VLOOKUP(TI24,'Drilling Input'!$B$3:$F$10034,5,1)," ",VLOOKUP(TI25,'Drilling Input'!$B$3:$F$10034,5,1))</f>
        <v xml:space="preserve"> </v>
      </c>
      <c r="TK25" s="504"/>
      <c r="TL25" s="503">
        <f t="shared" ref="TL25" si="2705">TL24+1/24+1/100000</f>
        <v>44763.750180000017</v>
      </c>
      <c r="TM25" s="501" t="str">
        <f>IF(VLOOKUP(TL25,'Drilling Input'!$B$3:$F$10034,5,1)=VLOOKUP(TL24,'Drilling Input'!$B$3:$F$10034,5,1)," ",VLOOKUP(TL25,'Drilling Input'!$B$3:$F$10034,5,1))</f>
        <v xml:space="preserve"> </v>
      </c>
      <c r="TN25" s="504"/>
    </row>
    <row r="26" spans="1:534" s="502" customFormat="1" ht="15" customHeight="1">
      <c r="A26" s="503">
        <f t="shared" si="350"/>
        <v>44586.791856666685</v>
      </c>
      <c r="B26" s="501" t="str">
        <f>IF(VLOOKUP(A26,'Drilling Input'!$B$3:$F$10034,5,1)=VLOOKUP(A25,'Drilling Input'!$B$3:$F$10034,5,1)," ",VLOOKUP(A26,'Drilling Input'!$B$3:$F$10034,5,1))</f>
        <v xml:space="preserve"> </v>
      </c>
      <c r="C26" s="504"/>
      <c r="D26" s="503">
        <f t="shared" si="2432"/>
        <v>44587.791856666685</v>
      </c>
      <c r="E26" s="501" t="str">
        <f>IF(VLOOKUP(D26,'Drilling Input'!$B$3:$F$10034,5,1)=VLOOKUP(D25,'Drilling Input'!$B$3:$F$10034,5,1)," ",VLOOKUP(D26,'Drilling Input'!$B$3:$F$10034,5,1))</f>
        <v xml:space="preserve"> </v>
      </c>
      <c r="F26" s="504"/>
      <c r="G26" s="503">
        <f t="shared" si="2432"/>
        <v>44588.791856666685</v>
      </c>
      <c r="H26" s="793" t="str">
        <f>IF(VLOOKUP(G26,'Drilling Input'!$B$3:$F$10034,5,1)=VLOOKUP(G25,'Drilling Input'!$B$3:$F$10034,5,1)," ",VLOOKUP(G26,'Drilling Input'!$B$3:$F$10034,5,1))</f>
        <v xml:space="preserve"> </v>
      </c>
      <c r="I26" s="504"/>
      <c r="J26" s="503">
        <f t="shared" si="2432"/>
        <v>44589.791856666685</v>
      </c>
      <c r="K26" s="501" t="str">
        <f>IF(VLOOKUP(J26,'Drilling Input'!$B$3:$F$10034,5,1)=VLOOKUP(J25,'Drilling Input'!$B$3:$F$10034,5,1)," ",VLOOKUP(J26,'Drilling Input'!$B$3:$F$10034,5,1))</f>
        <v xml:space="preserve"> </v>
      </c>
      <c r="L26" s="504"/>
      <c r="M26" s="503">
        <f t="shared" si="2432"/>
        <v>44590.791856666685</v>
      </c>
      <c r="N26" s="501" t="str">
        <f>IF(VLOOKUP(M26,'Drilling Input'!$B$3:$F$10034,5,1)=VLOOKUP(M25,'Drilling Input'!$B$3:$F$10034,5,1)," ",VLOOKUP(M26,'Drilling Input'!$B$3:$F$10034,5,1))</f>
        <v xml:space="preserve"> </v>
      </c>
      <c r="O26" s="504"/>
      <c r="P26" s="503">
        <f t="shared" si="352"/>
        <v>44591.791856666685</v>
      </c>
      <c r="Q26" s="501" t="str">
        <f>IF(VLOOKUP(P26,'Drilling Input'!$B$3:$F$10034,5,1)=VLOOKUP(P25,'Drilling Input'!$B$3:$F$10034,5,1)," ",VLOOKUP(P26,'Drilling Input'!$B$3:$F$10034,5,1))</f>
        <v xml:space="preserve"> </v>
      </c>
      <c r="R26" s="504"/>
      <c r="S26" s="503">
        <f t="shared" ref="S26" si="2706">S25+1/24+1/100000</f>
        <v>44592.791856666685</v>
      </c>
      <c r="T26" s="501" t="str">
        <f>IF(VLOOKUP(S26,'Drilling Input'!$B$3:$F$10034,5,1)=VLOOKUP(S25,'Drilling Input'!$B$3:$F$10034,5,1)," ",VLOOKUP(S26,'Drilling Input'!$B$3:$F$10034,5,1))</f>
        <v xml:space="preserve"> </v>
      </c>
      <c r="U26" s="504"/>
      <c r="V26" s="503">
        <f t="shared" ref="V26" si="2707">V25+1/24+1/100000</f>
        <v>44593.791856666685</v>
      </c>
      <c r="W26" s="501" t="str">
        <f>IF(VLOOKUP(V26,'Drilling Input'!$B$3:$F$10034,5,1)=VLOOKUP(V25,'Drilling Input'!$B$3:$F$10034,5,1)," ",VLOOKUP(V26,'Drilling Input'!$B$3:$F$10034,5,1))</f>
        <v xml:space="preserve"> </v>
      </c>
      <c r="X26" s="504"/>
      <c r="Y26" s="503">
        <f t="shared" si="2435"/>
        <v>44594.791856666685</v>
      </c>
      <c r="Z26" s="501" t="str">
        <f>IF(VLOOKUP(Y26,'Drilling Input'!$B$3:$F$10034,5,1)=VLOOKUP(Y25,'Drilling Input'!$B$3:$F$10034,5,1)," ",VLOOKUP(Y26,'Drilling Input'!$B$3:$F$10034,5,1))</f>
        <v xml:space="preserve"> </v>
      </c>
      <c r="AA26" s="504"/>
      <c r="AB26" s="503">
        <f t="shared" ref="AB26" si="2708">AB25+1/24+1/100000</f>
        <v>44595.791856666685</v>
      </c>
      <c r="AC26" s="501" t="str">
        <f>IF(VLOOKUP(AB26,'Drilling Input'!$B$3:$F$10034,5,1)=VLOOKUP(AB25,'Drilling Input'!$B$3:$F$10034,5,1)," ",VLOOKUP(AB26,'Drilling Input'!$B$3:$F$10034,5,1))</f>
        <v xml:space="preserve"> </v>
      </c>
      <c r="AD26" s="504"/>
      <c r="AE26" s="503">
        <f t="shared" ref="AE26" si="2709">AE25+1/24+1/100000</f>
        <v>44596.791856666685</v>
      </c>
      <c r="AF26" s="501" t="str">
        <f>IF(VLOOKUP(AE26,'Drilling Input'!$B$3:$F$10034,5,1)=VLOOKUP(AE25,'Drilling Input'!$B$3:$F$10034,5,1)," ",VLOOKUP(AE26,'Drilling Input'!$B$3:$F$10034,5,1))</f>
        <v xml:space="preserve"> </v>
      </c>
      <c r="AG26" s="504"/>
      <c r="AH26" s="503">
        <f t="shared" ref="AH26" si="2710">AH25+1/24+1/100000</f>
        <v>44597.791856666685</v>
      </c>
      <c r="AI26" s="501" t="str">
        <f>IF(VLOOKUP(AH26,'Drilling Input'!$B$3:$F$10034,5,1)=VLOOKUP(AH25,'Drilling Input'!$B$3:$F$10034,5,1)," ",VLOOKUP(AH26,'Drilling Input'!$B$3:$F$10034,5,1))</f>
        <v xml:space="preserve"> </v>
      </c>
      <c r="AJ26" s="504"/>
      <c r="AK26" s="503">
        <f t="shared" ref="AK26" si="2711">AK25+1/24+1/100000</f>
        <v>44598.791856666685</v>
      </c>
      <c r="AL26" s="501" t="str">
        <f>IF(VLOOKUP(AK26,'Drilling Input'!$B$3:$F$10034,5,1)=VLOOKUP(AK25,'Drilling Input'!$B$3:$F$10034,5,1)," ",VLOOKUP(AK26,'Drilling Input'!$B$3:$F$10034,5,1))</f>
        <v xml:space="preserve"> </v>
      </c>
      <c r="AM26" s="504"/>
      <c r="AN26" s="503">
        <f t="shared" si="2440"/>
        <v>44599.791856666685</v>
      </c>
      <c r="AO26" s="501" t="str">
        <f>IF(VLOOKUP(AN26,'Drilling Input'!$B$3:$F$10034,5,1)=VLOOKUP(AN25,'Drilling Input'!$B$3:$F$10034,5,1)," ",VLOOKUP(AN26,'Drilling Input'!$B$3:$F$10034,5,1))</f>
        <v xml:space="preserve"> </v>
      </c>
      <c r="AP26" s="504"/>
      <c r="AQ26" s="503">
        <f t="shared" ref="AQ26" si="2712">AQ25+1/24+1/100000</f>
        <v>44600.791856666685</v>
      </c>
      <c r="AR26" s="501" t="str">
        <f>IF(VLOOKUP(AQ26,'Drilling Input'!$B$3:$F$10034,5,1)=VLOOKUP(AQ25,'Drilling Input'!$B$3:$F$10034,5,1)," ",VLOOKUP(AQ26,'Drilling Input'!$B$3:$F$10034,5,1))</f>
        <v xml:space="preserve"> </v>
      </c>
      <c r="AS26" s="504"/>
      <c r="AT26" s="503">
        <f t="shared" ref="AT26" si="2713">AT25+1/24+1/100000</f>
        <v>44601.791856666685</v>
      </c>
      <c r="AU26" s="501" t="str">
        <f>IF(VLOOKUP(AT26,'Drilling Input'!$B$3:$F$10034,5,1)=VLOOKUP(AT25,'Drilling Input'!$B$3:$F$10034,5,1)," ",VLOOKUP(AT26,'Drilling Input'!$B$3:$F$10034,5,1))</f>
        <v xml:space="preserve"> </v>
      </c>
      <c r="AV26" s="504"/>
      <c r="AW26" s="503">
        <f t="shared" si="2435"/>
        <v>44602.791856666685</v>
      </c>
      <c r="AX26" s="501" t="str">
        <f>IF(VLOOKUP(AW26,'Drilling Input'!$B$3:$F$10034,5,1)=VLOOKUP(AW25,'Drilling Input'!$B$3:$F$10034,5,1)," ",VLOOKUP(AW26,'Drilling Input'!$B$3:$F$10034,5,1))</f>
        <v xml:space="preserve"> </v>
      </c>
      <c r="AY26" s="504"/>
      <c r="AZ26" s="503">
        <f t="shared" ref="AZ26" si="2714">AZ25+1/24+1/100000</f>
        <v>44603.791856666685</v>
      </c>
      <c r="BA26" s="501" t="str">
        <f>IF(VLOOKUP(AZ26,'Drilling Input'!$B$3:$F$10034,5,1)=VLOOKUP(AZ25,'Drilling Input'!$B$3:$F$10034,5,1)," ",VLOOKUP(AZ26,'Drilling Input'!$B$3:$F$10034,5,1))</f>
        <v xml:space="preserve"> </v>
      </c>
      <c r="BB26" s="504"/>
      <c r="BC26" s="503">
        <f t="shared" ref="BC26" si="2715">BC25+1/24+1/100000</f>
        <v>44604.791856666685</v>
      </c>
      <c r="BD26" s="501" t="str">
        <f>IF(VLOOKUP(BC26,'Drilling Input'!$B$3:$F$10034,5,1)=VLOOKUP(BC25,'Drilling Input'!$B$3:$F$10034,5,1)," ",VLOOKUP(BC26,'Drilling Input'!$B$3:$F$10034,5,1))</f>
        <v xml:space="preserve"> </v>
      </c>
      <c r="BE26" s="504"/>
      <c r="BF26" s="503">
        <f t="shared" ref="BF26" si="2716">BF25+1/24+1/100000</f>
        <v>44605.791856666685</v>
      </c>
      <c r="BG26" s="501" t="str">
        <f>IF(VLOOKUP(BF26,'Drilling Input'!$B$3:$F$10034,5,1)=VLOOKUP(BF25,'Drilling Input'!$B$3:$F$10034,5,1)," ",VLOOKUP(BF26,'Drilling Input'!$B$3:$F$10034,5,1))</f>
        <v xml:space="preserve"> </v>
      </c>
      <c r="BH26" s="504"/>
      <c r="BI26" s="503">
        <f t="shared" ref="BI26" si="2717">BI25+1/24+1/100000</f>
        <v>44606.791856666685</v>
      </c>
      <c r="BJ26" s="501" t="str">
        <f>IF(VLOOKUP(BI26,'Drilling Input'!$B$3:$F$10034,5,1)=VLOOKUP(BI25,'Drilling Input'!$B$3:$F$10034,5,1)," ",VLOOKUP(BI26,'Drilling Input'!$B$3:$F$10034,5,1))</f>
        <v xml:space="preserve"> </v>
      </c>
      <c r="BK26" s="504"/>
      <c r="BL26" s="503">
        <f t="shared" si="2440"/>
        <v>44607.791856666685</v>
      </c>
      <c r="BM26" s="501" t="str">
        <f>IF(VLOOKUP(BL26,'Drilling Input'!$B$3:$F$10034,5,1)=VLOOKUP(BL25,'Drilling Input'!$B$3:$F$10034,5,1)," ",VLOOKUP(BL26,'Drilling Input'!$B$3:$F$10034,5,1))</f>
        <v xml:space="preserve"> </v>
      </c>
      <c r="BN26" s="504"/>
      <c r="BO26" s="503">
        <f t="shared" ref="BO26" si="2718">BO25+1/24+1/100000</f>
        <v>44608.791856666685</v>
      </c>
      <c r="BP26" s="501" t="str">
        <f>IF(VLOOKUP(BO26,'Drilling Input'!$B$3:$F$10034,5,1)=VLOOKUP(BO25,'Drilling Input'!$B$3:$F$10034,5,1)," ",VLOOKUP(BO26,'Drilling Input'!$B$3:$F$10034,5,1))</f>
        <v xml:space="preserve"> </v>
      </c>
      <c r="BQ26" s="504"/>
      <c r="BR26" s="503">
        <f t="shared" ref="BR26" si="2719">BR25+1/24+1/100000</f>
        <v>44609.791856666685</v>
      </c>
      <c r="BS26" s="501" t="str">
        <f>IF(VLOOKUP(BR26,'Drilling Input'!$B$3:$F$10034,5,1)=VLOOKUP(BR25,'Drilling Input'!$B$3:$F$10034,5,1)," ",VLOOKUP(BR26,'Drilling Input'!$B$3:$F$10034,5,1))</f>
        <v xml:space="preserve"> </v>
      </c>
      <c r="BT26" s="504"/>
      <c r="BU26" s="503">
        <f t="shared" si="2435"/>
        <v>44610.791856666685</v>
      </c>
      <c r="BV26" s="501" t="str">
        <f>IF(VLOOKUP(BU26,'Drilling Input'!$B$3:$F$10034,5,1)=VLOOKUP(BU25,'Drilling Input'!$B$3:$F$10034,5,1)," ",VLOOKUP(BU26,'Drilling Input'!$B$3:$F$10034,5,1))</f>
        <v xml:space="preserve"> </v>
      </c>
      <c r="BW26" s="504"/>
      <c r="BX26" s="503">
        <f t="shared" ref="BX26" si="2720">BX25+1/24+1/100000</f>
        <v>44611.791856666685</v>
      </c>
      <c r="BY26" s="501" t="str">
        <f>IF(VLOOKUP(BX26,'Drilling Input'!$B$3:$F$10034,5,1)=VLOOKUP(BX25,'Drilling Input'!$B$3:$F$10034,5,1)," ",VLOOKUP(BX26,'Drilling Input'!$B$3:$F$10034,5,1))</f>
        <v xml:space="preserve"> </v>
      </c>
      <c r="BZ26" s="504"/>
      <c r="CA26" s="503">
        <f t="shared" ref="CA26" si="2721">CA25+1/24+1/100000</f>
        <v>44612.791856666685</v>
      </c>
      <c r="CB26" s="501" t="str">
        <f>IF(VLOOKUP(CA26,'Drilling Input'!$B$3:$F$10034,5,1)=VLOOKUP(CA25,'Drilling Input'!$B$3:$F$10034,5,1)," ",VLOOKUP(CA26,'Drilling Input'!$B$3:$F$10034,5,1))</f>
        <v xml:space="preserve"> </v>
      </c>
      <c r="CC26" s="504"/>
      <c r="CD26" s="503">
        <f t="shared" ref="CD26" si="2722">CD25+1/24+1/100000</f>
        <v>44613.791856666685</v>
      </c>
      <c r="CE26" s="501" t="str">
        <f>IF(VLOOKUP(CD26,'Drilling Input'!$B$3:$F$10034,5,1)=VLOOKUP(CD25,'Drilling Input'!$B$3:$F$10034,5,1)," ",VLOOKUP(CD26,'Drilling Input'!$B$3:$F$10034,5,1))</f>
        <v xml:space="preserve"> </v>
      </c>
      <c r="CF26" s="504"/>
      <c r="CG26" s="503">
        <f t="shared" ref="CG26" si="2723">CG25+1/24+1/100000</f>
        <v>44614.791856666685</v>
      </c>
      <c r="CH26" s="501" t="str">
        <f>IF(VLOOKUP(CG26,'Drilling Input'!$B$3:$F$10034,5,1)=VLOOKUP(CG25,'Drilling Input'!$B$3:$F$10034,5,1)," ",VLOOKUP(CG26,'Drilling Input'!$B$3:$F$10034,5,1))</f>
        <v xml:space="preserve"> </v>
      </c>
      <c r="CI26" s="504"/>
      <c r="CJ26" s="503">
        <f t="shared" si="2440"/>
        <v>44615.791856666685</v>
      </c>
      <c r="CK26" s="501" t="str">
        <f>IF(VLOOKUP(CJ26,'Drilling Input'!$B$3:$F$10034,5,1)=VLOOKUP(CJ25,'Drilling Input'!$B$3:$F$10034,5,1)," ",VLOOKUP(CJ26,'Drilling Input'!$B$3:$F$10034,5,1))</f>
        <v xml:space="preserve"> </v>
      </c>
      <c r="CL26" s="504"/>
      <c r="CM26" s="503">
        <f t="shared" ref="CM26" si="2724">CM25+1/24+1/100000</f>
        <v>44616.791856666685</v>
      </c>
      <c r="CN26" s="501" t="str">
        <f>IF(VLOOKUP(CM26,'Drilling Input'!$B$3:$F$10034,5,1)=VLOOKUP(CM25,'Drilling Input'!$B$3:$F$10034,5,1)," ",VLOOKUP(CM26,'Drilling Input'!$B$3:$F$10034,5,1))</f>
        <v xml:space="preserve"> </v>
      </c>
      <c r="CO26" s="504"/>
      <c r="CP26" s="503">
        <f t="shared" ref="CP26" si="2725">CP25+1/24+1/100000</f>
        <v>44617.791856666685</v>
      </c>
      <c r="CQ26" s="501" t="str">
        <f>IF(VLOOKUP(CP26,'Drilling Input'!$B$3:$F$10034,5,1)=VLOOKUP(CP25,'Drilling Input'!$B$3:$F$10034,5,1)," ",VLOOKUP(CP26,'Drilling Input'!$B$3:$F$10034,5,1))</f>
        <v xml:space="preserve"> </v>
      </c>
      <c r="CR26" s="504"/>
      <c r="CS26" s="503">
        <f t="shared" si="2455"/>
        <v>44618.791856666685</v>
      </c>
      <c r="CT26" s="501" t="str">
        <f>IF(VLOOKUP(CS26,'Drilling Input'!$B$3:$F$10034,5,1)=VLOOKUP(CS25,'Drilling Input'!$B$3:$F$10034,5,1)," ",VLOOKUP(CS26,'Drilling Input'!$B$3:$F$10034,5,1))</f>
        <v xml:space="preserve"> </v>
      </c>
      <c r="CU26" s="504"/>
      <c r="CV26" s="503">
        <f t="shared" ref="CV26" si="2726">CV25+1/24+1/100000</f>
        <v>44619.791856666685</v>
      </c>
      <c r="CW26" s="501" t="str">
        <f>IF(VLOOKUP(CV26,'Drilling Input'!$B$3:$F$10034,5,1)=VLOOKUP(CV25,'Drilling Input'!$B$3:$F$10034,5,1)," ",VLOOKUP(CV26,'Drilling Input'!$B$3:$F$10034,5,1))</f>
        <v xml:space="preserve"> </v>
      </c>
      <c r="CX26" s="504"/>
      <c r="CY26" s="503">
        <f t="shared" ref="CY26" si="2727">CY25+1/24+1/100000</f>
        <v>44620.791856666685</v>
      </c>
      <c r="CZ26" s="501" t="str">
        <f>IF(VLOOKUP(CY26,'Drilling Input'!$B$3:$F$10034,5,1)=VLOOKUP(CY25,'Drilling Input'!$B$3:$F$10034,5,1)," ",VLOOKUP(CY26,'Drilling Input'!$B$3:$F$10034,5,1))</f>
        <v xml:space="preserve"> </v>
      </c>
      <c r="DA26" s="504"/>
      <c r="DB26" s="503">
        <f t="shared" ref="DB26" si="2728">DB25+1/24+1/100000</f>
        <v>44621.791856666685</v>
      </c>
      <c r="DC26" s="501" t="str">
        <f>IF(VLOOKUP(DB26,'Drilling Input'!$B$3:$F$10034,5,1)=VLOOKUP(DB25,'Drilling Input'!$B$3:$F$10034,5,1)," ",VLOOKUP(DB26,'Drilling Input'!$B$3:$F$10034,5,1))</f>
        <v>Sail from KK to GK location</v>
      </c>
      <c r="DD26" s="504"/>
      <c r="DE26" s="503">
        <f t="shared" ref="DE26" si="2729">DE25+1/24+1/100000</f>
        <v>44622.791856666685</v>
      </c>
      <c r="DF26" s="501" t="str">
        <f>IF(VLOOKUP(DE26,'Drilling Input'!$B$3:$F$10034,5,1)=VLOOKUP(DE25,'Drilling Input'!$B$3:$F$10034,5,1)," ",VLOOKUP(DE26,'Drilling Input'!$B$3:$F$10034,5,1))</f>
        <v xml:space="preserve"> </v>
      </c>
      <c r="DG26" s="504"/>
      <c r="DH26" s="503">
        <f t="shared" si="2460"/>
        <v>44623.791856666685</v>
      </c>
      <c r="DI26" s="501" t="str">
        <f>IF(VLOOKUP(DH26,'Drilling Input'!$B$3:$F$10034,5,1)=VLOOKUP(DH25,'Drilling Input'!$B$3:$F$10034,5,1)," ",VLOOKUP(DH26,'Drilling Input'!$B$3:$F$10034,5,1))</f>
        <v xml:space="preserve">RIH 24" Jetting BHA. </v>
      </c>
      <c r="DJ26" s="504"/>
      <c r="DK26" s="503">
        <f t="shared" ref="DK26" si="2730">DK25+1/24+1/100000</f>
        <v>44624.791856666685</v>
      </c>
      <c r="DL26" s="501" t="str">
        <f>IF(VLOOKUP(DK26,'Drilling Input'!$B$3:$F$10034,5,1)=VLOOKUP(DK25,'Drilling Input'!$B$3:$F$10034,5,1)," ",VLOOKUP(DK26,'Drilling Input'!$B$3:$F$10034,5,1))</f>
        <v xml:space="preserve"> </v>
      </c>
      <c r="DM26" s="504"/>
      <c r="DN26" s="503">
        <f t="shared" ref="DN26" si="2731">DN25+1/24+1/100000</f>
        <v>44625.791856666685</v>
      </c>
      <c r="DO26" s="501" t="str">
        <f>IF(VLOOKUP(DN26,'Drilling Input'!$B$3:$F$10034,5,1)=VLOOKUP(DN25,'Drilling Input'!$B$3:$F$10034,5,1)," ",VLOOKUP(DN26,'Drilling Input'!$B$3:$F$10034,5,1))</f>
        <v xml:space="preserve"> </v>
      </c>
      <c r="DP26" s="504"/>
      <c r="DQ26" s="503">
        <f t="shared" si="2455"/>
        <v>44626.791856666685</v>
      </c>
      <c r="DR26" s="501" t="str">
        <f>IF(VLOOKUP(DQ26,'Drilling Input'!$B$3:$F$10034,5,1)=VLOOKUP(DQ25,'Drilling Input'!$B$3:$F$10034,5,1)," ",VLOOKUP(DQ26,'Drilling Input'!$B$3:$F$10034,5,1))</f>
        <v xml:space="preserve"> </v>
      </c>
      <c r="DS26" s="504"/>
      <c r="DT26" s="503">
        <f t="shared" ref="DT26" si="2732">DT25+1/24+1/100000</f>
        <v>44627.791856666685</v>
      </c>
      <c r="DU26" s="501" t="str">
        <f>IF(VLOOKUP(DT26,'Drilling Input'!$B$3:$F$10034,5,1)=VLOOKUP(DT25,'Drilling Input'!$B$3:$F$10034,5,1)," ",VLOOKUP(DT26,'Drilling Input'!$B$3:$F$10034,5,1))</f>
        <v xml:space="preserve"> </v>
      </c>
      <c r="DV26" s="504"/>
      <c r="DW26" s="503">
        <f t="shared" ref="DW26" si="2733">DW25+1/24+1/100000</f>
        <v>44628.791856666685</v>
      </c>
      <c r="DX26" s="501" t="str">
        <f>IF(VLOOKUP(DW26,'Drilling Input'!$B$3:$F$10034,5,1)=VLOOKUP(DW25,'Drilling Input'!$B$3:$F$10034,5,1)," ",VLOOKUP(DW26,'Drilling Input'!$B$3:$F$10034,5,1))</f>
        <v xml:space="preserve"> </v>
      </c>
      <c r="DY26" s="504"/>
      <c r="DZ26" s="503">
        <f t="shared" ref="DZ26" si="2734">DZ25+1/24+1/100000</f>
        <v>44629.791856666685</v>
      </c>
      <c r="EA26" s="501" t="str">
        <f>IF(VLOOKUP(DZ26,'Drilling Input'!$B$3:$F$10034,5,1)=VLOOKUP(DZ25,'Drilling Input'!$B$3:$F$10034,5,1)," ",VLOOKUP(DZ26,'Drilling Input'!$B$3:$F$10034,5,1))</f>
        <v xml:space="preserve"> </v>
      </c>
      <c r="EB26" s="504"/>
      <c r="EC26" s="503">
        <f t="shared" ref="EC26" si="2735">EC25+1/24+1/100000</f>
        <v>44630.791856666685</v>
      </c>
      <c r="ED26" s="501" t="str">
        <f>IF(VLOOKUP(EC26,'Drilling Input'!$B$3:$F$10034,5,1)=VLOOKUP(EC25,'Drilling Input'!$B$3:$F$10034,5,1)," ",VLOOKUP(EC26,'Drilling Input'!$B$3:$F$10034,5,1))</f>
        <v>M/U &amp; RIH 24" BHA</v>
      </c>
      <c r="EE26" s="504"/>
      <c r="EF26" s="503">
        <f t="shared" si="2460"/>
        <v>44631.791856666685</v>
      </c>
      <c r="EG26" s="501" t="str">
        <f>IF(VLOOKUP(EF26,'Drilling Input'!$B$3:$F$10034,5,1)=VLOOKUP(EF25,'Drilling Input'!$B$3:$F$10034,5,1)," ",VLOOKUP(EF26,'Drilling Input'!$B$3:$F$10034,5,1))</f>
        <v>Pump Hi-vis and circulate hole clean</v>
      </c>
      <c r="EH26" s="504"/>
      <c r="EI26" s="503">
        <f t="shared" ref="EI26" si="2736">EI25+1/24+1/100000</f>
        <v>44632.791856666685</v>
      </c>
      <c r="EJ26" s="501" t="str">
        <f>IF(VLOOKUP(EI26,'Drilling Input'!$B$3:$F$10034,5,1)=VLOOKUP(EI25,'Drilling Input'!$B$3:$F$10034,5,1)," ",VLOOKUP(EI26,'Drilling Input'!$B$3:$F$10034,5,1))</f>
        <v xml:space="preserve"> </v>
      </c>
      <c r="EK26" s="504"/>
      <c r="EL26" s="503">
        <f t="shared" ref="EL26" si="2737">EL25+1/24+1/100000</f>
        <v>44633.791856666685</v>
      </c>
      <c r="EM26" s="501" t="str">
        <f>IF(VLOOKUP(EL26,'Drilling Input'!$B$3:$F$10034,5,1)=VLOOKUP(EL25,'Drilling Input'!$B$3:$F$10034,5,1)," ",VLOOKUP(EL26,'Drilling Input'!$B$3:$F$10034,5,1))</f>
        <v xml:space="preserve"> </v>
      </c>
      <c r="EN26" s="504"/>
      <c r="EO26" s="503">
        <f t="shared" si="2455"/>
        <v>44634.791856666685</v>
      </c>
      <c r="EP26" s="501" t="str">
        <f>IF(VLOOKUP(EO26,'Drilling Input'!$B$3:$F$10034,5,1)=VLOOKUP(EO25,'Drilling Input'!$B$3:$F$10034,5,1)," ",VLOOKUP(EO26,'Drilling Input'!$B$3:$F$10034,5,1))</f>
        <v xml:space="preserve"> </v>
      </c>
      <c r="EQ26" s="504"/>
      <c r="ER26" s="503">
        <f t="shared" ref="ER26" si="2738">ER25+1/24+1/100000</f>
        <v>44635.791856666685</v>
      </c>
      <c r="ES26" s="501" t="str">
        <f>IF(VLOOKUP(ER26,'Drilling Input'!$B$3:$F$10034,5,1)=VLOOKUP(ER25,'Drilling Input'!$B$3:$F$10034,5,1)," ",VLOOKUP(ER26,'Drilling Input'!$B$3:$F$10034,5,1))</f>
        <v>P/U and RIH 36" jetting joint, 36" conductor int joints and LP WHH c/w extension joint.</v>
      </c>
      <c r="ET26" s="504"/>
      <c r="EU26" s="503">
        <f t="shared" ref="EU26" si="2739">EU25+1/24+1/100000</f>
        <v>44636.791856666685</v>
      </c>
      <c r="EV26" s="501" t="str">
        <f>IF(VLOOKUP(EU26,'Drilling Input'!$B$3:$F$10034,5,1)=VLOOKUP(EU25,'Drilling Input'!$B$3:$F$10034,5,1)," ",VLOOKUP(EU26,'Drilling Input'!$B$3:$F$10034,5,1))</f>
        <v>Directional drill ahead 24" hole with DKD mud to section TD.</v>
      </c>
      <c r="EW26" s="504"/>
      <c r="EX26" s="503">
        <f t="shared" ref="EX26" si="2740">EX25+1/24+1/100000</f>
        <v>44637.791856666685</v>
      </c>
      <c r="EY26" s="501" t="str">
        <f>IF(VLOOKUP(EX26,'Drilling Input'!$B$3:$F$10034,5,1)=VLOOKUP(EX25,'Drilling Input'!$B$3:$F$10034,5,1)," ",VLOOKUP(EX26,'Drilling Input'!$B$3:$F$10034,5,1))</f>
        <v xml:space="preserve"> </v>
      </c>
      <c r="EZ26" s="504"/>
      <c r="FA26" s="503">
        <f t="shared" ref="FA26" si="2741">FA25+1/24+1/100000</f>
        <v>44638.791856666685</v>
      </c>
      <c r="FB26" s="501" t="str">
        <f>IF(VLOOKUP(FA26,'Drilling Input'!$B$3:$F$10034,5,1)=VLOOKUP(FA25,'Drilling Input'!$B$3:$F$10034,5,1)," ",VLOOKUP(FA26,'Drilling Input'!$B$3:$F$10034,5,1))</f>
        <v xml:space="preserve"> </v>
      </c>
      <c r="FC26" s="504"/>
      <c r="FD26" s="503">
        <f t="shared" si="2460"/>
        <v>44639.791856666685</v>
      </c>
      <c r="FE26" s="501" t="str">
        <f>IF(VLOOKUP(FD26,'Drilling Input'!$B$3:$F$10034,5,1)=VLOOKUP(FD25,'Drilling Input'!$B$3:$F$10034,5,1)," ",VLOOKUP(FD26,'Drilling Input'!$B$3:$F$10034,5,1))</f>
        <v xml:space="preserve"> </v>
      </c>
      <c r="FF26" s="504"/>
      <c r="FG26" s="503">
        <f t="shared" ref="FG26" si="2742">FG25+1/24+1/100000</f>
        <v>44640.791856666685</v>
      </c>
      <c r="FH26" s="501" t="str">
        <f>IF(VLOOKUP(FG26,'Drilling Input'!$B$3:$F$10034,5,1)=VLOOKUP(FG25,'Drilling Input'!$B$3:$F$10034,5,1)," ",VLOOKUP(FG26,'Drilling Input'!$B$3:$F$10034,5,1))</f>
        <v xml:space="preserve"> </v>
      </c>
      <c r="FI26" s="504"/>
      <c r="FJ26" s="503">
        <f t="shared" ref="FJ26" si="2743">FJ25+1/24+1/100000</f>
        <v>44641.791856666685</v>
      </c>
      <c r="FK26" s="501" t="str">
        <f>IF(VLOOKUP(FJ26,'Drilling Input'!$B$3:$F$10034,5,1)=VLOOKUP(FJ25,'Drilling Input'!$B$3:$F$10034,5,1)," ",VLOOKUP(FJ26,'Drilling Input'!$B$3:$F$10034,5,1))</f>
        <v xml:space="preserve"> </v>
      </c>
      <c r="FL26" s="504"/>
      <c r="FM26" s="503">
        <f t="shared" si="2475"/>
        <v>44642.791856666685</v>
      </c>
      <c r="FN26" s="501" t="str">
        <f>IF(VLOOKUP(FM26,'Drilling Input'!$B$3:$F$10034,5,1)=VLOOKUP(FM25,'Drilling Input'!$B$3:$F$10034,5,1)," ",VLOOKUP(FM26,'Drilling Input'!$B$3:$F$10034,5,1))</f>
        <v>Make up and rack back 40ft pup and first joint riser (splash double)</v>
      </c>
      <c r="FO26" s="504"/>
      <c r="FP26" s="503">
        <f t="shared" ref="FP26" si="2744">FP25+1/24+1/100000</f>
        <v>44643.791856666685</v>
      </c>
      <c r="FQ26" s="501" t="str">
        <f>IF(VLOOKUP(FP26,'Drilling Input'!$B$3:$F$10034,5,1)=VLOOKUP(FP25,'Drilling Input'!$B$3:$F$10034,5,1)," ",VLOOKUP(FP26,'Drilling Input'!$B$3:$F$10034,5,1))</f>
        <v xml:space="preserve">Move rig to well center </v>
      </c>
      <c r="FR26" s="504"/>
      <c r="FS26" s="503">
        <f t="shared" ref="FS26" si="2745">FS25+1/24+1/100000</f>
        <v>44644.791856666685</v>
      </c>
      <c r="FT26" s="501" t="str">
        <f>IF(VLOOKUP(FS26,'Drilling Input'!$B$3:$F$10034,5,1)=VLOOKUP(FS25,'Drilling Input'!$B$3:$F$10034,5,1)," ",VLOOKUP(FS26,'Drilling Input'!$B$3:$F$10034,5,1))</f>
        <v xml:space="preserve"> </v>
      </c>
      <c r="FU26" s="504"/>
      <c r="FV26" s="503">
        <f t="shared" ref="FV26" si="2746">FV25+1/24+1/100000</f>
        <v>44645.791856666685</v>
      </c>
      <c r="FW26" s="501" t="str">
        <f>IF(VLOOKUP(FV26,'Drilling Input'!$B$3:$F$10034,5,1)=VLOOKUP(FV25,'Drilling Input'!$B$3:$F$10034,5,1)," ",VLOOKUP(FV26,'Drilling Input'!$B$3:$F$10034,5,1))</f>
        <v xml:space="preserve"> </v>
      </c>
      <c r="FX26" s="504"/>
      <c r="FY26" s="503">
        <f t="shared" ref="FY26" si="2747">FY25+1/24+1/100000</f>
        <v>44646.791856666685</v>
      </c>
      <c r="FZ26" s="501" t="str">
        <f>IF(VLOOKUP(FY26,'Drilling Input'!$B$3:$F$10034,5,1)=VLOOKUP(FY25,'Drilling Input'!$B$3:$F$10034,5,1)," ",VLOOKUP(FY26,'Drilling Input'!$B$3:$F$10034,5,1))</f>
        <v xml:space="preserve"> </v>
      </c>
      <c r="GA26" s="504"/>
      <c r="GB26" s="503">
        <f t="shared" si="2480"/>
        <v>44647.791856666685</v>
      </c>
      <c r="GC26" s="501" t="str">
        <f>IF(VLOOKUP(GB26,'Drilling Input'!$B$3:$F$10034,5,1)=VLOOKUP(GB25,'Drilling Input'!$B$3:$F$10034,5,1)," ",VLOOKUP(GB26,'Drilling Input'!$B$3:$F$10034,5,1))</f>
        <v xml:space="preserve"> </v>
      </c>
      <c r="GD26" s="504"/>
      <c r="GE26" s="503">
        <f t="shared" ref="GE26" si="2748">GE25+1/24+1/100000</f>
        <v>44648.791856666685</v>
      </c>
      <c r="GF26" s="501" t="str">
        <f>IF(VLOOKUP(GE26,'Drilling Input'!$B$3:$F$10034,5,1)=VLOOKUP(GE25,'Drilling Input'!$B$3:$F$10034,5,1)," ",VLOOKUP(GE26,'Drilling Input'!$B$3:$F$10034,5,1))</f>
        <v>Displace well to even 10.3 ppg mud</v>
      </c>
      <c r="GG26" s="504"/>
      <c r="GH26" s="503">
        <f t="shared" ref="GH26" si="2749">GH25+1/24+1/100000</f>
        <v>44649.791856666685</v>
      </c>
      <c r="GI26" s="501" t="str">
        <f>IF(VLOOKUP(GH26,'Drilling Input'!$B$3:$F$10034,5,1)=VLOOKUP(GH25,'Drilling Input'!$B$3:$F$10034,5,1)," ",VLOOKUP(GH26,'Drilling Input'!$B$3:$F$10034,5,1))</f>
        <v xml:space="preserve"> </v>
      </c>
      <c r="GJ26" s="504"/>
      <c r="GK26" s="503">
        <f t="shared" si="2475"/>
        <v>44650.791856666685</v>
      </c>
      <c r="GL26" s="501" t="str">
        <f>IF(VLOOKUP(GK26,'Drilling Input'!$B$3:$F$10034,5,1)=VLOOKUP(GK25,'Drilling Input'!$B$3:$F$10034,5,1)," ",VLOOKUP(GK26,'Drilling Input'!$B$3:$F$10034,5,1))</f>
        <v>Change out PS30's. Rig down 14-100</v>
      </c>
      <c r="GM26" s="504"/>
      <c r="GN26" s="503">
        <f t="shared" ref="GN26" si="2750">GN25+1/24+1/100000</f>
        <v>44651.791856666685</v>
      </c>
      <c r="GO26" s="501" t="str">
        <f>IF(VLOOKUP(GN26,'Drilling Input'!$B$3:$F$10034,5,1)=VLOOKUP(GN25,'Drilling Input'!$B$3:$F$10034,5,1)," ",VLOOKUP(GN26,'Drilling Input'!$B$3:$F$10034,5,1))</f>
        <v xml:space="preserve"> </v>
      </c>
      <c r="GP26" s="504"/>
      <c r="GQ26" s="503">
        <f t="shared" ref="GQ26" si="2751">GQ25+1/24+1/100000</f>
        <v>44652.791856666685</v>
      </c>
      <c r="GR26" s="501" t="str">
        <f>IF(VLOOKUP(GQ26,'Drilling Input'!$B$3:$F$10034,5,1)=VLOOKUP(GQ25,'Drilling Input'!$B$3:$F$10034,5,1)," ",VLOOKUP(GQ26,'Drilling Input'!$B$3:$F$10034,5,1))</f>
        <v xml:space="preserve"> </v>
      </c>
      <c r="GS26" s="504"/>
      <c r="GT26" s="503">
        <f t="shared" ref="GT26" si="2752">GT25+1/24+1/100000</f>
        <v>44653.791856666685</v>
      </c>
      <c r="GU26" s="501" t="str">
        <f>IF(VLOOKUP(GT26,'Drilling Input'!$B$3:$F$10034,5,1)=VLOOKUP(GT25,'Drilling Input'!$B$3:$F$10034,5,1)," ",VLOOKUP(GT26,'Drilling Input'!$B$3:$F$10034,5,1))</f>
        <v>Engage suspension packer. Equalize pressure.</v>
      </c>
      <c r="GV26" s="504"/>
      <c r="GW26" s="503">
        <f t="shared" ref="GW26" si="2753">GW25+1/24+1/100000</f>
        <v>44654.791856666685</v>
      </c>
      <c r="GX26" s="501" t="str">
        <f>IF(VLOOKUP(GW26,'Drilling Input'!$B$3:$F$10034,5,1)=VLOOKUP(GW25,'Drilling Input'!$B$3:$F$10034,5,1)," ",VLOOKUP(GW26,'Drilling Input'!$B$3:$F$10034,5,1))</f>
        <v xml:space="preserve"> </v>
      </c>
      <c r="GY26" s="504"/>
      <c r="GZ26" s="503">
        <f t="shared" si="2480"/>
        <v>44655.791856666685</v>
      </c>
      <c r="HA26" s="501" t="str">
        <f>IF(VLOOKUP(GZ26,'Drilling Input'!$B$3:$F$10034,5,1)=VLOOKUP(GZ25,'Drilling Input'!$B$3:$F$10034,5,1)," ",VLOOKUP(GZ26,'Drilling Input'!$B$3:$F$10034,5,1))</f>
        <v xml:space="preserve"> </v>
      </c>
      <c r="HB26" s="504"/>
      <c r="HC26" s="503">
        <f t="shared" ref="HC26" si="2754">HC25+1/24+1/100000</f>
        <v>44656.791856666685</v>
      </c>
      <c r="HD26" s="501" t="str">
        <f>IF(VLOOKUP(HC26,'Drilling Input'!$B$3:$F$10034,5,1)=VLOOKUP(HC25,'Drilling Input'!$B$3:$F$10034,5,1)," ",VLOOKUP(HC26,'Drilling Input'!$B$3:$F$10034,5,1))</f>
        <v xml:space="preserve"> </v>
      </c>
      <c r="HE26" s="504"/>
      <c r="HF26" s="503">
        <f t="shared" ref="HF26" si="2755">HF25+1/24+1/100000</f>
        <v>44657.791856666685</v>
      </c>
      <c r="HG26" s="501" t="str">
        <f>IF(VLOOKUP(HF26,'Drilling Input'!$B$3:$F$10034,5,1)=VLOOKUP(HF25,'Drilling Input'!$B$3:$F$10034,5,1)," ",VLOOKUP(HF26,'Drilling Input'!$B$3:$F$10034,5,1))</f>
        <v>M/U SES stand, Tag TD. PU off bottom, take index line.</v>
      </c>
      <c r="HH26" s="504"/>
      <c r="HI26" s="503">
        <f t="shared" si="2475"/>
        <v>44658.791856666685</v>
      </c>
      <c r="HJ26" s="501" t="str">
        <f>IF(VLOOKUP(HI26,'Drilling Input'!$B$3:$F$10034,5,1)=VLOOKUP(HI25,'Drilling Input'!$B$3:$F$10034,5,1)," ",VLOOKUP(HI26,'Drilling Input'!$B$3:$F$10034,5,1))</f>
        <v xml:space="preserve"> </v>
      </c>
      <c r="HK26" s="504"/>
      <c r="HL26" s="503">
        <f t="shared" ref="HL26" si="2756">HL25+1/24+1/100000</f>
        <v>44659.791856666685</v>
      </c>
      <c r="HM26" s="501" t="str">
        <f>IF(VLOOKUP(HL26,'Drilling Input'!$B$3:$F$10034,5,1)=VLOOKUP(HL25,'Drilling Input'!$B$3:$F$10034,5,1)," ",VLOOKUP(HL26,'Drilling Input'!$B$3:$F$10034,5,1))</f>
        <v xml:space="preserve"> </v>
      </c>
      <c r="HN26" s="504"/>
      <c r="HO26" s="503">
        <f t="shared" ref="HO26" si="2757">HO25+1/24+1/100000</f>
        <v>44660.791856666685</v>
      </c>
      <c r="HP26" s="501" t="str">
        <f>IF(VLOOKUP(HO26,'Drilling Input'!$B$3:$F$10034,5,1)=VLOOKUP(HO25,'Drilling Input'!$B$3:$F$10034,5,1)," ",VLOOKUP(HO26,'Drilling Input'!$B$3:$F$10034,5,1))</f>
        <v xml:space="preserve"> </v>
      </c>
      <c r="HQ26" s="504"/>
      <c r="HR26" s="503">
        <f t="shared" ref="HR26" si="2758">HR25+1/24+1/100000</f>
        <v>44661.791856666685</v>
      </c>
      <c r="HS26" s="501" t="str">
        <f>IF(VLOOKUP(HR26,'Drilling Input'!$B$3:$F$10034,5,1)=VLOOKUP(HR25,'Drilling Input'!$B$3:$F$10034,5,1)," ",VLOOKUP(HR26,'Drilling Input'!$B$3:$F$10034,5,1))</f>
        <v>Pressure test surface lines</v>
      </c>
      <c r="HT26" s="504"/>
      <c r="HU26" s="503">
        <f t="shared" ref="HU26" si="2759">HU25+1/24+1/100000</f>
        <v>44662.791856666685</v>
      </c>
      <c r="HV26" s="501" t="str">
        <f>IF(VLOOKUP(HU26,'Drilling Input'!$B$3:$F$10034,5,1)=VLOOKUP(HU25,'Drilling Input'!$B$3:$F$10034,5,1)," ",VLOOKUP(HU26,'Drilling Input'!$B$3:$F$10034,5,1))</f>
        <v xml:space="preserve">RD MPD storm loops.   </v>
      </c>
      <c r="HW26" s="504"/>
      <c r="HX26" s="503">
        <f t="shared" si="2480"/>
        <v>44663.791856666685</v>
      </c>
      <c r="HY26" s="501" t="str">
        <f>IF(VLOOKUP(HX26,'Drilling Input'!$B$3:$F$10034,5,1)=VLOOKUP(HX25,'Drilling Input'!$B$3:$F$10034,5,1)," ",VLOOKUP(HX26,'Drilling Input'!$B$3:$F$10034,5,1))</f>
        <v xml:space="preserve">Land XT on THD and Confirm landout indicator </v>
      </c>
      <c r="HZ26" s="504"/>
      <c r="IA26" s="503">
        <f t="shared" ref="IA26" si="2760">IA25+1/24+1/100000</f>
        <v>44664.791856666685</v>
      </c>
      <c r="IB26" s="501" t="str">
        <f>IF(VLOOKUP(IA26,'Drilling Input'!$B$3:$F$10034,5,1)=VLOOKUP(IA25,'Drilling Input'!$B$3:$F$10034,5,1)," ",VLOOKUP(IA26,'Drilling Input'!$B$3:$F$10034,5,1))</f>
        <v xml:space="preserve"> </v>
      </c>
      <c r="IC26" s="504"/>
      <c r="ID26" s="503">
        <f t="shared" ref="ID26" si="2761">ID25+1/24+1/100000</f>
        <v>44665.791856666685</v>
      </c>
      <c r="IE26" s="501" t="str">
        <f>IF(VLOOKUP(ID26,'Drilling Input'!$B$3:$F$10034,5,1)=VLOOKUP(ID25,'Drilling Input'!$B$3:$F$10034,5,1)," ",VLOOKUP(ID26,'Drilling Input'!$B$3:$F$10034,5,1))</f>
        <v xml:space="preserve"> </v>
      </c>
      <c r="IF26" s="504"/>
      <c r="IG26" s="503">
        <f t="shared" si="2495"/>
        <v>44666.791856666685</v>
      </c>
      <c r="IH26" s="501" t="str">
        <f>IF(VLOOKUP(IG26,'Drilling Input'!$B$3:$F$10034,5,1)=VLOOKUP(IG25,'Drilling Input'!$B$3:$F$10034,5,1)," ",VLOOKUP(IG26,'Drilling Input'!$B$3:$F$10034,5,1))</f>
        <v xml:space="preserve"> </v>
      </c>
      <c r="II26" s="504"/>
      <c r="IJ26" s="503">
        <f t="shared" ref="IJ26" si="2762">IJ25+1/24+1/100000</f>
        <v>44667.791856666685</v>
      </c>
      <c r="IK26" s="501" t="str">
        <f>IF(VLOOKUP(IJ26,'Drilling Input'!$B$3:$F$10034,5,1)=VLOOKUP(IJ25,'Drilling Input'!$B$3:$F$10034,5,1)," ",VLOOKUP(IJ26,'Drilling Input'!$B$3:$F$10034,5,1))</f>
        <v xml:space="preserve"> </v>
      </c>
      <c r="IL26" s="504"/>
      <c r="IM26" s="503">
        <f t="shared" ref="IM26" si="2763">IM25+1/24+1/100000</f>
        <v>44668.791856666685</v>
      </c>
      <c r="IN26" s="501" t="str">
        <f>IF(VLOOKUP(IM26,'Drilling Input'!$B$3:$F$10034,5,1)=VLOOKUP(IM25,'Drilling Input'!$B$3:$F$10034,5,1)," ",VLOOKUP(IM26,'Drilling Input'!$B$3:$F$10034,5,1))</f>
        <v>Perform step rate test. Circulate while holding PJSM</v>
      </c>
      <c r="IO26" s="504"/>
      <c r="IP26" s="503">
        <f t="shared" ref="IP26" si="2764">IP25+1/24+1/100000</f>
        <v>44669.791856666685</v>
      </c>
      <c r="IQ26" s="501" t="str">
        <f>IF(VLOOKUP(IP26,'Drilling Input'!$B$3:$F$10034,5,1)=VLOOKUP(IP25,'Drilling Input'!$B$3:$F$10034,5,1)," ",VLOOKUP(IP26,'Drilling Input'!$B$3:$F$10034,5,1))</f>
        <v>Drill 12-1/4" hole to section TD</v>
      </c>
      <c r="IR26" s="504"/>
      <c r="IS26" s="503">
        <f t="shared" ref="IS26" si="2765">IS25+1/24+1/100000</f>
        <v>44670.791856666685</v>
      </c>
      <c r="IT26" s="501" t="str">
        <f>IF(VLOOKUP(IS26,'Drilling Input'!$B$3:$F$10034,5,1)=VLOOKUP(IS25,'Drilling Input'!$B$3:$F$10034,5,1)," ",VLOOKUP(IS26,'Drilling Input'!$B$3:$F$10034,5,1))</f>
        <v xml:space="preserve"> </v>
      </c>
      <c r="IU26" s="504"/>
      <c r="IV26" s="503">
        <f t="shared" si="2500"/>
        <v>44671.791856666685</v>
      </c>
      <c r="IW26" s="501" t="str">
        <f>IF(VLOOKUP(IV26,'Drilling Input'!$B$3:$F$10034,5,1)=VLOOKUP(IV25,'Drilling Input'!$B$3:$F$10034,5,1)," ",VLOOKUP(IV26,'Drilling Input'!$B$3:$F$10034,5,1))</f>
        <v xml:space="preserve"> </v>
      </c>
      <c r="IX26" s="504"/>
      <c r="IY26" s="503">
        <f t="shared" ref="IY26" si="2766">IY25+1/24+1/100000</f>
        <v>44672.791856666685</v>
      </c>
      <c r="IZ26" s="501" t="str">
        <f>IF(VLOOKUP(IY26,'Drilling Input'!$B$3:$F$10034,5,1)=VLOOKUP(IY25,'Drilling Input'!$B$3:$F$10034,5,1)," ",VLOOKUP(IY26,'Drilling Input'!$B$3:$F$10034,5,1))</f>
        <v xml:space="preserve"> </v>
      </c>
      <c r="JA26" s="504"/>
      <c r="JB26" s="503">
        <f t="shared" ref="JB26" si="2767">JB25+1/24+1/100000</f>
        <v>44673.791856666685</v>
      </c>
      <c r="JC26" s="501" t="str">
        <f>IF(VLOOKUP(JB26,'Drilling Input'!$B$3:$F$10034,5,1)=VLOOKUP(JB25,'Drilling Input'!$B$3:$F$10034,5,1)," ",VLOOKUP(JB26,'Drilling Input'!$B$3:$F$10034,5,1))</f>
        <v>RIH 9-5/8" cleanout/ scraper BHA to HHC packer depth (12,657 ft)</v>
      </c>
      <c r="JD26" s="504"/>
      <c r="JE26" s="503">
        <f t="shared" si="2495"/>
        <v>44674.791856666685</v>
      </c>
      <c r="JF26" s="501" t="str">
        <f>IF(VLOOKUP(JE26,'Drilling Input'!$B$3:$F$10034,5,1)=VLOOKUP(JE25,'Drilling Input'!$B$3:$F$10034,5,1)," ",VLOOKUP(JE26,'Drilling Input'!$B$3:$F$10034,5,1))</f>
        <v xml:space="preserve"> </v>
      </c>
      <c r="JG26" s="504"/>
      <c r="JH26" s="503">
        <f t="shared" ref="JH26" si="2768">JH25+1/24+1/100000</f>
        <v>44675.791856666685</v>
      </c>
      <c r="JI26" s="501" t="str">
        <f>IF(VLOOKUP(JH26,'Drilling Input'!$B$3:$F$10034,5,1)=VLOOKUP(JH25,'Drilling Input'!$B$3:$F$10034,5,1)," ",VLOOKUP(JH26,'Drilling Input'!$B$3:$F$10034,5,1))</f>
        <v xml:space="preserve">ROV performs as left configuration/survey of THD and install debris cap </v>
      </c>
      <c r="JJ26" s="504"/>
      <c r="JK26" s="503">
        <f t="shared" ref="JK26" si="2769">JK25+1/24+1/100000</f>
        <v>44676.791856666685</v>
      </c>
      <c r="JL26" s="501" t="str">
        <f>IF(VLOOKUP(JK26,'Drilling Input'!$B$3:$F$10034,5,1)=VLOOKUP(JK25,'Drilling Input'!$B$3:$F$10034,5,1)," ",VLOOKUP(JK26,'Drilling Input'!$B$3:$F$10034,5,1))</f>
        <v xml:space="preserve"> </v>
      </c>
      <c r="JM26" s="504"/>
      <c r="JN26" s="503">
        <f t="shared" ref="JN26" si="2770">JN25+1/24+1/100000</f>
        <v>44677.791856666685</v>
      </c>
      <c r="JO26" s="501" t="str">
        <f>IF(VLOOKUP(JN26,'Drilling Input'!$B$3:$F$10034,5,1)=VLOOKUP(JN25,'Drilling Input'!$B$3:$F$10034,5,1)," ",VLOOKUP(JN26,'Drilling Input'!$B$3:$F$10034,5,1))</f>
        <v xml:space="preserve"> </v>
      </c>
      <c r="JP26" s="504"/>
      <c r="JQ26" s="503">
        <f t="shared" ref="JQ26" si="2771">JQ25+1/24+1/100000</f>
        <v>44678.791856666685</v>
      </c>
      <c r="JR26" s="501" t="str">
        <f>IF(VLOOKUP(JQ26,'Drilling Input'!$B$3:$F$10034,5,1)=VLOOKUP(JQ25,'Drilling Input'!$B$3:$F$10034,5,1)," ",VLOOKUP(JQ26,'Drilling Input'!$B$3:$F$10034,5,1))</f>
        <v xml:space="preserve"> </v>
      </c>
      <c r="JS26" s="504"/>
      <c r="JT26" s="503">
        <f t="shared" si="2500"/>
        <v>44679.791856666685</v>
      </c>
      <c r="JU26" s="501" t="str">
        <f>IF(VLOOKUP(JT26,'Drilling Input'!$B$3:$F$10034,5,1)=VLOOKUP(JT25,'Drilling Input'!$B$3:$F$10034,5,1)," ",VLOOKUP(JT26,'Drilling Input'!$B$3:$F$10034,5,1))</f>
        <v xml:space="preserve">RIH wash pipe string </v>
      </c>
      <c r="JV26" s="504"/>
      <c r="JW26" s="503">
        <f t="shared" ref="JW26" si="2772">JW25+1/24+1/100000</f>
        <v>44680.791856666685</v>
      </c>
      <c r="JX26" s="501" t="str">
        <f>IF(VLOOKUP(JW26,'Drilling Input'!$B$3:$F$10034,5,1)=VLOOKUP(JW25,'Drilling Input'!$B$3:$F$10034,5,1)," ",VLOOKUP(JW26,'Drilling Input'!$B$3:$F$10034,5,1))</f>
        <v xml:space="preserve"> </v>
      </c>
      <c r="JY26" s="504"/>
      <c r="JZ26" s="503">
        <f t="shared" ref="JZ26" si="2773">JZ25+1/24+1/100000</f>
        <v>44681.791856666685</v>
      </c>
      <c r="KA26" s="501" t="str">
        <f>IF(VLOOKUP(JZ26,'Drilling Input'!$B$3:$F$10034,5,1)=VLOOKUP(JZ25,'Drilling Input'!$B$3:$F$10034,5,1)," ",VLOOKUP(JZ26,'Drilling Input'!$B$3:$F$10034,5,1))</f>
        <v>Displace OH to filtered brine</v>
      </c>
      <c r="KB26" s="504"/>
      <c r="KC26" s="503">
        <f t="shared" si="2495"/>
        <v>44682.791856666685</v>
      </c>
      <c r="KD26" s="501" t="str">
        <f>IF(VLOOKUP(KC26,'Drilling Input'!$B$3:$F$10034,5,1)=VLOOKUP(KC25,'Drilling Input'!$B$3:$F$10034,5,1)," ",VLOOKUP(KC26,'Drilling Input'!$B$3:$F$10034,5,1))</f>
        <v>Partially rig down chiksans, install cement hose and test.</v>
      </c>
      <c r="KE26" s="504"/>
      <c r="KF26" s="503">
        <f t="shared" ref="KF26" si="2774">KF25+1/24+1/100000</f>
        <v>44683.791856666685</v>
      </c>
      <c r="KG26" s="501" t="str">
        <f>IF(VLOOKUP(KF26,'Drilling Input'!$B$3:$F$10034,5,1)=VLOOKUP(KF25,'Drilling Input'!$B$3:$F$10034,5,1)," ",VLOOKUP(KF26,'Drilling Input'!$B$3:$F$10034,5,1))</f>
        <v xml:space="preserve"> </v>
      </c>
      <c r="KH26" s="504"/>
      <c r="KI26" s="503">
        <f t="shared" ref="KI26" si="2775">KI25+1/24+1/100000</f>
        <v>44684.791856666685</v>
      </c>
      <c r="KJ26" s="501" t="str">
        <f>IF(VLOOKUP(KI26,'Drilling Input'!$B$3:$F$10034,5,1)=VLOOKUP(KI25,'Drilling Input'!$B$3:$F$10034,5,1)," ",VLOOKUP(KI26,'Drilling Input'!$B$3:$F$10034,5,1))</f>
        <v xml:space="preserve"> </v>
      </c>
      <c r="KK26" s="504"/>
      <c r="KL26" s="503">
        <f t="shared" ref="KL26" si="2776">KL25+1/24+1/100000</f>
        <v>44685.791856666685</v>
      </c>
      <c r="KM26" s="501" t="str">
        <f>IF(VLOOKUP(KL26,'Drilling Input'!$B$3:$F$10034,5,1)=VLOOKUP(KL25,'Drilling Input'!$B$3:$F$10034,5,1)," ",VLOOKUP(KL26,'Drilling Input'!$B$3:$F$10034,5,1))</f>
        <v>Terminate control lines</v>
      </c>
      <c r="KN26" s="504"/>
      <c r="KO26" s="503">
        <f t="shared" ref="KO26" si="2777">KO25+1/24+1/100000</f>
        <v>44686.791856666685</v>
      </c>
      <c r="KP26" s="501" t="str">
        <f>IF(VLOOKUP(KO26,'Drilling Input'!$B$3:$F$10034,5,1)=VLOOKUP(KO25,'Drilling Input'!$B$3:$F$10034,5,1)," ",VLOOKUP(KO26,'Drilling Input'!$B$3:$F$10034,5,1))</f>
        <v xml:space="preserve"> </v>
      </c>
      <c r="KQ26" s="504"/>
      <c r="KR26" s="503">
        <f t="shared" si="2500"/>
        <v>44687.791856666685</v>
      </c>
      <c r="KS26" s="501" t="str">
        <f>IF(VLOOKUP(KR26,'Drilling Input'!$B$3:$F$10034,5,1)=VLOOKUP(KR25,'Drilling Input'!$B$3:$F$10034,5,1)," ",VLOOKUP(KR26,'Drilling Input'!$B$3:$F$10034,5,1))</f>
        <v xml:space="preserve"> </v>
      </c>
      <c r="KT26" s="504"/>
      <c r="KU26" s="503">
        <f t="shared" ref="KU26" si="2778">KU25+1/24+1/100000</f>
        <v>44688.791856666685</v>
      </c>
      <c r="KV26" s="501" t="str">
        <f>IF(VLOOKUP(KU26,'Drilling Input'!$B$3:$F$10034,5,1)=VLOOKUP(KU25,'Drilling Input'!$B$3:$F$10034,5,1)," ",VLOOKUP(KU26,'Drilling Input'!$B$3:$F$10034,5,1))</f>
        <v xml:space="preserve"> </v>
      </c>
      <c r="KW26" s="504"/>
      <c r="KX26" s="503">
        <f t="shared" ref="KX26" si="2779">KX25+1/24+1/100000</f>
        <v>44689.791856666685</v>
      </c>
      <c r="KY26" s="501" t="str">
        <f>IF(VLOOKUP(KX26,'Drilling Input'!$B$3:$F$10034,5,1)=VLOOKUP(KX25,'Drilling Input'!$B$3:$F$10034,5,1)," ",VLOOKUP(KX26,'Drilling Input'!$B$3:$F$10034,5,1))</f>
        <v xml:space="preserve"> </v>
      </c>
      <c r="KZ26" s="504"/>
      <c r="LA26" s="503">
        <f t="shared" si="2515"/>
        <v>44690.791856666685</v>
      </c>
      <c r="LB26" s="501" t="str">
        <f>IF(VLOOKUP(LA26,'Drilling Input'!$B$3:$F$10034,5,1)=VLOOKUP(LA25,'Drilling Input'!$B$3:$F$10034,5,1)," ",VLOOKUP(LA26,'Drilling Input'!$B$3:$F$10034,5,1))</f>
        <v xml:space="preserve"> </v>
      </c>
      <c r="LC26" s="504"/>
      <c r="LD26" s="503">
        <f t="shared" ref="LD26" si="2780">LD25+1/24+1/100000</f>
        <v>44691.791856666685</v>
      </c>
      <c r="LE26" s="501" t="str">
        <f>IF(VLOOKUP(LD26,'Drilling Input'!$B$3:$F$10034,5,1)=VLOOKUP(LD25,'Drilling Input'!$B$3:$F$10034,5,1)," ",VLOOKUP(LD26,'Drilling Input'!$B$3:$F$10034,5,1))</f>
        <v>Land BOP and Latch connector. Perform overpull test.</v>
      </c>
      <c r="LF26" s="504"/>
      <c r="LG26" s="503">
        <f t="shared" ref="LG26" si="2781">LG25+1/24+1/100000</f>
        <v>44692.791856666685</v>
      </c>
      <c r="LH26" s="501" t="str">
        <f>IF(VLOOKUP(LG26,'Drilling Input'!$B$3:$F$10034,5,1)=VLOOKUP(LG25,'Drilling Input'!$B$3:$F$10034,5,1)," ",VLOOKUP(LG26,'Drilling Input'!$B$3:$F$10034,5,1))</f>
        <v>Drill remaining shoetrack and 15 ft new formation.</v>
      </c>
      <c r="LI26" s="504"/>
      <c r="LJ26" s="503">
        <f t="shared" ref="LJ26" si="2782">LJ25+1/24+1/100000</f>
        <v>44693.791856666685</v>
      </c>
      <c r="LK26" s="501" t="str">
        <f>IF(VLOOKUP(LJ26,'Drilling Input'!$B$3:$F$10034,5,1)=VLOOKUP(LJ25,'Drilling Input'!$B$3:$F$10034,5,1)," ",VLOOKUP(LJ26,'Drilling Input'!$B$3:$F$10034,5,1))</f>
        <v>BROOH AutoTrak BHA into 18-5/8" casing shoe. Deactivate JetStream.</v>
      </c>
      <c r="LL26" s="504"/>
      <c r="LM26" s="503">
        <f t="shared" ref="LM26" si="2783">LM25+1/24+1/100000</f>
        <v>44694.791856666685</v>
      </c>
      <c r="LN26" s="501" t="str">
        <f>IF(VLOOKUP(LM26,'Drilling Input'!$B$3:$F$10034,5,1)=VLOOKUP(LM25,'Drilling Input'!$B$3:$F$10034,5,1)," ",VLOOKUP(LM26,'Drilling Input'!$B$3:$F$10034,5,1))</f>
        <v xml:space="preserve">RIH 13-5/8" casing in Open Hole. </v>
      </c>
      <c r="LO26" s="504"/>
      <c r="LP26" s="503">
        <f t="shared" si="2520"/>
        <v>44695.791856666685</v>
      </c>
      <c r="LQ26" s="501" t="str">
        <f>IF(VLOOKUP(LP26,'Drilling Input'!$B$3:$F$10034,5,1)=VLOOKUP(LP25,'Drilling Input'!$B$3:$F$10034,5,1)," ",VLOOKUP(LP26,'Drilling Input'!$B$3:$F$10034,5,1))</f>
        <v>Circulate hole to above BOPs.</v>
      </c>
      <c r="LR26" s="504"/>
      <c r="LS26" s="503">
        <f t="shared" ref="LS26" si="2784">LS25+1/24+1/100000</f>
        <v>44696.791856666685</v>
      </c>
      <c r="LT26" s="501" t="str">
        <f>IF(VLOOKUP(LS26,'Drilling Input'!$B$3:$F$10034,5,1)=VLOOKUP(LS25,'Drilling Input'!$B$3:$F$10034,5,1)," ",VLOOKUP(LS26,'Drilling Input'!$B$3:$F$10034,5,1))</f>
        <v xml:space="preserve"> </v>
      </c>
      <c r="LU26" s="504"/>
      <c r="LV26" s="503">
        <f t="shared" ref="LV26" si="2785">LV25+1/24+1/100000</f>
        <v>44697.791856666685</v>
      </c>
      <c r="LW26" s="501" t="str">
        <f>IF(VLOOKUP(LV26,'Drilling Input'!$B$3:$F$10034,5,1)=VLOOKUP(LV25,'Drilling Input'!$B$3:$F$10034,5,1)," ",VLOOKUP(LV26,'Drilling Input'!$B$3:$F$10034,5,1))</f>
        <v>POOH BHA racking DP to 1000 ft. PS30's out, bushings in.</v>
      </c>
      <c r="LX26" s="504"/>
      <c r="LY26" s="503">
        <f t="shared" si="2515"/>
        <v>44698.791856666685</v>
      </c>
      <c r="LZ26" s="501" t="str">
        <f>IF(VLOOKUP(LY26,'Drilling Input'!$B$3:$F$10034,5,1)=VLOOKUP(LY25,'Drilling Input'!$B$3:$F$10034,5,1)," ",VLOOKUP(LY26,'Drilling Input'!$B$3:$F$10034,5,1))</f>
        <v xml:space="preserve"> </v>
      </c>
      <c r="MA26" s="504"/>
      <c r="MB26" s="503">
        <f t="shared" ref="MB26" si="2786">MB25+1/24+1/100000</f>
        <v>44699.791856666685</v>
      </c>
      <c r="MC26" s="501" t="str">
        <f>IF(VLOOKUP(MB26,'Drilling Input'!$B$3:$F$10034,5,1)=VLOOKUP(MB25,'Drilling Input'!$B$3:$F$10034,5,1)," ",VLOOKUP(MB26,'Drilling Input'!$B$3:$F$10034,5,1))</f>
        <v>Displace booster line</v>
      </c>
      <c r="MD26" s="504"/>
      <c r="ME26" s="503">
        <f t="shared" ref="ME26" si="2787">ME25+1/24+1/100000</f>
        <v>44700.791856666685</v>
      </c>
      <c r="MF26" s="501" t="str">
        <f>IF(VLOOKUP(ME26,'Drilling Input'!$B$3:$F$10034,5,1)=VLOOKUP(ME25,'Drilling Input'!$B$3:$F$10034,5,1)," ",VLOOKUP(ME26,'Drilling Input'!$B$3:$F$10034,5,1))</f>
        <v xml:space="preserve"> </v>
      </c>
      <c r="MG26" s="504"/>
      <c r="MH26" s="503">
        <f t="shared" ref="MH26" si="2788">MH25+1/24+1/100000</f>
        <v>44701.791856666685</v>
      </c>
      <c r="MI26" s="501" t="str">
        <f>IF(VLOOKUP(MH26,'Drilling Input'!$B$3:$F$10034,5,1)=VLOOKUP(MH25,'Drilling Input'!$B$3:$F$10034,5,1)," ",VLOOKUP(MH26,'Drilling Input'!$B$3:$F$10034,5,1))</f>
        <v>Slip and cut</v>
      </c>
      <c r="MJ26" s="504"/>
      <c r="MK26" s="503">
        <f t="shared" ref="MK26" si="2789">MK25+1/24+1/100000</f>
        <v>44702.791856666685</v>
      </c>
      <c r="ML26" s="501" t="str">
        <f>IF(VLOOKUP(MK26,'Drilling Input'!$B$3:$F$10034,5,1)=VLOOKUP(MK25,'Drilling Input'!$B$3:$F$10034,5,1)," ",VLOOKUP(MK26,'Drilling Input'!$B$3:$F$10034,5,1))</f>
        <v>Wash down, break seals, and tag TOC.</v>
      </c>
      <c r="MM26" s="504"/>
      <c r="MN26" s="503">
        <f t="shared" si="2520"/>
        <v>44703.791856666685</v>
      </c>
      <c r="MO26" s="501" t="str">
        <f>IF(VLOOKUP(MN26,'Drilling Input'!$B$3:$F$10034,5,1)=VLOOKUP(MN25,'Drilling Input'!$B$3:$F$10034,5,1)," ",VLOOKUP(MN26,'Drilling Input'!$B$3:$F$10034,5,1))</f>
        <v xml:space="preserve"> </v>
      </c>
      <c r="MP26" s="504"/>
      <c r="MQ26" s="503">
        <f t="shared" ref="MQ26" si="2790">MQ25+1/24+1/100000</f>
        <v>44704.791856666685</v>
      </c>
      <c r="MR26" s="501" t="str">
        <f>IF(VLOOKUP(MQ26,'Drilling Input'!$B$3:$F$10034,5,1)=VLOOKUP(MQ25,'Drilling Input'!$B$3:$F$10034,5,1)," ",VLOOKUP(MQ26,'Drilling Input'!$B$3:$F$10034,5,1))</f>
        <v>Pump x bbl Weighted Brine - rig</v>
      </c>
      <c r="MS26" s="504"/>
      <c r="MT26" s="503">
        <f t="shared" ref="MT26" si="2791">MT25+1/24+1/100000</f>
        <v>44705.791856666685</v>
      </c>
      <c r="MU26" s="501" t="str">
        <f>IF(VLOOKUP(MT26,'Drilling Input'!$B$3:$F$10034,5,1)=VLOOKUP(MT25,'Drilling Input'!$B$3:$F$10034,5,1)," ",VLOOKUP(MT26,'Drilling Input'!$B$3:$F$10034,5,1))</f>
        <v>Drill 12-1/4" hole to section TD</v>
      </c>
      <c r="MV26" s="504"/>
      <c r="MW26" s="503">
        <f t="shared" si="2515"/>
        <v>44706.791856666685</v>
      </c>
      <c r="MX26" s="501" t="str">
        <f>IF(VLOOKUP(MW26,'Drilling Input'!$B$3:$F$10034,5,1)=VLOOKUP(MW25,'Drilling Input'!$B$3:$F$10034,5,1)," ",VLOOKUP(MW26,'Drilling Input'!$B$3:$F$10034,5,1))</f>
        <v xml:space="preserve"> </v>
      </c>
      <c r="MY26" s="504"/>
      <c r="MZ26" s="503">
        <f t="shared" ref="MZ26" si="2792">MZ25+1/24+1/100000</f>
        <v>44707.791856666685</v>
      </c>
      <c r="NA26" s="501" t="str">
        <f>IF(VLOOKUP(MZ26,'Drilling Input'!$B$3:$F$10034,5,1)=VLOOKUP(MZ25,'Drilling Input'!$B$3:$F$10034,5,1)," ",VLOOKUP(MZ26,'Drilling Input'!$B$3:$F$10034,5,1))</f>
        <v xml:space="preserve"> </v>
      </c>
      <c r="NB26" s="504"/>
      <c r="NC26" s="503">
        <f t="shared" ref="NC26" si="2793">NC25+1/24+1/100000</f>
        <v>44708.791856666685</v>
      </c>
      <c r="ND26" s="501" t="str">
        <f>IF(VLOOKUP(NC26,'Drilling Input'!$B$3:$F$10034,5,1)=VLOOKUP(NC25,'Drilling Input'!$B$3:$F$10034,5,1)," ",VLOOKUP(NC26,'Drilling Input'!$B$3:$F$10034,5,1))</f>
        <v xml:space="preserve"> </v>
      </c>
      <c r="NE26" s="504"/>
      <c r="NF26" s="503">
        <f t="shared" ref="NF26" si="2794">NF25+1/24+1/100000</f>
        <v>44709.791856666685</v>
      </c>
      <c r="NG26" s="501" t="str">
        <f>IF(VLOOKUP(NF26,'Drilling Input'!$B$3:$F$10034,5,1)=VLOOKUP(NF25,'Drilling Input'!$B$3:$F$10034,5,1)," ",VLOOKUP(NF26,'Drilling Input'!$B$3:$F$10034,5,1))</f>
        <v>Drill out landing collar</v>
      </c>
      <c r="NH26" s="504"/>
      <c r="NI26" s="503">
        <f t="shared" ref="NI26" si="2795">NI25+1/24+1/100000</f>
        <v>44710.791856666685</v>
      </c>
      <c r="NJ26" s="501" t="str">
        <f>IF(VLOOKUP(NI26,'Drilling Input'!$B$3:$F$10034,5,1)=VLOOKUP(NI25,'Drilling Input'!$B$3:$F$10034,5,1)," ",VLOOKUP(NI26,'Drilling Input'!$B$3:$F$10034,5,1))</f>
        <v xml:space="preserve"> </v>
      </c>
      <c r="NK26" s="504"/>
      <c r="NL26" s="503">
        <f t="shared" si="2520"/>
        <v>44711.791856666685</v>
      </c>
      <c r="NM26" s="501" t="str">
        <f>IF(VLOOKUP(NL26,'Drilling Input'!$B$3:$F$10034,5,1)=VLOOKUP(NL25,'Drilling Input'!$B$3:$F$10034,5,1)," ",VLOOKUP(NL26,'Drilling Input'!$B$3:$F$10034,5,1))</f>
        <v>RIH BOP jet sub.  Jet BOPs clean. POOH</v>
      </c>
      <c r="NN26" s="504"/>
      <c r="NO26" s="503">
        <f t="shared" ref="NO26" si="2796">NO25+1/24+1/100000</f>
        <v>44712.791856666685</v>
      </c>
      <c r="NP26" s="501" t="str">
        <f>IF(VLOOKUP(NO26,'Drilling Input'!$B$3:$F$10034,5,1)=VLOOKUP(NO25,'Drilling Input'!$B$3:$F$10034,5,1)," ",VLOOKUP(NO26,'Drilling Input'!$B$3:$F$10034,5,1))</f>
        <v xml:space="preserve"> </v>
      </c>
      <c r="NQ26" s="504"/>
      <c r="NR26" s="503">
        <f t="shared" ref="NR26" si="2797">NR25+1/24+1/100000</f>
        <v>44713.791856666685</v>
      </c>
      <c r="NS26" s="501" t="str">
        <f>IF(VLOOKUP(NR26,'Drilling Input'!$B$3:$F$10034,5,1)=VLOOKUP(NR25,'Drilling Input'!$B$3:$F$10034,5,1)," ",VLOOKUP(NR26,'Drilling Input'!$B$3:$F$10034,5,1))</f>
        <v xml:space="preserve"> </v>
      </c>
      <c r="NT26" s="504"/>
      <c r="NU26" s="503">
        <f t="shared" si="2535"/>
        <v>44714.791856666685</v>
      </c>
      <c r="NV26" s="501" t="str">
        <f>IF(VLOOKUP(NU26,'Drilling Input'!$B$3:$F$10034,5,1)=VLOOKUP(NU25,'Drilling Input'!$B$3:$F$10034,5,1)," ",VLOOKUP(NU26,'Drilling Input'!$B$3:$F$10034,5,1))</f>
        <v xml:space="preserve"> </v>
      </c>
      <c r="NW26" s="504"/>
      <c r="NX26" s="503">
        <f t="shared" ref="NX26" si="2798">NX25+1/24+1/100000</f>
        <v>44715.791856666685</v>
      </c>
      <c r="NY26" s="501" t="str">
        <f>IF(VLOOKUP(NX26,'Drilling Input'!$B$3:$F$10034,5,1)=VLOOKUP(NX25,'Drilling Input'!$B$3:$F$10034,5,1)," ",VLOOKUP(NX26,'Drilling Input'!$B$3:$F$10034,5,1))</f>
        <v>POOH and rack 5" DP.</v>
      </c>
      <c r="NZ26" s="504"/>
      <c r="OA26" s="503">
        <f t="shared" ref="OA26" si="2799">OA25+1/24+1/100000</f>
        <v>44716.791856666685</v>
      </c>
      <c r="OB26" s="501" t="str">
        <f>IF(VLOOKUP(OA26,'Drilling Input'!$B$3:$F$10034,5,1)=VLOOKUP(OA25,'Drilling Input'!$B$3:$F$10034,5,1)," ",VLOOKUP(OA26,'Drilling Input'!$B$3:$F$10034,5,1))</f>
        <v xml:space="preserve"> </v>
      </c>
      <c r="OC26" s="504"/>
      <c r="OD26" s="503">
        <f t="shared" ref="OD26" si="2800">OD25+1/24+1/100000</f>
        <v>44717.791856666685</v>
      </c>
      <c r="OE26" s="501" t="str">
        <f>IF(VLOOKUP(OD26,'Drilling Input'!$B$3:$F$10034,5,1)=VLOOKUP(OD25,'Drilling Input'!$B$3:$F$10034,5,1)," ",VLOOKUP(OD26,'Drilling Input'!$B$3:$F$10034,5,1))</f>
        <v xml:space="preserve"> </v>
      </c>
      <c r="OF26" s="504"/>
      <c r="OG26" s="503">
        <f t="shared" ref="OG26" si="2801">OG25+1/24+1/100000</f>
        <v>44718.791856666685</v>
      </c>
      <c r="OH26" s="501" t="str">
        <f>IF(VLOOKUP(OG26,'Drilling Input'!$B$3:$F$10034,5,1)=VLOOKUP(OG25,'Drilling Input'!$B$3:$F$10034,5,1)," ",VLOOKUP(OG26,'Drilling Input'!$B$3:$F$10034,5,1))</f>
        <v xml:space="preserve"> </v>
      </c>
      <c r="OI26" s="504"/>
      <c r="OJ26" s="503">
        <f t="shared" si="2540"/>
        <v>44719.791856666685</v>
      </c>
      <c r="OK26" s="501" t="str">
        <f>IF(VLOOKUP(OJ26,'Drilling Input'!$B$3:$F$10034,5,1)=VLOOKUP(OJ25,'Drilling Input'!$B$3:$F$10034,5,1)," ",VLOOKUP(OJ26,'Drilling Input'!$B$3:$F$10034,5,1))</f>
        <v xml:space="preserve"> </v>
      </c>
      <c r="OL26" s="504"/>
      <c r="OM26" s="503">
        <f t="shared" ref="OM26" si="2802">OM25+1/24+1/100000</f>
        <v>44720.791856666685</v>
      </c>
      <c r="ON26" s="501" t="str">
        <f>IF(VLOOKUP(OM26,'Drilling Input'!$B$3:$F$10034,5,1)=VLOOKUP(OM25,'Drilling Input'!$B$3:$F$10034,5,1)," ",VLOOKUP(OM26,'Drilling Input'!$B$3:$F$10034,5,1))</f>
        <v xml:space="preserve"> </v>
      </c>
      <c r="OO26" s="504"/>
      <c r="OP26" s="503">
        <f t="shared" ref="OP26" si="2803">OP25+1/24+1/100000</f>
        <v>44721.791856666685</v>
      </c>
      <c r="OQ26" s="501" t="str">
        <f>IF(VLOOKUP(OP26,'Drilling Input'!$B$3:$F$10034,5,1)=VLOOKUP(OP25,'Drilling Input'!$B$3:$F$10034,5,1)," ",VLOOKUP(OP26,'Drilling Input'!$B$3:$F$10034,5,1))</f>
        <v xml:space="preserve"> </v>
      </c>
      <c r="OR26" s="504"/>
      <c r="OS26" s="503">
        <f t="shared" si="2535"/>
        <v>44722.791856666685</v>
      </c>
      <c r="OT26" s="501" t="str">
        <f>IF(VLOOKUP(OS26,'Drilling Input'!$B$3:$F$10034,5,1)=VLOOKUP(OS25,'Drilling Input'!$B$3:$F$10034,5,1)," ",VLOOKUP(OS26,'Drilling Input'!$B$3:$F$10034,5,1))</f>
        <v xml:space="preserve"> </v>
      </c>
      <c r="OU26" s="504"/>
      <c r="OV26" s="503">
        <f t="shared" ref="OV26" si="2804">OV25+1/24+1/100000</f>
        <v>44723.791856666685</v>
      </c>
      <c r="OW26" s="501" t="str">
        <f>IF(VLOOKUP(OV26,'Drilling Input'!$B$3:$F$10034,5,1)=VLOOKUP(OV25,'Drilling Input'!$B$3:$F$10034,5,1)," ",VLOOKUP(OV26,'Drilling Input'!$B$3:$F$10034,5,1))</f>
        <v xml:space="preserve"> </v>
      </c>
      <c r="OX26" s="504"/>
      <c r="OY26" s="503">
        <f t="shared" ref="OY26" si="2805">OY25+1/24+1/100000</f>
        <v>44724.791856666685</v>
      </c>
      <c r="OZ26" s="501" t="str">
        <f>IF(VLOOKUP(OY26,'Drilling Input'!$B$3:$F$10034,5,1)=VLOOKUP(OY25,'Drilling Input'!$B$3:$F$10034,5,1)," ",VLOOKUP(OY26,'Drilling Input'!$B$3:$F$10034,5,1))</f>
        <v>ROV removes TLOT</v>
      </c>
      <c r="PA26" s="504"/>
      <c r="PB26" s="503">
        <f t="shared" ref="PB26" si="2806">PB25+1/24+1/100000</f>
        <v>44725.791856666685</v>
      </c>
      <c r="PC26" s="501" t="str">
        <f>IF(VLOOKUP(PB26,'Drilling Input'!$B$3:$F$10034,5,1)=VLOOKUP(PB25,'Drilling Input'!$B$3:$F$10034,5,1)," ",VLOOKUP(PB26,'Drilling Input'!$B$3:$F$10034,5,1))</f>
        <v>Perform BOP test on 5" DP  (300/ 5,000 psi 5/ 5 min)</v>
      </c>
      <c r="PD26" s="504"/>
      <c r="PE26" s="503">
        <f t="shared" ref="PE26" si="2807">PE25+1/24+1/100000</f>
        <v>44726.791856666685</v>
      </c>
      <c r="PF26" s="501" t="str">
        <f>IF(VLOOKUP(PE26,'Drilling Input'!$B$3:$F$10034,5,1)=VLOOKUP(PE25,'Drilling Input'!$B$3:$F$10034,5,1)," ",VLOOKUP(PE26,'Drilling Input'!$B$3:$F$10034,5,1))</f>
        <v xml:space="preserve"> </v>
      </c>
      <c r="PG26" s="504"/>
      <c r="PH26" s="503">
        <f t="shared" si="2540"/>
        <v>44727.791856666685</v>
      </c>
      <c r="PI26" s="501" t="str">
        <f>IF(VLOOKUP(PH26,'Drilling Input'!$B$3:$F$10034,5,1)=VLOOKUP(PH25,'Drilling Input'!$B$3:$F$10034,5,1)," ",VLOOKUP(PH26,'Drilling Input'!$B$3:$F$10034,5,1))</f>
        <v xml:space="preserve"> </v>
      </c>
      <c r="PJ26" s="504"/>
      <c r="PK26" s="503">
        <f t="shared" ref="PK26" si="2808">PK25+1/24+1/100000</f>
        <v>44728.791856666685</v>
      </c>
      <c r="PL26" s="501" t="str">
        <f>IF(VLOOKUP(PK26,'Drilling Input'!$B$3:$F$10034,5,1)=VLOOKUP(PK25,'Drilling Input'!$B$3:$F$10034,5,1)," ",VLOOKUP(PK26,'Drilling Input'!$B$3:$F$10034,5,1))</f>
        <v>PJSM. RU to run SAS</v>
      </c>
      <c r="PM26" s="504"/>
      <c r="PN26" s="503">
        <f t="shared" ref="PN26" si="2809">PN25+1/24+1/100000</f>
        <v>44729.791856666685</v>
      </c>
      <c r="PO26" s="501" t="str">
        <f>IF(VLOOKUP(PN26,'Drilling Input'!$B$3:$F$10034,5,1)=VLOOKUP(PN25,'Drilling Input'!$B$3:$F$10034,5,1)," ",VLOOKUP(PN26,'Drilling Input'!$B$3:$F$10034,5,1))</f>
        <v xml:space="preserve"> </v>
      </c>
      <c r="PP26" s="504"/>
      <c r="PQ26" s="503">
        <f t="shared" si="2535"/>
        <v>44730.791856666685</v>
      </c>
      <c r="PR26" s="501" t="str">
        <f>IF(VLOOKUP(PQ26,'Drilling Input'!$B$3:$F$10034,5,1)=VLOOKUP(PQ25,'Drilling Input'!$B$3:$F$10034,5,1)," ",VLOOKUP(PQ26,'Drilling Input'!$B$3:$F$10034,5,1))</f>
        <v xml:space="preserve"> </v>
      </c>
      <c r="PS26" s="504"/>
      <c r="PT26" s="503">
        <f t="shared" ref="PT26" si="2810">PT25+1/24+1/100000</f>
        <v>44731.791856666685</v>
      </c>
      <c r="PU26" s="501" t="str">
        <f>IF(VLOOKUP(PT26,'Drilling Input'!$B$3:$F$10034,5,1)=VLOOKUP(PT25,'Drilling Input'!$B$3:$F$10034,5,1)," ",VLOOKUP(PT26,'Drilling Input'!$B$3:$F$10034,5,1))</f>
        <v xml:space="preserve"> </v>
      </c>
      <c r="PV26" s="504"/>
      <c r="PW26" s="503">
        <f t="shared" ref="PW26" si="2811">PW25+1/24+1/100000</f>
        <v>44732.791856666685</v>
      </c>
      <c r="PX26" s="501" t="str">
        <f>IF(VLOOKUP(PW26,'Drilling Input'!$B$3:$F$10034,5,1)=VLOOKUP(PW25,'Drilling Input'!$B$3:$F$10034,5,1)," ",VLOOKUP(PW26,'Drilling Input'!$B$3:$F$10034,5,1))</f>
        <v xml:space="preserve"> </v>
      </c>
      <c r="PY26" s="504"/>
      <c r="PZ26" s="503">
        <f t="shared" ref="PZ26" si="2812">PZ25+1/24+1/100000</f>
        <v>44733.791856666685</v>
      </c>
      <c r="QA26" s="501" t="str">
        <f>IF(VLOOKUP(PZ26,'Drilling Input'!$B$3:$F$10034,5,1)=VLOOKUP(PZ25,'Drilling Input'!$B$3:$F$10034,5,1)," ",VLOOKUP(PZ26,'Drilling Input'!$B$3:$F$10034,5,1))</f>
        <v xml:space="preserve"> </v>
      </c>
      <c r="QB26" s="504"/>
      <c r="QC26" s="503">
        <f t="shared" ref="QC26" si="2813">QC25+1/24+1/100000</f>
        <v>44734.791856666685</v>
      </c>
      <c r="QD26" s="501" t="str">
        <f>IF(VLOOKUP(QC26,'Drilling Input'!$B$3:$F$10034,5,1)=VLOOKUP(QC25,'Drilling Input'!$B$3:$F$10034,5,1)," ",VLOOKUP(QC26,'Drilling Input'!$B$3:$F$10034,5,1))</f>
        <v xml:space="preserve"> </v>
      </c>
      <c r="QE26" s="504"/>
      <c r="QF26" s="503">
        <f t="shared" si="2540"/>
        <v>44735.791856666685</v>
      </c>
      <c r="QG26" s="501" t="str">
        <f>IF(VLOOKUP(QF26,'Drilling Input'!$B$3:$F$10034,5,1)=VLOOKUP(QF25,'Drilling Input'!$B$3:$F$10034,5,1)," ",VLOOKUP(QF26,'Drilling Input'!$B$3:$F$10034,5,1))</f>
        <v xml:space="preserve"> </v>
      </c>
      <c r="QH26" s="504"/>
      <c r="QI26" s="503">
        <f t="shared" ref="QI26" si="2814">QI25+1/24+1/100000</f>
        <v>44736.791856666685</v>
      </c>
      <c r="QJ26" s="501" t="str">
        <f>IF(VLOOKUP(QI26,'Drilling Input'!$B$3:$F$10034,5,1)=VLOOKUP(QI25,'Drilling Input'!$B$3:$F$10034,5,1)," ",VLOOKUP(QI26,'Drilling Input'!$B$3:$F$10034,5,1))</f>
        <v xml:space="preserve"> </v>
      </c>
      <c r="QK26" s="504"/>
      <c r="QL26" s="503">
        <f t="shared" ref="QL26" si="2815">QL25+1/24+1/100000</f>
        <v>44737.791856666685</v>
      </c>
      <c r="QM26" s="501" t="str">
        <f>IF(VLOOKUP(QL26,'Drilling Input'!$B$3:$F$10034,5,1)=VLOOKUP(QL25,'Drilling Input'!$B$3:$F$10034,5,1)," ",VLOOKUP(QL26,'Drilling Input'!$B$3:$F$10034,5,1))</f>
        <v xml:space="preserve"> </v>
      </c>
      <c r="QN26" s="504"/>
      <c r="QO26" s="503">
        <f t="shared" si="2555"/>
        <v>44738.791856666685</v>
      </c>
      <c r="QP26" s="501" t="str">
        <f>IF(VLOOKUP(QO26,'Drilling Input'!$B$3:$F$10034,5,1)=VLOOKUP(QO25,'Drilling Input'!$B$3:$F$10034,5,1)," ",VLOOKUP(QO26,'Drilling Input'!$B$3:$F$10034,5,1))</f>
        <v xml:space="preserve"> </v>
      </c>
      <c r="QQ26" s="504"/>
      <c r="QR26" s="503">
        <f t="shared" ref="QR26" si="2816">QR25+1/24+1/100000</f>
        <v>44739.791856666685</v>
      </c>
      <c r="QS26" s="501" t="str">
        <f>IF(VLOOKUP(QR26,'Drilling Input'!$B$3:$F$10034,5,1)=VLOOKUP(QR25,'Drilling Input'!$B$3:$F$10034,5,1)," ",VLOOKUP(QR26,'Drilling Input'!$B$3:$F$10034,5,1))</f>
        <v xml:space="preserve"> </v>
      </c>
      <c r="QT26" s="504"/>
      <c r="QU26" s="503">
        <f t="shared" ref="QU26" si="2817">QU25+1/24+1/100000</f>
        <v>44740.791856666685</v>
      </c>
      <c r="QV26" s="501" t="str">
        <f>IF(VLOOKUP(QU26,'Drilling Input'!$B$3:$F$10034,5,1)=VLOOKUP(QU25,'Drilling Input'!$B$3:$F$10034,5,1)," ",VLOOKUP(QU26,'Drilling Input'!$B$3:$F$10034,5,1))</f>
        <v xml:space="preserve"> </v>
      </c>
      <c r="QW26" s="504"/>
      <c r="QX26" s="503">
        <f t="shared" ref="QX26" si="2818">QX25+1/24+1/100000</f>
        <v>44741.791856666685</v>
      </c>
      <c r="QY26" s="501" t="str">
        <f>IF(VLOOKUP(QX26,'Drilling Input'!$B$3:$F$10034,5,1)=VLOOKUP(QX25,'Drilling Input'!$B$3:$F$10034,5,1)," ",VLOOKUP(QX26,'Drilling Input'!$B$3:$F$10034,5,1))</f>
        <v xml:space="preserve"> </v>
      </c>
      <c r="QZ26" s="504"/>
      <c r="RA26" s="503">
        <f t="shared" ref="RA26" si="2819">RA25+1/24+1/100000</f>
        <v>44742.791856666685</v>
      </c>
      <c r="RB26" s="501" t="str">
        <f>IF(VLOOKUP(RA26,'Drilling Input'!$B$3:$F$10034,5,1)=VLOOKUP(RA25,'Drilling Input'!$B$3:$F$10034,5,1)," ",VLOOKUP(RA26,'Drilling Input'!$B$3:$F$10034,5,1))</f>
        <v xml:space="preserve"> </v>
      </c>
      <c r="RC26" s="504"/>
      <c r="RD26" s="503">
        <f t="shared" si="2560"/>
        <v>44743.791856666685</v>
      </c>
      <c r="RE26" s="501" t="str">
        <f>IF(VLOOKUP(RD26,'Drilling Input'!$B$3:$F$10034,5,1)=VLOOKUP(RD25,'Drilling Input'!$B$3:$F$10034,5,1)," ",VLOOKUP(RD26,'Drilling Input'!$B$3:$F$10034,5,1))</f>
        <v xml:space="preserve"> </v>
      </c>
      <c r="RF26" s="504"/>
      <c r="RG26" s="503">
        <f t="shared" ref="RG26" si="2820">RG25+1/24+1/100000</f>
        <v>44744.791856666685</v>
      </c>
      <c r="RH26" s="501" t="str">
        <f>IF(VLOOKUP(RG26,'Drilling Input'!$B$3:$F$10034,5,1)=VLOOKUP(RG25,'Drilling Input'!$B$3:$F$10034,5,1)," ",VLOOKUP(RG26,'Drilling Input'!$B$3:$F$10034,5,1))</f>
        <v xml:space="preserve"> </v>
      </c>
      <c r="RI26" s="504"/>
      <c r="RJ26" s="503">
        <f t="shared" ref="RJ26" si="2821">RJ25+1/24+1/100000</f>
        <v>44745.791856666685</v>
      </c>
      <c r="RK26" s="501" t="str">
        <f>IF(VLOOKUP(RJ26,'Drilling Input'!$B$3:$F$10034,5,1)=VLOOKUP(RJ25,'Drilling Input'!$B$3:$F$10034,5,1)," ",VLOOKUP(RJ26,'Drilling Input'!$B$3:$F$10034,5,1))</f>
        <v xml:space="preserve"> </v>
      </c>
      <c r="RL26" s="504"/>
      <c r="RM26" s="503">
        <f t="shared" si="2555"/>
        <v>44746.791856666685</v>
      </c>
      <c r="RN26" s="501" t="str">
        <f>IF(VLOOKUP(RM26,'Drilling Input'!$B$3:$F$10034,5,1)=VLOOKUP(RM25,'Drilling Input'!$B$3:$F$10034,5,1)," ",VLOOKUP(RM26,'Drilling Input'!$B$3:$F$10034,5,1))</f>
        <v xml:space="preserve"> </v>
      </c>
      <c r="RO26" s="504"/>
      <c r="RP26" s="503">
        <f t="shared" ref="RP26" si="2822">RP25+1/24+1/100000</f>
        <v>44747.791856666685</v>
      </c>
      <c r="RQ26" s="501" t="str">
        <f>IF(VLOOKUP(RP26,'Drilling Input'!$B$3:$F$10034,5,1)=VLOOKUP(RP25,'Drilling Input'!$B$3:$F$10034,5,1)," ",VLOOKUP(RP26,'Drilling Input'!$B$3:$F$10034,5,1))</f>
        <v xml:space="preserve"> </v>
      </c>
      <c r="RR26" s="504"/>
      <c r="RS26" s="503">
        <f t="shared" ref="RS26" si="2823">RS25+1/24+1/100000</f>
        <v>44748.791856666685</v>
      </c>
      <c r="RT26" s="501" t="str">
        <f>IF(VLOOKUP(RS26,'Drilling Input'!$B$3:$F$10034,5,1)=VLOOKUP(RS25,'Drilling Input'!$B$3:$F$10034,5,1)," ",VLOOKUP(RS26,'Drilling Input'!$B$3:$F$10034,5,1))</f>
        <v xml:space="preserve"> </v>
      </c>
      <c r="RU26" s="504"/>
      <c r="RV26" s="503">
        <f t="shared" ref="RV26" si="2824">RV25+1/24+1/100000</f>
        <v>44749.791856666685</v>
      </c>
      <c r="RW26" s="501" t="str">
        <f>IF(VLOOKUP(RV26,'Drilling Input'!$B$3:$F$10034,5,1)=VLOOKUP(RV25,'Drilling Input'!$B$3:$F$10034,5,1)," ",VLOOKUP(RV26,'Drilling Input'!$B$3:$F$10034,5,1))</f>
        <v xml:space="preserve"> </v>
      </c>
      <c r="RX26" s="504"/>
      <c r="RY26" s="503">
        <f t="shared" ref="RY26" si="2825">RY25+1/24+1/100000</f>
        <v>44750.791856666685</v>
      </c>
      <c r="RZ26" s="501" t="str">
        <f>IF(VLOOKUP(RY26,'Drilling Input'!$B$3:$F$10034,5,1)=VLOOKUP(RY25,'Drilling Input'!$B$3:$F$10034,5,1)," ",VLOOKUP(RY26,'Drilling Input'!$B$3:$F$10034,5,1))</f>
        <v xml:space="preserve"> </v>
      </c>
      <c r="SA26" s="504"/>
      <c r="SB26" s="503">
        <f t="shared" si="2560"/>
        <v>44751.791856666685</v>
      </c>
      <c r="SC26" s="501" t="str">
        <f>IF(VLOOKUP(SB26,'Drilling Input'!$B$3:$F$10034,5,1)=VLOOKUP(SB25,'Drilling Input'!$B$3:$F$10034,5,1)," ",VLOOKUP(SB26,'Drilling Input'!$B$3:$F$10034,5,1))</f>
        <v xml:space="preserve"> </v>
      </c>
      <c r="SD26" s="504"/>
      <c r="SE26" s="503">
        <f t="shared" ref="SE26" si="2826">SE25+1/24+1/100000</f>
        <v>44752.791856666685</v>
      </c>
      <c r="SF26" s="501" t="str">
        <f>IF(VLOOKUP(SE26,'Drilling Input'!$B$3:$F$10034,5,1)=VLOOKUP(SE25,'Drilling Input'!$B$3:$F$10034,5,1)," ",VLOOKUP(SE26,'Drilling Input'!$B$3:$F$10034,5,1))</f>
        <v xml:space="preserve"> </v>
      </c>
      <c r="SG26" s="504"/>
      <c r="SH26" s="503">
        <f t="shared" ref="SH26" si="2827">SH25+1/24+1/100000</f>
        <v>44753.791856666685</v>
      </c>
      <c r="SI26" s="501" t="str">
        <f>IF(VLOOKUP(SH26,'Drilling Input'!$B$3:$F$10034,5,1)=VLOOKUP(SH25,'Drilling Input'!$B$3:$F$10034,5,1)," ",VLOOKUP(SH26,'Drilling Input'!$B$3:$F$10034,5,1))</f>
        <v xml:space="preserve"> </v>
      </c>
      <c r="SJ26" s="504"/>
      <c r="SK26" s="503">
        <f t="shared" si="2555"/>
        <v>44754.791856666685</v>
      </c>
      <c r="SL26" s="501" t="str">
        <f>IF(VLOOKUP(SK26,'Drilling Input'!$B$3:$F$10034,5,1)=VLOOKUP(SK25,'Drilling Input'!$B$3:$F$10034,5,1)," ",VLOOKUP(SK26,'Drilling Input'!$B$3:$F$10034,5,1))</f>
        <v xml:space="preserve"> </v>
      </c>
      <c r="SM26" s="504"/>
      <c r="SN26" s="503">
        <f t="shared" ref="SN26" si="2828">SN25+1/24+1/100000</f>
        <v>44755.791856666685</v>
      </c>
      <c r="SO26" s="501" t="str">
        <f>IF(VLOOKUP(SN26,'Drilling Input'!$B$3:$F$10034,5,1)=VLOOKUP(SN25,'Drilling Input'!$B$3:$F$10034,5,1)," ",VLOOKUP(SN26,'Drilling Input'!$B$3:$F$10034,5,1))</f>
        <v xml:space="preserve"> </v>
      </c>
      <c r="SP26" s="504"/>
      <c r="SQ26" s="503">
        <f t="shared" ref="SQ26" si="2829">SQ25+1/24+1/100000</f>
        <v>44756.791856666685</v>
      </c>
      <c r="SR26" s="501" t="str">
        <f>IF(VLOOKUP(SQ26,'Drilling Input'!$B$3:$F$10034,5,1)=VLOOKUP(SQ25,'Drilling Input'!$B$3:$F$10034,5,1)," ",VLOOKUP(SQ26,'Drilling Input'!$B$3:$F$10034,5,1))</f>
        <v xml:space="preserve"> </v>
      </c>
      <c r="SS26" s="504"/>
      <c r="ST26" s="503">
        <f t="shared" ref="ST26" si="2830">ST25+1/24+1/100000</f>
        <v>44757.791856666685</v>
      </c>
      <c r="SU26" s="501" t="str">
        <f>IF(VLOOKUP(ST26,'Drilling Input'!$B$3:$F$10034,5,1)=VLOOKUP(ST25,'Drilling Input'!$B$3:$F$10034,5,1)," ",VLOOKUP(ST26,'Drilling Input'!$B$3:$F$10034,5,1))</f>
        <v xml:space="preserve"> </v>
      </c>
      <c r="SV26" s="504"/>
      <c r="SW26" s="503">
        <f t="shared" ref="SW26" si="2831">SW25+1/24+1/100000</f>
        <v>44758.791856666685</v>
      </c>
      <c r="SX26" s="501" t="str">
        <f>IF(VLOOKUP(SW26,'Drilling Input'!$B$3:$F$10034,5,1)=VLOOKUP(SW25,'Drilling Input'!$B$3:$F$10034,5,1)," ",VLOOKUP(SW26,'Drilling Input'!$B$3:$F$10034,5,1))</f>
        <v xml:space="preserve"> </v>
      </c>
      <c r="SY26" s="504"/>
      <c r="SZ26" s="503">
        <f t="shared" si="2560"/>
        <v>44759.791856666685</v>
      </c>
      <c r="TA26" s="501" t="str">
        <f>IF(VLOOKUP(SZ26,'Drilling Input'!$B$3:$F$10034,5,1)=VLOOKUP(SZ25,'Drilling Input'!$B$3:$F$10034,5,1)," ",VLOOKUP(SZ26,'Drilling Input'!$B$3:$F$10034,5,1))</f>
        <v xml:space="preserve"> </v>
      </c>
      <c r="TB26" s="504"/>
      <c r="TC26" s="503">
        <f t="shared" ref="TC26" si="2832">TC25+1/24+1/100000</f>
        <v>44760.791856666685</v>
      </c>
      <c r="TD26" s="501" t="str">
        <f>IF(VLOOKUP(TC26,'Drilling Input'!$B$3:$F$10034,5,1)=VLOOKUP(TC25,'Drilling Input'!$B$3:$F$10034,5,1)," ",VLOOKUP(TC26,'Drilling Input'!$B$3:$F$10034,5,1))</f>
        <v xml:space="preserve"> </v>
      </c>
      <c r="TE26" s="504"/>
      <c r="TF26" s="503">
        <f t="shared" ref="TF26" si="2833">TF25+1/24+1/100000</f>
        <v>44761.791856666685</v>
      </c>
      <c r="TG26" s="501" t="str">
        <f>IF(VLOOKUP(TF26,'Drilling Input'!$B$3:$F$10034,5,1)=VLOOKUP(TF25,'Drilling Input'!$B$3:$F$10034,5,1)," ",VLOOKUP(TF26,'Drilling Input'!$B$3:$F$10034,5,1))</f>
        <v xml:space="preserve"> </v>
      </c>
      <c r="TH26" s="504"/>
      <c r="TI26" s="503">
        <f t="shared" si="2575"/>
        <v>44762.791856666685</v>
      </c>
      <c r="TJ26" s="501" t="str">
        <f>IF(VLOOKUP(TI26,'Drilling Input'!$B$3:$F$10034,5,1)=VLOOKUP(TI25,'Drilling Input'!$B$3:$F$10034,5,1)," ",VLOOKUP(TI26,'Drilling Input'!$B$3:$F$10034,5,1))</f>
        <v xml:space="preserve"> </v>
      </c>
      <c r="TK26" s="504"/>
      <c r="TL26" s="503">
        <f t="shared" ref="TL26" si="2834">TL25+1/24+1/100000</f>
        <v>44763.791856666685</v>
      </c>
      <c r="TM26" s="501" t="str">
        <f>IF(VLOOKUP(TL26,'Drilling Input'!$B$3:$F$10034,5,1)=VLOOKUP(TL25,'Drilling Input'!$B$3:$F$10034,5,1)," ",VLOOKUP(TL26,'Drilling Input'!$B$3:$F$10034,5,1))</f>
        <v xml:space="preserve"> </v>
      </c>
      <c r="TN26" s="504"/>
    </row>
    <row r="27" spans="1:534" s="502" customFormat="1" ht="15" customHeight="1">
      <c r="A27" s="503">
        <f t="shared" si="350"/>
        <v>44586.833533333353</v>
      </c>
      <c r="B27" s="501" t="str">
        <f>IF(VLOOKUP(A27,'Drilling Input'!$B$3:$F$10034,5,1)=VLOOKUP(A26,'Drilling Input'!$B$3:$F$10034,5,1)," ",VLOOKUP(A27,'Drilling Input'!$B$3:$F$10034,5,1))</f>
        <v xml:space="preserve"> </v>
      </c>
      <c r="C27" s="504"/>
      <c r="D27" s="503">
        <f t="shared" si="2432"/>
        <v>44587.833533333353</v>
      </c>
      <c r="E27" s="501" t="str">
        <f>IF(VLOOKUP(D27,'Drilling Input'!$B$3:$F$10034,5,1)=VLOOKUP(D26,'Drilling Input'!$B$3:$F$10034,5,1)," ",VLOOKUP(D27,'Drilling Input'!$B$3:$F$10034,5,1))</f>
        <v xml:space="preserve"> </v>
      </c>
      <c r="F27" s="504"/>
      <c r="G27" s="503">
        <f t="shared" si="2432"/>
        <v>44588.833533333353</v>
      </c>
      <c r="H27" s="793" t="str">
        <f>IF(VLOOKUP(G27,'Drilling Input'!$B$3:$F$10034,5,1)=VLOOKUP(G26,'Drilling Input'!$B$3:$F$10034,5,1)," ",VLOOKUP(G27,'Drilling Input'!$B$3:$F$10034,5,1))</f>
        <v xml:space="preserve"> </v>
      </c>
      <c r="I27" s="504"/>
      <c r="J27" s="503">
        <f t="shared" si="2432"/>
        <v>44589.833533333353</v>
      </c>
      <c r="K27" s="501" t="str">
        <f>IF(VLOOKUP(J27,'Drilling Input'!$B$3:$F$10034,5,1)=VLOOKUP(J26,'Drilling Input'!$B$3:$F$10034,5,1)," ",VLOOKUP(J27,'Drilling Input'!$B$3:$F$10034,5,1))</f>
        <v xml:space="preserve"> </v>
      </c>
      <c r="L27" s="504"/>
      <c r="M27" s="503">
        <f t="shared" si="2432"/>
        <v>44590.833533333353</v>
      </c>
      <c r="N27" s="501" t="str">
        <f>IF(VLOOKUP(M27,'Drilling Input'!$B$3:$F$10034,5,1)=VLOOKUP(M26,'Drilling Input'!$B$3:$F$10034,5,1)," ",VLOOKUP(M27,'Drilling Input'!$B$3:$F$10034,5,1))</f>
        <v xml:space="preserve"> </v>
      </c>
      <c r="O27" s="504"/>
      <c r="P27" s="503">
        <f t="shared" si="352"/>
        <v>44591.833533333353</v>
      </c>
      <c r="Q27" s="501" t="str">
        <f>IF(VLOOKUP(P27,'Drilling Input'!$B$3:$F$10034,5,1)=VLOOKUP(P26,'Drilling Input'!$B$3:$F$10034,5,1)," ",VLOOKUP(P27,'Drilling Input'!$B$3:$F$10034,5,1))</f>
        <v xml:space="preserve"> </v>
      </c>
      <c r="R27" s="504"/>
      <c r="S27" s="503">
        <f t="shared" ref="S27" si="2835">S26+1/24+1/100000</f>
        <v>44592.833533333353</v>
      </c>
      <c r="T27" s="501" t="str">
        <f>IF(VLOOKUP(S27,'Drilling Input'!$B$3:$F$10034,5,1)=VLOOKUP(S26,'Drilling Input'!$B$3:$F$10034,5,1)," ",VLOOKUP(S27,'Drilling Input'!$B$3:$F$10034,5,1))</f>
        <v xml:space="preserve"> </v>
      </c>
      <c r="U27" s="504"/>
      <c r="V27" s="503">
        <f t="shared" ref="V27" si="2836">V26+1/24+1/100000</f>
        <v>44593.833533333353</v>
      </c>
      <c r="W27" s="501" t="str">
        <f>IF(VLOOKUP(V27,'Drilling Input'!$B$3:$F$10034,5,1)=VLOOKUP(V26,'Drilling Input'!$B$3:$F$10034,5,1)," ",VLOOKUP(V27,'Drilling Input'!$B$3:$F$10034,5,1))</f>
        <v xml:space="preserve"> </v>
      </c>
      <c r="X27" s="504"/>
      <c r="Y27" s="503">
        <f t="shared" si="2435"/>
        <v>44594.833533333353</v>
      </c>
      <c r="Z27" s="501" t="str">
        <f>IF(VLOOKUP(Y27,'Drilling Input'!$B$3:$F$10034,5,1)=VLOOKUP(Y26,'Drilling Input'!$B$3:$F$10034,5,1)," ",VLOOKUP(Y27,'Drilling Input'!$B$3:$F$10034,5,1))</f>
        <v xml:space="preserve"> </v>
      </c>
      <c r="AA27" s="504"/>
      <c r="AB27" s="503">
        <f t="shared" ref="AB27" si="2837">AB26+1/24+1/100000</f>
        <v>44595.833533333353</v>
      </c>
      <c r="AC27" s="501" t="str">
        <f>IF(VLOOKUP(AB27,'Drilling Input'!$B$3:$F$10034,5,1)=VLOOKUP(AB26,'Drilling Input'!$B$3:$F$10034,5,1)," ",VLOOKUP(AB27,'Drilling Input'!$B$3:$F$10034,5,1))</f>
        <v xml:space="preserve"> </v>
      </c>
      <c r="AD27" s="504"/>
      <c r="AE27" s="503">
        <f t="shared" ref="AE27" si="2838">AE26+1/24+1/100000</f>
        <v>44596.833533333353</v>
      </c>
      <c r="AF27" s="501" t="str">
        <f>IF(VLOOKUP(AE27,'Drilling Input'!$B$3:$F$10034,5,1)=VLOOKUP(AE26,'Drilling Input'!$B$3:$F$10034,5,1)," ",VLOOKUP(AE27,'Drilling Input'!$B$3:$F$10034,5,1))</f>
        <v xml:space="preserve"> </v>
      </c>
      <c r="AG27" s="504"/>
      <c r="AH27" s="503">
        <f t="shared" ref="AH27" si="2839">AH26+1/24+1/100000</f>
        <v>44597.833533333353</v>
      </c>
      <c r="AI27" s="501" t="str">
        <f>IF(VLOOKUP(AH27,'Drilling Input'!$B$3:$F$10034,5,1)=VLOOKUP(AH26,'Drilling Input'!$B$3:$F$10034,5,1)," ",VLOOKUP(AH27,'Drilling Input'!$B$3:$F$10034,5,1))</f>
        <v xml:space="preserve"> </v>
      </c>
      <c r="AJ27" s="504"/>
      <c r="AK27" s="503">
        <f t="shared" ref="AK27" si="2840">AK26+1/24+1/100000</f>
        <v>44598.833533333353</v>
      </c>
      <c r="AL27" s="501" t="str">
        <f>IF(VLOOKUP(AK27,'Drilling Input'!$B$3:$F$10034,5,1)=VLOOKUP(AK26,'Drilling Input'!$B$3:$F$10034,5,1)," ",VLOOKUP(AK27,'Drilling Input'!$B$3:$F$10034,5,1))</f>
        <v xml:space="preserve"> </v>
      </c>
      <c r="AM27" s="504"/>
      <c r="AN27" s="503">
        <f t="shared" si="2440"/>
        <v>44599.833533333353</v>
      </c>
      <c r="AO27" s="501" t="str">
        <f>IF(VLOOKUP(AN27,'Drilling Input'!$B$3:$F$10034,5,1)=VLOOKUP(AN26,'Drilling Input'!$B$3:$F$10034,5,1)," ",VLOOKUP(AN27,'Drilling Input'!$B$3:$F$10034,5,1))</f>
        <v xml:space="preserve"> </v>
      </c>
      <c r="AP27" s="504"/>
      <c r="AQ27" s="503">
        <f t="shared" ref="AQ27" si="2841">AQ26+1/24+1/100000</f>
        <v>44600.833533333353</v>
      </c>
      <c r="AR27" s="501" t="str">
        <f>IF(VLOOKUP(AQ27,'Drilling Input'!$B$3:$F$10034,5,1)=VLOOKUP(AQ26,'Drilling Input'!$B$3:$F$10034,5,1)," ",VLOOKUP(AQ27,'Drilling Input'!$B$3:$F$10034,5,1))</f>
        <v xml:space="preserve"> </v>
      </c>
      <c r="AS27" s="504"/>
      <c r="AT27" s="503">
        <f t="shared" ref="AT27" si="2842">AT26+1/24+1/100000</f>
        <v>44601.833533333353</v>
      </c>
      <c r="AU27" s="501" t="str">
        <f>IF(VLOOKUP(AT27,'Drilling Input'!$B$3:$F$10034,5,1)=VLOOKUP(AT26,'Drilling Input'!$B$3:$F$10034,5,1)," ",VLOOKUP(AT27,'Drilling Input'!$B$3:$F$10034,5,1))</f>
        <v xml:space="preserve"> </v>
      </c>
      <c r="AV27" s="504"/>
      <c r="AW27" s="503">
        <f t="shared" si="2435"/>
        <v>44602.833533333353</v>
      </c>
      <c r="AX27" s="501" t="str">
        <f>IF(VLOOKUP(AW27,'Drilling Input'!$B$3:$F$10034,5,1)=VLOOKUP(AW26,'Drilling Input'!$B$3:$F$10034,5,1)," ",VLOOKUP(AW27,'Drilling Input'!$B$3:$F$10034,5,1))</f>
        <v xml:space="preserve"> </v>
      </c>
      <c r="AY27" s="504"/>
      <c r="AZ27" s="503">
        <f t="shared" ref="AZ27" si="2843">AZ26+1/24+1/100000</f>
        <v>44603.833533333353</v>
      </c>
      <c r="BA27" s="501" t="str">
        <f>IF(VLOOKUP(AZ27,'Drilling Input'!$B$3:$F$10034,5,1)=VLOOKUP(AZ26,'Drilling Input'!$B$3:$F$10034,5,1)," ",VLOOKUP(AZ27,'Drilling Input'!$B$3:$F$10034,5,1))</f>
        <v xml:space="preserve"> </v>
      </c>
      <c r="BB27" s="504"/>
      <c r="BC27" s="503">
        <f t="shared" ref="BC27" si="2844">BC26+1/24+1/100000</f>
        <v>44604.833533333353</v>
      </c>
      <c r="BD27" s="501" t="str">
        <f>IF(VLOOKUP(BC27,'Drilling Input'!$B$3:$F$10034,5,1)=VLOOKUP(BC26,'Drilling Input'!$B$3:$F$10034,5,1)," ",VLOOKUP(BC27,'Drilling Input'!$B$3:$F$10034,5,1))</f>
        <v xml:space="preserve"> </v>
      </c>
      <c r="BE27" s="504"/>
      <c r="BF27" s="503">
        <f t="shared" ref="BF27" si="2845">BF26+1/24+1/100000</f>
        <v>44605.833533333353</v>
      </c>
      <c r="BG27" s="501" t="str">
        <f>IF(VLOOKUP(BF27,'Drilling Input'!$B$3:$F$10034,5,1)=VLOOKUP(BF26,'Drilling Input'!$B$3:$F$10034,5,1)," ",VLOOKUP(BF27,'Drilling Input'!$B$3:$F$10034,5,1))</f>
        <v xml:space="preserve"> </v>
      </c>
      <c r="BH27" s="504"/>
      <c r="BI27" s="503">
        <f t="shared" ref="BI27" si="2846">BI26+1/24+1/100000</f>
        <v>44606.833533333353</v>
      </c>
      <c r="BJ27" s="501" t="str">
        <f>IF(VLOOKUP(BI27,'Drilling Input'!$B$3:$F$10034,5,1)=VLOOKUP(BI26,'Drilling Input'!$B$3:$F$10034,5,1)," ",VLOOKUP(BI27,'Drilling Input'!$B$3:$F$10034,5,1))</f>
        <v xml:space="preserve"> </v>
      </c>
      <c r="BK27" s="504"/>
      <c r="BL27" s="503">
        <f t="shared" si="2440"/>
        <v>44607.833533333353</v>
      </c>
      <c r="BM27" s="501" t="str">
        <f>IF(VLOOKUP(BL27,'Drilling Input'!$B$3:$F$10034,5,1)=VLOOKUP(BL26,'Drilling Input'!$B$3:$F$10034,5,1)," ",VLOOKUP(BL27,'Drilling Input'!$B$3:$F$10034,5,1))</f>
        <v xml:space="preserve"> </v>
      </c>
      <c r="BN27" s="504"/>
      <c r="BO27" s="503">
        <f t="shared" ref="BO27" si="2847">BO26+1/24+1/100000</f>
        <v>44608.833533333353</v>
      </c>
      <c r="BP27" s="501" t="str">
        <f>IF(VLOOKUP(BO27,'Drilling Input'!$B$3:$F$10034,5,1)=VLOOKUP(BO26,'Drilling Input'!$B$3:$F$10034,5,1)," ",VLOOKUP(BO27,'Drilling Input'!$B$3:$F$10034,5,1))</f>
        <v xml:space="preserve"> </v>
      </c>
      <c r="BQ27" s="504"/>
      <c r="BR27" s="503">
        <f t="shared" ref="BR27" si="2848">BR26+1/24+1/100000</f>
        <v>44609.833533333353</v>
      </c>
      <c r="BS27" s="501" t="str">
        <f>IF(VLOOKUP(BR27,'Drilling Input'!$B$3:$F$10034,5,1)=VLOOKUP(BR26,'Drilling Input'!$B$3:$F$10034,5,1)," ",VLOOKUP(BR27,'Drilling Input'!$B$3:$F$10034,5,1))</f>
        <v xml:space="preserve"> </v>
      </c>
      <c r="BT27" s="504"/>
      <c r="BU27" s="503">
        <f t="shared" si="2435"/>
        <v>44610.833533333353</v>
      </c>
      <c r="BV27" s="501" t="str">
        <f>IF(VLOOKUP(BU27,'Drilling Input'!$B$3:$F$10034,5,1)=VLOOKUP(BU26,'Drilling Input'!$B$3:$F$10034,5,1)," ",VLOOKUP(BU27,'Drilling Input'!$B$3:$F$10034,5,1))</f>
        <v xml:space="preserve"> </v>
      </c>
      <c r="BW27" s="504"/>
      <c r="BX27" s="503">
        <f t="shared" ref="BX27" si="2849">BX26+1/24+1/100000</f>
        <v>44611.833533333353</v>
      </c>
      <c r="BY27" s="501" t="str">
        <f>IF(VLOOKUP(BX27,'Drilling Input'!$B$3:$F$10034,5,1)=VLOOKUP(BX26,'Drilling Input'!$B$3:$F$10034,5,1)," ",VLOOKUP(BX27,'Drilling Input'!$B$3:$F$10034,5,1))</f>
        <v xml:space="preserve"> </v>
      </c>
      <c r="BZ27" s="504"/>
      <c r="CA27" s="503">
        <f t="shared" ref="CA27" si="2850">CA26+1/24+1/100000</f>
        <v>44612.833533333353</v>
      </c>
      <c r="CB27" s="501" t="str">
        <f>IF(VLOOKUP(CA27,'Drilling Input'!$B$3:$F$10034,5,1)=VLOOKUP(CA26,'Drilling Input'!$B$3:$F$10034,5,1)," ",VLOOKUP(CA27,'Drilling Input'!$B$3:$F$10034,5,1))</f>
        <v xml:space="preserve"> </v>
      </c>
      <c r="CC27" s="504"/>
      <c r="CD27" s="503">
        <f t="shared" ref="CD27" si="2851">CD26+1/24+1/100000</f>
        <v>44613.833533333353</v>
      </c>
      <c r="CE27" s="501" t="str">
        <f>IF(VLOOKUP(CD27,'Drilling Input'!$B$3:$F$10034,5,1)=VLOOKUP(CD26,'Drilling Input'!$B$3:$F$10034,5,1)," ",VLOOKUP(CD27,'Drilling Input'!$B$3:$F$10034,5,1))</f>
        <v xml:space="preserve"> </v>
      </c>
      <c r="CF27" s="504"/>
      <c r="CG27" s="503">
        <f t="shared" ref="CG27" si="2852">CG26+1/24+1/100000</f>
        <v>44614.833533333353</v>
      </c>
      <c r="CH27" s="501" t="str">
        <f>IF(VLOOKUP(CG27,'Drilling Input'!$B$3:$F$10034,5,1)=VLOOKUP(CG26,'Drilling Input'!$B$3:$F$10034,5,1)," ",VLOOKUP(CG27,'Drilling Input'!$B$3:$F$10034,5,1))</f>
        <v xml:space="preserve"> </v>
      </c>
      <c r="CI27" s="504"/>
      <c r="CJ27" s="503">
        <f t="shared" si="2440"/>
        <v>44615.833533333353</v>
      </c>
      <c r="CK27" s="501" t="str">
        <f>IF(VLOOKUP(CJ27,'Drilling Input'!$B$3:$F$10034,5,1)=VLOOKUP(CJ26,'Drilling Input'!$B$3:$F$10034,5,1)," ",VLOOKUP(CJ27,'Drilling Input'!$B$3:$F$10034,5,1))</f>
        <v xml:space="preserve"> </v>
      </c>
      <c r="CL27" s="504"/>
      <c r="CM27" s="503">
        <f t="shared" ref="CM27" si="2853">CM26+1/24+1/100000</f>
        <v>44616.833533333353</v>
      </c>
      <c r="CN27" s="501" t="str">
        <f>IF(VLOOKUP(CM27,'Drilling Input'!$B$3:$F$10034,5,1)=VLOOKUP(CM26,'Drilling Input'!$B$3:$F$10034,5,1)," ",VLOOKUP(CM27,'Drilling Input'!$B$3:$F$10034,5,1))</f>
        <v xml:space="preserve"> </v>
      </c>
      <c r="CO27" s="504"/>
      <c r="CP27" s="503">
        <f t="shared" ref="CP27" si="2854">CP26+1/24+1/100000</f>
        <v>44617.833533333353</v>
      </c>
      <c r="CQ27" s="501" t="str">
        <f>IF(VLOOKUP(CP27,'Drilling Input'!$B$3:$F$10034,5,1)=VLOOKUP(CP26,'Drilling Input'!$B$3:$F$10034,5,1)," ",VLOOKUP(CP27,'Drilling Input'!$B$3:$F$10034,5,1))</f>
        <v xml:space="preserve"> </v>
      </c>
      <c r="CR27" s="504"/>
      <c r="CS27" s="503">
        <f t="shared" si="2455"/>
        <v>44618.833533333353</v>
      </c>
      <c r="CT27" s="501" t="str">
        <f>IF(VLOOKUP(CS27,'Drilling Input'!$B$3:$F$10034,5,1)=VLOOKUP(CS26,'Drilling Input'!$B$3:$F$10034,5,1)," ",VLOOKUP(CS27,'Drilling Input'!$B$3:$F$10034,5,1))</f>
        <v xml:space="preserve"> </v>
      </c>
      <c r="CU27" s="504"/>
      <c r="CV27" s="503">
        <f t="shared" ref="CV27" si="2855">CV26+1/24+1/100000</f>
        <v>44619.833533333353</v>
      </c>
      <c r="CW27" s="501" t="str">
        <f>IF(VLOOKUP(CV27,'Drilling Input'!$B$3:$F$10034,5,1)=VLOOKUP(CV26,'Drilling Input'!$B$3:$F$10034,5,1)," ",VLOOKUP(CV27,'Drilling Input'!$B$3:$F$10034,5,1))</f>
        <v xml:space="preserve"> </v>
      </c>
      <c r="CX27" s="504"/>
      <c r="CY27" s="503">
        <f t="shared" ref="CY27" si="2856">CY26+1/24+1/100000</f>
        <v>44620.833533333353</v>
      </c>
      <c r="CZ27" s="501" t="str">
        <f>IF(VLOOKUP(CY27,'Drilling Input'!$B$3:$F$10034,5,1)=VLOOKUP(CY26,'Drilling Input'!$B$3:$F$10034,5,1)," ",VLOOKUP(CY27,'Drilling Input'!$B$3:$F$10034,5,1))</f>
        <v xml:space="preserve"> </v>
      </c>
      <c r="DA27" s="504"/>
      <c r="DB27" s="503">
        <f t="shared" ref="DB27" si="2857">DB26+1/24+1/100000</f>
        <v>44621.833533333353</v>
      </c>
      <c r="DC27" s="501" t="str">
        <f>IF(VLOOKUP(DB27,'Drilling Input'!$B$3:$F$10034,5,1)=VLOOKUP(DB26,'Drilling Input'!$B$3:$F$10034,5,1)," ",VLOOKUP(DB27,'Drilling Input'!$B$3:$F$10034,5,1))</f>
        <v xml:space="preserve"> </v>
      </c>
      <c r="DD27" s="504"/>
      <c r="DE27" s="503">
        <f t="shared" ref="DE27" si="2858">DE26+1/24+1/100000</f>
        <v>44622.833533333353</v>
      </c>
      <c r="DF27" s="501" t="str">
        <f>IF(VLOOKUP(DE27,'Drilling Input'!$B$3:$F$10034,5,1)=VLOOKUP(DE26,'Drilling Input'!$B$3:$F$10034,5,1)," ",VLOOKUP(DE27,'Drilling Input'!$B$3:$F$10034,5,1))</f>
        <v xml:space="preserve"> </v>
      </c>
      <c r="DG27" s="504"/>
      <c r="DH27" s="503">
        <f t="shared" si="2460"/>
        <v>44623.833533333353</v>
      </c>
      <c r="DI27" s="501" t="str">
        <f>IF(VLOOKUP(DH27,'Drilling Input'!$B$3:$F$10034,5,1)=VLOOKUP(DH26,'Drilling Input'!$B$3:$F$10034,5,1)," ",VLOOKUP(DH27,'Drilling Input'!$B$3:$F$10034,5,1))</f>
        <v xml:space="preserve"> </v>
      </c>
      <c r="DJ27" s="504"/>
      <c r="DK27" s="503">
        <f t="shared" ref="DK27" si="2859">DK26+1/24+1/100000</f>
        <v>44624.833533333353</v>
      </c>
      <c r="DL27" s="501" t="str">
        <f>IF(VLOOKUP(DK27,'Drilling Input'!$B$3:$F$10034,5,1)=VLOOKUP(DK26,'Drilling Input'!$B$3:$F$10034,5,1)," ",VLOOKUP(DK27,'Drilling Input'!$B$3:$F$10034,5,1))</f>
        <v xml:space="preserve"> </v>
      </c>
      <c r="DM27" s="504"/>
      <c r="DN27" s="503">
        <f t="shared" ref="DN27" si="2860">DN26+1/24+1/100000</f>
        <v>44625.833533333353</v>
      </c>
      <c r="DO27" s="501" t="str">
        <f>IF(VLOOKUP(DN27,'Drilling Input'!$B$3:$F$10034,5,1)=VLOOKUP(DN26,'Drilling Input'!$B$3:$F$10034,5,1)," ",VLOOKUP(DN27,'Drilling Input'!$B$3:$F$10034,5,1))</f>
        <v xml:space="preserve"> </v>
      </c>
      <c r="DP27" s="504"/>
      <c r="DQ27" s="503">
        <f t="shared" si="2455"/>
        <v>44626.833533333353</v>
      </c>
      <c r="DR27" s="501" t="str">
        <f>IF(VLOOKUP(DQ27,'Drilling Input'!$B$3:$F$10034,5,1)=VLOOKUP(DQ26,'Drilling Input'!$B$3:$F$10034,5,1)," ",VLOOKUP(DQ27,'Drilling Input'!$B$3:$F$10034,5,1))</f>
        <v xml:space="preserve"> </v>
      </c>
      <c r="DS27" s="504"/>
      <c r="DT27" s="503">
        <f t="shared" ref="DT27" si="2861">DT26+1/24+1/100000</f>
        <v>44627.833533333353</v>
      </c>
      <c r="DU27" s="501" t="str">
        <f>IF(VLOOKUP(DT27,'Drilling Input'!$B$3:$F$10034,5,1)=VLOOKUP(DT26,'Drilling Input'!$B$3:$F$10034,5,1)," ",VLOOKUP(DT27,'Drilling Input'!$B$3:$F$10034,5,1))</f>
        <v>POOH and R/B 24" jetting BHA</v>
      </c>
      <c r="DV27" s="504"/>
      <c r="DW27" s="503">
        <f t="shared" ref="DW27" si="2862">DW26+1/24+1/100000</f>
        <v>44628.833533333353</v>
      </c>
      <c r="DX27" s="501" t="str">
        <f>IF(VLOOKUP(DW27,'Drilling Input'!$B$3:$F$10034,5,1)=VLOOKUP(DW26,'Drilling Input'!$B$3:$F$10034,5,1)," ",VLOOKUP(DW27,'Drilling Input'!$B$3:$F$10034,5,1))</f>
        <v>Wait on vessel port clearance</v>
      </c>
      <c r="DY27" s="504"/>
      <c r="DZ27" s="503">
        <f t="shared" ref="DZ27" si="2863">DZ26+1/24+1/100000</f>
        <v>44629.833533333353</v>
      </c>
      <c r="EA27" s="501" t="str">
        <f>IF(VLOOKUP(DZ27,'Drilling Input'!$B$3:$F$10034,5,1)=VLOOKUP(DZ26,'Drilling Input'!$B$3:$F$10034,5,1)," ",VLOOKUP(DZ27,'Drilling Input'!$B$3:$F$10034,5,1))</f>
        <v xml:space="preserve"> </v>
      </c>
      <c r="EB27" s="504"/>
      <c r="EC27" s="503">
        <f t="shared" ref="EC27" si="2864">EC26+1/24+1/100000</f>
        <v>44630.833533333353</v>
      </c>
      <c r="ED27" s="501" t="str">
        <f>IF(VLOOKUP(EC27,'Drilling Input'!$B$3:$F$10034,5,1)=VLOOKUP(EC26,'Drilling Input'!$B$3:$F$10034,5,1)," ",VLOOKUP(EC27,'Drilling Input'!$B$3:$F$10034,5,1))</f>
        <v xml:space="preserve"> </v>
      </c>
      <c r="EE27" s="504"/>
      <c r="EF27" s="503">
        <f t="shared" si="2460"/>
        <v>44631.833533333353</v>
      </c>
      <c r="EG27" s="501" t="str">
        <f>IF(VLOOKUP(EF27,'Drilling Input'!$B$3:$F$10034,5,1)=VLOOKUP(EF26,'Drilling Input'!$B$3:$F$10034,5,1)," ",VLOOKUP(EF27,'Drilling Input'!$B$3:$F$10034,5,1))</f>
        <v>Displace well with PAD mud while BROOH to seabed</v>
      </c>
      <c r="EH27" s="504"/>
      <c r="EI27" s="503">
        <f t="shared" ref="EI27" si="2865">EI26+1/24+1/100000</f>
        <v>44632.833533333353</v>
      </c>
      <c r="EJ27" s="501" t="str">
        <f>IF(VLOOKUP(EI27,'Drilling Input'!$B$3:$F$10034,5,1)=VLOOKUP(EI26,'Drilling Input'!$B$3:$F$10034,5,1)," ",VLOOKUP(EI27,'Drilling Input'!$B$3:$F$10034,5,1))</f>
        <v>Cargo operations</v>
      </c>
      <c r="EK27" s="504"/>
      <c r="EL27" s="503">
        <f t="shared" ref="EL27" si="2866">EL26+1/24+1/100000</f>
        <v>44633.833533333353</v>
      </c>
      <c r="EM27" s="501" t="str">
        <f>IF(VLOOKUP(EL27,'Drilling Input'!$B$3:$F$10034,5,1)=VLOOKUP(EL26,'Drilling Input'!$B$3:$F$10034,5,1)," ",VLOOKUP(EL27,'Drilling Input'!$B$3:$F$10034,5,1))</f>
        <v xml:space="preserve"> </v>
      </c>
      <c r="EN27" s="504"/>
      <c r="EO27" s="503">
        <f t="shared" si="2455"/>
        <v>44634.833533333353</v>
      </c>
      <c r="EP27" s="501" t="str">
        <f>IF(VLOOKUP(EO27,'Drilling Input'!$B$3:$F$10034,5,1)=VLOOKUP(EO26,'Drilling Input'!$B$3:$F$10034,5,1)," ",VLOOKUP(EO27,'Drilling Input'!$B$3:$F$10034,5,1))</f>
        <v xml:space="preserve"> </v>
      </c>
      <c r="EQ27" s="504"/>
      <c r="ER27" s="503">
        <f t="shared" ref="ER27" si="2867">ER26+1/24+1/100000</f>
        <v>44635.833533333353</v>
      </c>
      <c r="ES27" s="501" t="str">
        <f>IF(VLOOKUP(ER27,'Drilling Input'!$B$3:$F$10034,5,1)=VLOOKUP(ER26,'Drilling Input'!$B$3:$F$10034,5,1)," ",VLOOKUP(ER27,'Drilling Input'!$B$3:$F$10034,5,1))</f>
        <v xml:space="preserve"> </v>
      </c>
      <c r="ET27" s="504"/>
      <c r="EU27" s="503">
        <f t="shared" ref="EU27" si="2868">EU26+1/24+1/100000</f>
        <v>44636.833533333353</v>
      </c>
      <c r="EV27" s="501" t="str">
        <f>IF(VLOOKUP(EU27,'Drilling Input'!$B$3:$F$10034,5,1)=VLOOKUP(EU26,'Drilling Input'!$B$3:$F$10034,5,1)," ",VLOOKUP(EU27,'Drilling Input'!$B$3:$F$10034,5,1))</f>
        <v xml:space="preserve"> </v>
      </c>
      <c r="EW27" s="504"/>
      <c r="EX27" s="503">
        <f t="shared" ref="EX27" si="2869">EX26+1/24+1/100000</f>
        <v>44637.833533333353</v>
      </c>
      <c r="EY27" s="501" t="str">
        <f>IF(VLOOKUP(EX27,'Drilling Input'!$B$3:$F$10034,5,1)=VLOOKUP(EX26,'Drilling Input'!$B$3:$F$10034,5,1)," ",VLOOKUP(EX27,'Drilling Input'!$B$3:$F$10034,5,1))</f>
        <v>Set RLSA via ROV hot stab method.</v>
      </c>
      <c r="EZ27" s="504"/>
      <c r="FA27" s="503">
        <f t="shared" ref="FA27" si="2870">FA26+1/24+1/100000</f>
        <v>44638.833533333353</v>
      </c>
      <c r="FB27" s="501" t="str">
        <f>IF(VLOOKUP(FA27,'Drilling Input'!$B$3:$F$10034,5,1)=VLOOKUP(FA26,'Drilling Input'!$B$3:$F$10034,5,1)," ",VLOOKUP(FA27,'Drilling Input'!$B$3:$F$10034,5,1))</f>
        <v xml:space="preserve"> </v>
      </c>
      <c r="FC27" s="504"/>
      <c r="FD27" s="503">
        <f t="shared" si="2460"/>
        <v>44639.833533333353</v>
      </c>
      <c r="FE27" s="501" t="str">
        <f>IF(VLOOKUP(FD27,'Drilling Input'!$B$3:$F$10034,5,1)=VLOOKUP(FD26,'Drilling Input'!$B$3:$F$10034,5,1)," ",VLOOKUP(FD27,'Drilling Input'!$B$3:$F$10034,5,1))</f>
        <v xml:space="preserve"> </v>
      </c>
      <c r="FF27" s="504"/>
      <c r="FG27" s="503">
        <f t="shared" ref="FG27" si="2871">FG26+1/24+1/100000</f>
        <v>44640.833533333353</v>
      </c>
      <c r="FH27" s="501" t="str">
        <f>IF(VLOOKUP(FG27,'Drilling Input'!$B$3:$F$10034,5,1)=VLOOKUP(FG26,'Drilling Input'!$B$3:$F$10034,5,1)," ",VLOOKUP(FG27,'Drilling Input'!$B$3:$F$10034,5,1))</f>
        <v xml:space="preserve"> </v>
      </c>
      <c r="FI27" s="504"/>
      <c r="FJ27" s="503">
        <f t="shared" ref="FJ27" si="2872">FJ26+1/24+1/100000</f>
        <v>44641.833533333353</v>
      </c>
      <c r="FK27" s="501" t="str">
        <f>IF(VLOOKUP(FJ27,'Drilling Input'!$B$3:$F$10034,5,1)=VLOOKUP(FJ26,'Drilling Input'!$B$3:$F$10034,5,1)," ",VLOOKUP(FJ27,'Drilling Input'!$B$3:$F$10034,5,1))</f>
        <v xml:space="preserve"> </v>
      </c>
      <c r="FL27" s="504"/>
      <c r="FM27" s="503">
        <f t="shared" si="2475"/>
        <v>44642.833533333353</v>
      </c>
      <c r="FN27" s="501" t="str">
        <f>IF(VLOOKUP(FM27,'Drilling Input'!$B$3:$F$10034,5,1)=VLOOKUP(FM26,'Drilling Input'!$B$3:$F$10034,5,1)," ",VLOOKUP(FM27,'Drilling Input'!$B$3:$F$10034,5,1))</f>
        <v xml:space="preserve"> </v>
      </c>
      <c r="FO27" s="504"/>
      <c r="FP27" s="503">
        <f t="shared" ref="FP27" si="2873">FP26+1/24+1/100000</f>
        <v>44643.833533333353</v>
      </c>
      <c r="FQ27" s="501" t="str">
        <f>IF(VLOOKUP(FP27,'Drilling Input'!$B$3:$F$10034,5,1)=VLOOKUP(FP26,'Drilling Input'!$B$3:$F$10034,5,1)," ",VLOOKUP(FP27,'Drilling Input'!$B$3:$F$10034,5,1))</f>
        <v>Land BOP and Latch connector. Perform overpull test.</v>
      </c>
      <c r="FR27" s="504"/>
      <c r="FS27" s="503">
        <f t="shared" ref="FS27" si="2874">FS26+1/24+1/100000</f>
        <v>44644.833533333353</v>
      </c>
      <c r="FT27" s="501" t="str">
        <f>IF(VLOOKUP(FS27,'Drilling Input'!$B$3:$F$10034,5,1)=VLOOKUP(FS26,'Drilling Input'!$B$3:$F$10034,5,1)," ",VLOOKUP(FS27,'Drilling Input'!$B$3:$F$10034,5,1))</f>
        <v>Lower Termination joint / Keel joint installing umbilical clamps until landed in spider</v>
      </c>
      <c r="FU27" s="504"/>
      <c r="FV27" s="503">
        <f t="shared" ref="FV27" si="2875">FV26+1/24+1/100000</f>
        <v>44645.833533333353</v>
      </c>
      <c r="FW27" s="501" t="str">
        <f>IF(VLOOKUP(FV27,'Drilling Input'!$B$3:$F$10034,5,1)=VLOOKUP(FV26,'Drilling Input'!$B$3:$F$10034,5,1)," ",VLOOKUP(FV27,'Drilling Input'!$B$3:$F$10034,5,1))</f>
        <v xml:space="preserve"> </v>
      </c>
      <c r="FX27" s="504"/>
      <c r="FY27" s="503">
        <f t="shared" ref="FY27" si="2876">FY26+1/24+1/100000</f>
        <v>44646.833533333353</v>
      </c>
      <c r="FZ27" s="501" t="str">
        <f>IF(VLOOKUP(FY27,'Drilling Input'!$B$3:$F$10034,5,1)=VLOOKUP(FY26,'Drilling Input'!$B$3:$F$10034,5,1)," ",VLOOKUP(FY27,'Drilling Input'!$B$3:$F$10034,5,1))</f>
        <v xml:space="preserve"> </v>
      </c>
      <c r="GA27" s="504"/>
      <c r="GB27" s="503">
        <f t="shared" si="2480"/>
        <v>44647.833533333353</v>
      </c>
      <c r="GC27" s="501" t="str">
        <f>IF(VLOOKUP(GB27,'Drilling Input'!$B$3:$F$10034,5,1)=VLOOKUP(GB26,'Drilling Input'!$B$3:$F$10034,5,1)," ",VLOOKUP(GB27,'Drilling Input'!$B$3:$F$10034,5,1))</f>
        <v xml:space="preserve"> </v>
      </c>
      <c r="GD27" s="504"/>
      <c r="GE27" s="503">
        <f t="shared" ref="GE27" si="2877">GE26+1/24+1/100000</f>
        <v>44648.833533333353</v>
      </c>
      <c r="GF27" s="501" t="str">
        <f>IF(VLOOKUP(GE27,'Drilling Input'!$B$3:$F$10034,5,1)=VLOOKUP(GE26,'Drilling Input'!$B$3:$F$10034,5,1)," ",VLOOKUP(GE27,'Drilling Input'!$B$3:$F$10034,5,1))</f>
        <v>Strip and choke drill</v>
      </c>
      <c r="GG27" s="504"/>
      <c r="GH27" s="503">
        <f t="shared" ref="GH27" si="2878">GH26+1/24+1/100000</f>
        <v>44649.833533333353</v>
      </c>
      <c r="GI27" s="501" t="str">
        <f>IF(VLOOKUP(GH27,'Drilling Input'!$B$3:$F$10034,5,1)=VLOOKUP(GH26,'Drilling Input'!$B$3:$F$10034,5,1)," ",VLOOKUP(GH27,'Drilling Input'!$B$3:$F$10034,5,1))</f>
        <v xml:space="preserve"> </v>
      </c>
      <c r="GJ27" s="504"/>
      <c r="GK27" s="503">
        <f t="shared" si="2475"/>
        <v>44650.833533333353</v>
      </c>
      <c r="GL27" s="501" t="str">
        <f>IF(VLOOKUP(GK27,'Drilling Input'!$B$3:$F$10034,5,1)=VLOOKUP(GK26,'Drilling Input'!$B$3:$F$10034,5,1)," ",VLOOKUP(GK27,'Drilling Input'!$B$3:$F$10034,5,1))</f>
        <v xml:space="preserve">Cont. RIH 9-5/8" liner on DP to TD </v>
      </c>
      <c r="GM27" s="504"/>
      <c r="GN27" s="503">
        <f t="shared" ref="GN27" si="2879">GN26+1/24+1/100000</f>
        <v>44651.833533333353</v>
      </c>
      <c r="GO27" s="501" t="str">
        <f>IF(VLOOKUP(GN27,'Drilling Input'!$B$3:$F$10034,5,1)=VLOOKUP(GN26,'Drilling Input'!$B$3:$F$10034,5,1)," ",VLOOKUP(GN27,'Drilling Input'!$B$3:$F$10034,5,1))</f>
        <v xml:space="preserve"> </v>
      </c>
      <c r="GP27" s="504"/>
      <c r="GQ27" s="503">
        <f t="shared" ref="GQ27" si="2880">GQ26+1/24+1/100000</f>
        <v>44652.833533333353</v>
      </c>
      <c r="GR27" s="501" t="str">
        <f>IF(VLOOKUP(GQ27,'Drilling Input'!$B$3:$F$10034,5,1)=VLOOKUP(GQ26,'Drilling Input'!$B$3:$F$10034,5,1)," ",VLOOKUP(GQ27,'Drilling Input'!$B$3:$F$10034,5,1))</f>
        <v xml:space="preserve"> </v>
      </c>
      <c r="GS27" s="504"/>
      <c r="GT27" s="503">
        <f t="shared" ref="GT27" si="2881">GT26+1/24+1/100000</f>
        <v>44653.833533333353</v>
      </c>
      <c r="GU27" s="501" t="str">
        <f>IF(VLOOKUP(GT27,'Drilling Input'!$B$3:$F$10034,5,1)=VLOOKUP(GT26,'Drilling Input'!$B$3:$F$10034,5,1)," ",VLOOKUP(GT27,'Drilling Input'!$B$3:$F$10034,5,1))</f>
        <v>Deflate packer</v>
      </c>
      <c r="GV27" s="504"/>
      <c r="GW27" s="503">
        <f t="shared" ref="GW27" si="2882">GW26+1/24+1/100000</f>
        <v>44654.833533333353</v>
      </c>
      <c r="GX27" s="501" t="str">
        <f>IF(VLOOKUP(GW27,'Drilling Input'!$B$3:$F$10034,5,1)=VLOOKUP(GW26,'Drilling Input'!$B$3:$F$10034,5,1)," ",VLOOKUP(GW27,'Drilling Input'!$B$3:$F$10034,5,1))</f>
        <v xml:space="preserve"> </v>
      </c>
      <c r="GY27" s="504"/>
      <c r="GZ27" s="503">
        <f t="shared" si="2480"/>
        <v>44655.833533333353</v>
      </c>
      <c r="HA27" s="501" t="str">
        <f>IF(VLOOKUP(GZ27,'Drilling Input'!$B$3:$F$10034,5,1)=VLOOKUP(GZ26,'Drilling Input'!$B$3:$F$10034,5,1)," ",VLOOKUP(GZ27,'Drilling Input'!$B$3:$F$10034,5,1))</f>
        <v xml:space="preserve"> </v>
      </c>
      <c r="HB27" s="504"/>
      <c r="HC27" s="503">
        <f t="shared" ref="HC27" si="2883">HC26+1/24+1/100000</f>
        <v>44656.833533333353</v>
      </c>
      <c r="HD27" s="501" t="str">
        <f>IF(VLOOKUP(HC27,'Drilling Input'!$B$3:$F$10034,5,1)=VLOOKUP(HC26,'Drilling Input'!$B$3:$F$10034,5,1)," ",VLOOKUP(HC27,'Drilling Input'!$B$3:$F$10034,5,1))</f>
        <v xml:space="preserve"> </v>
      </c>
      <c r="HE27" s="504"/>
      <c r="HF27" s="503">
        <f t="shared" ref="HF27" si="2884">HF26+1/24+1/100000</f>
        <v>44657.833533333353</v>
      </c>
      <c r="HG27" s="501" t="str">
        <f>IF(VLOOKUP(HF27,'Drilling Input'!$B$3:$F$10034,5,1)=VLOOKUP(HF26,'Drilling Input'!$B$3:$F$10034,5,1)," ",VLOOKUP(HF27,'Drilling Input'!$B$3:$F$10034,5,1))</f>
        <v>Pressure test cement line to 6000 psi for 10 min</v>
      </c>
      <c r="HH27" s="504"/>
      <c r="HI27" s="503">
        <f t="shared" si="2475"/>
        <v>44658.833533333353</v>
      </c>
      <c r="HJ27" s="501" t="str">
        <f>IF(VLOOKUP(HI27,'Drilling Input'!$B$3:$F$10034,5,1)=VLOOKUP(HI26,'Drilling Input'!$B$3:$F$10034,5,1)," ",VLOOKUP(HI27,'Drilling Input'!$B$3:$F$10034,5,1))</f>
        <v xml:space="preserve"> </v>
      </c>
      <c r="HK27" s="504"/>
      <c r="HL27" s="503">
        <f t="shared" ref="HL27" si="2885">HL26+1/24+1/100000</f>
        <v>44659.833533333353</v>
      </c>
      <c r="HM27" s="501" t="str">
        <f>IF(VLOOKUP(HL27,'Drilling Input'!$B$3:$F$10034,5,1)=VLOOKUP(HL26,'Drilling Input'!$B$3:$F$10034,5,1)," ",VLOOKUP(HL27,'Drilling Input'!$B$3:$F$10034,5,1))</f>
        <v xml:space="preserve"> </v>
      </c>
      <c r="HN27" s="504"/>
      <c r="HO27" s="503">
        <f t="shared" ref="HO27" si="2886">HO26+1/24+1/100000</f>
        <v>44660.833533333353</v>
      </c>
      <c r="HP27" s="501" t="str">
        <f>IF(VLOOKUP(HO27,'Drilling Input'!$B$3:$F$10034,5,1)=VLOOKUP(HO26,'Drilling Input'!$B$3:$F$10034,5,1)," ",VLOOKUP(HO27,'Drilling Input'!$B$3:$F$10034,5,1))</f>
        <v xml:space="preserve"> </v>
      </c>
      <c r="HQ27" s="504"/>
      <c r="HR27" s="503">
        <f t="shared" ref="HR27" si="2887">HR26+1/24+1/100000</f>
        <v>44661.833533333353</v>
      </c>
      <c r="HS27" s="501" t="str">
        <f>IF(VLOOKUP(HR27,'Drilling Input'!$B$3:$F$10034,5,1)=VLOOKUP(HR26,'Drilling Input'!$B$3:$F$10034,5,1)," ",VLOOKUP(HR27,'Drilling Input'!$B$3:$F$10034,5,1))</f>
        <v>Inflow Test SCSSV - low</v>
      </c>
      <c r="HT27" s="504"/>
      <c r="HU27" s="503">
        <f t="shared" ref="HU27" si="2888">HU26+1/24+1/100000</f>
        <v>44662.833533333353</v>
      </c>
      <c r="HV27" s="501" t="str">
        <f>IF(VLOOKUP(HU27,'Drilling Input'!$B$3:$F$10034,5,1)=VLOOKUP(HU26,'Drilling Input'!$B$3:$F$10034,5,1)," ",VLOOKUP(HU27,'Drilling Input'!$B$3:$F$10034,5,1))</f>
        <v xml:space="preserve"> </v>
      </c>
      <c r="HW27" s="504"/>
      <c r="HX27" s="503">
        <f t="shared" si="2480"/>
        <v>44663.833533333353</v>
      </c>
      <c r="HY27" s="501" t="str">
        <f>IF(VLOOKUP(HX27,'Drilling Input'!$B$3:$F$10034,5,1)=VLOOKUP(HX26,'Drilling Input'!$B$3:$F$10034,5,1)," ",VLOOKUP(HX27,'Drilling Input'!$B$3:$F$10034,5,1))</f>
        <v xml:space="preserve"> </v>
      </c>
      <c r="HZ27" s="504"/>
      <c r="IA27" s="503">
        <f t="shared" ref="IA27" si="2889">IA26+1/24+1/100000</f>
        <v>44664.833533333353</v>
      </c>
      <c r="IB27" s="501" t="str">
        <f>IF(VLOOKUP(IA27,'Drilling Input'!$B$3:$F$10034,5,1)=VLOOKUP(IA26,'Drilling Input'!$B$3:$F$10034,5,1)," ",VLOOKUP(IA27,'Drilling Input'!$B$3:$F$10034,5,1))</f>
        <v xml:space="preserve">Install riser joints. </v>
      </c>
      <c r="IC27" s="504"/>
      <c r="ID27" s="503">
        <f t="shared" ref="ID27" si="2890">ID26+1/24+1/100000</f>
        <v>44665.833533333353</v>
      </c>
      <c r="IE27" s="501" t="str">
        <f>IF(VLOOKUP(ID27,'Drilling Input'!$B$3:$F$10034,5,1)=VLOOKUP(ID26,'Drilling Input'!$B$3:$F$10034,5,1)," ",VLOOKUP(ID27,'Drilling Input'!$B$3:$F$10034,5,1))</f>
        <v>P/T Kill &amp; Choke lines, booster line.</v>
      </c>
      <c r="IF27" s="504"/>
      <c r="IG27" s="503">
        <f t="shared" si="2495"/>
        <v>44666.833533333353</v>
      </c>
      <c r="IH27" s="501" t="str">
        <f>IF(VLOOKUP(IG27,'Drilling Input'!$B$3:$F$10034,5,1)=VLOOKUP(IG26,'Drilling Input'!$B$3:$F$10034,5,1)," ",VLOOKUP(IG27,'Drilling Input'!$B$3:$F$10034,5,1))</f>
        <v xml:space="preserve"> </v>
      </c>
      <c r="II27" s="504"/>
      <c r="IJ27" s="503">
        <f t="shared" ref="IJ27" si="2891">IJ26+1/24+1/100000</f>
        <v>44667.833533333353</v>
      </c>
      <c r="IK27" s="501" t="str">
        <f>IF(VLOOKUP(IJ27,'Drilling Input'!$B$3:$F$10034,5,1)=VLOOKUP(IJ26,'Drilling Input'!$B$3:$F$10034,5,1)," ",VLOOKUP(IJ27,'Drilling Input'!$B$3:$F$10034,5,1))</f>
        <v xml:space="preserve"> </v>
      </c>
      <c r="IL27" s="504"/>
      <c r="IM27" s="503">
        <f t="shared" ref="IM27" si="2892">IM26+1/24+1/100000</f>
        <v>44668.833533333353</v>
      </c>
      <c r="IN27" s="501" t="str">
        <f>IF(VLOOKUP(IM27,'Drilling Input'!$B$3:$F$10034,5,1)=VLOOKUP(IM26,'Drilling Input'!$B$3:$F$10034,5,1)," ",VLOOKUP(IM27,'Drilling Input'!$B$3:$F$10034,5,1))</f>
        <v>Perfom cement job</v>
      </c>
      <c r="IO27" s="504"/>
      <c r="IP27" s="503">
        <f t="shared" ref="IP27" si="2893">IP26+1/24+1/100000</f>
        <v>44669.833533333353</v>
      </c>
      <c r="IQ27" s="501" t="str">
        <f>IF(VLOOKUP(IP27,'Drilling Input'!$B$3:$F$10034,5,1)=VLOOKUP(IP26,'Drilling Input'!$B$3:$F$10034,5,1)," ",VLOOKUP(IP27,'Drilling Input'!$B$3:$F$10034,5,1))</f>
        <v xml:space="preserve"> </v>
      </c>
      <c r="IR27" s="504"/>
      <c r="IS27" s="503">
        <f t="shared" ref="IS27" si="2894">IS26+1/24+1/100000</f>
        <v>44670.833533333353</v>
      </c>
      <c r="IT27" s="501" t="str">
        <f>IF(VLOOKUP(IS27,'Drilling Input'!$B$3:$F$10034,5,1)=VLOOKUP(IS26,'Drilling Input'!$B$3:$F$10034,5,1)," ",VLOOKUP(IS27,'Drilling Input'!$B$3:$F$10034,5,1))</f>
        <v xml:space="preserve"> </v>
      </c>
      <c r="IU27" s="504"/>
      <c r="IV27" s="503">
        <f t="shared" si="2500"/>
        <v>44671.833533333353</v>
      </c>
      <c r="IW27" s="501" t="str">
        <f>IF(VLOOKUP(IV27,'Drilling Input'!$B$3:$F$10034,5,1)=VLOOKUP(IV26,'Drilling Input'!$B$3:$F$10034,5,1)," ",VLOOKUP(IV27,'Drilling Input'!$B$3:$F$10034,5,1))</f>
        <v>Flow check well at TD</v>
      </c>
      <c r="IX27" s="504"/>
      <c r="IY27" s="503">
        <f t="shared" ref="IY27" si="2895">IY26+1/24+1/100000</f>
        <v>44672.833533333353</v>
      </c>
      <c r="IZ27" s="501" t="str">
        <f>IF(VLOOKUP(IY27,'Drilling Input'!$B$3:$F$10034,5,1)=VLOOKUP(IY26,'Drilling Input'!$B$3:$F$10034,5,1)," ",VLOOKUP(IY27,'Drilling Input'!$B$3:$F$10034,5,1))</f>
        <v>Change out PS30's. Rig down 14-100</v>
      </c>
      <c r="JA27" s="504"/>
      <c r="JB27" s="503">
        <f t="shared" ref="JB27" si="2896">JB26+1/24+1/100000</f>
        <v>44673.833533333353</v>
      </c>
      <c r="JC27" s="501" t="str">
        <f>IF(VLOOKUP(JB27,'Drilling Input'!$B$3:$F$10034,5,1)=VLOOKUP(JB26,'Drilling Input'!$B$3:$F$10034,5,1)," ",VLOOKUP(JB27,'Drilling Input'!$B$3:$F$10034,5,1))</f>
        <v xml:space="preserve"> </v>
      </c>
      <c r="JD27" s="504"/>
      <c r="JE27" s="503">
        <f t="shared" si="2495"/>
        <v>44674.833533333353</v>
      </c>
      <c r="JF27" s="501" t="str">
        <f>IF(VLOOKUP(JE27,'Drilling Input'!$B$3:$F$10034,5,1)=VLOOKUP(JE26,'Drilling Input'!$B$3:$F$10034,5,1)," ",VLOOKUP(JE27,'Drilling Input'!$B$3:$F$10034,5,1))</f>
        <v>M/U PSRT and RIH to RCD depth. Retrieve PS and POOH. R/B PSRT.</v>
      </c>
      <c r="JG27" s="504"/>
      <c r="JH27" s="503">
        <f t="shared" ref="JH27" si="2897">JH26+1/24+1/100000</f>
        <v>44675.833533333353</v>
      </c>
      <c r="JI27" s="501" t="str">
        <f>IF(VLOOKUP(JH27,'Drilling Input'!$B$3:$F$10034,5,1)=VLOOKUP(JH26,'Drilling Input'!$B$3:$F$10034,5,1)," ",VLOOKUP(JH27,'Drilling Input'!$B$3:$F$10034,5,1))</f>
        <v>Install VX gasket on THD</v>
      </c>
      <c r="JJ27" s="504"/>
      <c r="JK27" s="503">
        <f t="shared" ref="JK27" si="2898">JK26+1/24+1/100000</f>
        <v>44676.833533333353</v>
      </c>
      <c r="JL27" s="501" t="str">
        <f>IF(VLOOKUP(JK27,'Drilling Input'!$B$3:$F$10034,5,1)=VLOOKUP(JK26,'Drilling Input'!$B$3:$F$10034,5,1)," ",VLOOKUP(JK27,'Drilling Input'!$B$3:$F$10034,5,1))</f>
        <v xml:space="preserve"> </v>
      </c>
      <c r="JM27" s="504"/>
      <c r="JN27" s="503">
        <f t="shared" ref="JN27" si="2899">JN26+1/24+1/100000</f>
        <v>44677.833533333353</v>
      </c>
      <c r="JO27" s="501" t="str">
        <f>IF(VLOOKUP(JN27,'Drilling Input'!$B$3:$F$10034,5,1)=VLOOKUP(JN26,'Drilling Input'!$B$3:$F$10034,5,1)," ",VLOOKUP(JN27,'Drilling Input'!$B$3:$F$10034,5,1))</f>
        <v xml:space="preserve"> </v>
      </c>
      <c r="JP27" s="504"/>
      <c r="JQ27" s="503">
        <f t="shared" ref="JQ27" si="2900">JQ26+1/24+1/100000</f>
        <v>44678.833533333353</v>
      </c>
      <c r="JR27" s="501" t="str">
        <f>IF(VLOOKUP(JQ27,'Drilling Input'!$B$3:$F$10034,5,1)=VLOOKUP(JQ26,'Drilling Input'!$B$3:$F$10034,5,1)," ",VLOOKUP(JQ27,'Drilling Input'!$B$3:$F$10034,5,1))</f>
        <v xml:space="preserve"> </v>
      </c>
      <c r="JS27" s="504"/>
      <c r="JT27" s="503">
        <f t="shared" si="2500"/>
        <v>44679.833533333353</v>
      </c>
      <c r="JU27" s="501" t="str">
        <f>IF(VLOOKUP(JT27,'Drilling Input'!$B$3:$F$10034,5,1)=VLOOKUP(JT26,'Drilling Input'!$B$3:$F$10034,5,1)," ",VLOOKUP(JT27,'Drilling Input'!$B$3:$F$10034,5,1))</f>
        <v xml:space="preserve"> </v>
      </c>
      <c r="JV27" s="504"/>
      <c r="JW27" s="503">
        <f t="shared" ref="JW27" si="2901">JW26+1/24+1/100000</f>
        <v>44680.833533333353</v>
      </c>
      <c r="JX27" s="501" t="str">
        <f>IF(VLOOKUP(JW27,'Drilling Input'!$B$3:$F$10034,5,1)=VLOOKUP(JW26,'Drilling Input'!$B$3:$F$10034,5,1)," ",VLOOKUP(JW27,'Drilling Input'!$B$3:$F$10034,5,1))</f>
        <v xml:space="preserve"> </v>
      </c>
      <c r="JY27" s="504"/>
      <c r="JZ27" s="503">
        <f t="shared" ref="JZ27" si="2902">JZ26+1/24+1/100000</f>
        <v>44681.833533333353</v>
      </c>
      <c r="KA27" s="501" t="str">
        <f>IF(VLOOKUP(JZ27,'Drilling Input'!$B$3:$F$10034,5,1)=VLOOKUP(JZ26,'Drilling Input'!$B$3:$F$10034,5,1)," ",VLOOKUP(JZ27,'Drilling Input'!$B$3:$F$10034,5,1))</f>
        <v xml:space="preserve"> </v>
      </c>
      <c r="KB27" s="504"/>
      <c r="KC27" s="503">
        <f t="shared" si="2495"/>
        <v>44682.833533333353</v>
      </c>
      <c r="KD27" s="501" t="str">
        <f>IF(VLOOKUP(KC27,'Drilling Input'!$B$3:$F$10034,5,1)=VLOOKUP(KC26,'Drilling Input'!$B$3:$F$10034,5,1)," ",VLOOKUP(KC27,'Drilling Input'!$B$3:$F$10034,5,1))</f>
        <v>Drop ball and circulate down to convert service tool</v>
      </c>
      <c r="KE27" s="504"/>
      <c r="KF27" s="503">
        <f t="shared" ref="KF27" si="2903">KF26+1/24+1/100000</f>
        <v>44683.833533333353</v>
      </c>
      <c r="KG27" s="501" t="str">
        <f>IF(VLOOKUP(KF27,'Drilling Input'!$B$3:$F$10034,5,1)=VLOOKUP(KF26,'Drilling Input'!$B$3:$F$10034,5,1)," ",VLOOKUP(KF27,'Drilling Input'!$B$3:$F$10034,5,1))</f>
        <v>Function test BOP</v>
      </c>
      <c r="KH27" s="504"/>
      <c r="KI27" s="503">
        <f t="shared" ref="KI27" si="2904">KI26+1/24+1/100000</f>
        <v>44684.833533333353</v>
      </c>
      <c r="KJ27" s="501" t="str">
        <f>IF(VLOOKUP(KI27,'Drilling Input'!$B$3:$F$10034,5,1)=VLOOKUP(KI26,'Drilling Input'!$B$3:$F$10034,5,1)," ",VLOOKUP(KI27,'Drilling Input'!$B$3:$F$10034,5,1))</f>
        <v xml:space="preserve"> </v>
      </c>
      <c r="KK27" s="504"/>
      <c r="KL27" s="503">
        <f t="shared" ref="KL27" si="2905">KL26+1/24+1/100000</f>
        <v>44685.833533333353</v>
      </c>
      <c r="KM27" s="501" t="str">
        <f>IF(VLOOKUP(KL27,'Drilling Input'!$B$3:$F$10034,5,1)=VLOOKUP(KL26,'Drilling Input'!$B$3:$F$10034,5,1)," ",VLOOKUP(KL27,'Drilling Input'!$B$3:$F$10034,5,1))</f>
        <v xml:space="preserve"> </v>
      </c>
      <c r="KN27" s="504"/>
      <c r="KO27" s="503">
        <f t="shared" ref="KO27" si="2906">KO26+1/24+1/100000</f>
        <v>44686.833533333353</v>
      </c>
      <c r="KP27" s="501" t="str">
        <f>IF(VLOOKUP(KO27,'Drilling Input'!$B$3:$F$10034,5,1)=VLOOKUP(KO26,'Drilling Input'!$B$3:$F$10034,5,1)," ",VLOOKUP(KO27,'Drilling Input'!$B$3:$F$10034,5,1))</f>
        <v xml:space="preserve"> </v>
      </c>
      <c r="KQ27" s="504"/>
      <c r="KR27" s="503">
        <f t="shared" si="2500"/>
        <v>44687.833533333353</v>
      </c>
      <c r="KS27" s="501" t="str">
        <f>IF(VLOOKUP(KR27,'Drilling Input'!$B$3:$F$10034,5,1)=VLOOKUP(KR26,'Drilling Input'!$B$3:$F$10034,5,1)," ",VLOOKUP(KR27,'Drilling Input'!$B$3:$F$10034,5,1))</f>
        <v xml:space="preserve"> </v>
      </c>
      <c r="KT27" s="504"/>
      <c r="KU27" s="503">
        <f t="shared" ref="KU27" si="2907">KU26+1/24+1/100000</f>
        <v>44688.833533333353</v>
      </c>
      <c r="KV27" s="501" t="str">
        <f>IF(VLOOKUP(KU27,'Drilling Input'!$B$3:$F$10034,5,1)=VLOOKUP(KU26,'Drilling Input'!$B$3:$F$10034,5,1)," ",VLOOKUP(KU27,'Drilling Input'!$B$3:$F$10034,5,1))</f>
        <v xml:space="preserve"> </v>
      </c>
      <c r="KW27" s="504"/>
      <c r="KX27" s="503">
        <f t="shared" ref="KX27" si="2908">KX26+1/24+1/100000</f>
        <v>44689.833533333353</v>
      </c>
      <c r="KY27" s="501" t="str">
        <f>IF(VLOOKUP(KX27,'Drilling Input'!$B$3:$F$10034,5,1)=VLOOKUP(KX26,'Drilling Input'!$B$3:$F$10034,5,1)," ",VLOOKUP(KX27,'Drilling Input'!$B$3:$F$10034,5,1))</f>
        <v>ROV performs Back seal test on connector</v>
      </c>
      <c r="KZ27" s="504"/>
      <c r="LA27" s="503">
        <f t="shared" si="2515"/>
        <v>44690.833533333353</v>
      </c>
      <c r="LB27" s="501" t="str">
        <f>IF(VLOOKUP(LA27,'Drilling Input'!$B$3:$F$10034,5,1)=VLOOKUP(LA26,'Drilling Input'!$B$3:$F$10034,5,1)," ",VLOOKUP(LA27,'Drilling Input'!$B$3:$F$10034,5,1))</f>
        <v>Pressure test Flow spool valves, Meanwhile rig down Riser running tool, run 1 stand DP across DSIT and function test DSIT, Rack stand and pick up Riser RT</v>
      </c>
      <c r="LC27" s="504"/>
      <c r="LD27" s="503">
        <f t="shared" ref="LD27" si="2909">LD26+1/24+1/100000</f>
        <v>44691.833533333353</v>
      </c>
      <c r="LE27" s="501" t="str">
        <f>IF(VLOOKUP(LD27,'Drilling Input'!$B$3:$F$10034,5,1)=VLOOKUP(LD26,'Drilling Input'!$B$3:$F$10034,5,1)," ",VLOOKUP(LD27,'Drilling Input'!$B$3:$F$10034,5,1))</f>
        <v xml:space="preserve"> </v>
      </c>
      <c r="LF27" s="504"/>
      <c r="LG27" s="503">
        <f t="shared" ref="LG27" si="2910">LG26+1/24+1/100000</f>
        <v>44692.833533333353</v>
      </c>
      <c r="LH27" s="501" t="str">
        <f>IF(VLOOKUP(LG27,'Drilling Input'!$B$3:$F$10034,5,1)=VLOOKUP(LG26,'Drilling Input'!$B$3:$F$10034,5,1)," ",VLOOKUP(LG27,'Drilling Input'!$B$3:$F$10034,5,1))</f>
        <v>Circulate BU to above BOPs</v>
      </c>
      <c r="LI27" s="504"/>
      <c r="LJ27" s="503">
        <f t="shared" ref="LJ27" si="2911">LJ26+1/24+1/100000</f>
        <v>44693.833533333353</v>
      </c>
      <c r="LK27" s="501" t="str">
        <f>IF(VLOOKUP(LJ27,'Drilling Input'!$B$3:$F$10034,5,1)=VLOOKUP(LJ26,'Drilling Input'!$B$3:$F$10034,5,1)," ",VLOOKUP(LJ27,'Drilling Input'!$B$3:$F$10034,5,1))</f>
        <v xml:space="preserve"> </v>
      </c>
      <c r="LL27" s="504"/>
      <c r="LM27" s="503">
        <f t="shared" ref="LM27" si="2912">LM26+1/24+1/100000</f>
        <v>44694.833533333353</v>
      </c>
      <c r="LN27" s="501" t="str">
        <f>IF(VLOOKUP(LM27,'Drilling Input'!$B$3:$F$10034,5,1)=VLOOKUP(LM26,'Drilling Input'!$B$3:$F$10034,5,1)," ",VLOOKUP(LM27,'Drilling Input'!$B$3:$F$10034,5,1))</f>
        <v xml:space="preserve"> </v>
      </c>
      <c r="LO27" s="504"/>
      <c r="LP27" s="503">
        <f t="shared" si="2520"/>
        <v>44695.833533333353</v>
      </c>
      <c r="LQ27" s="501" t="str">
        <f>IF(VLOOKUP(LP27,'Drilling Input'!$B$3:$F$10034,5,1)=VLOOKUP(LP26,'Drilling Input'!$B$3:$F$10034,5,1)," ",VLOOKUP(LP27,'Drilling Input'!$B$3:$F$10034,5,1))</f>
        <v xml:space="preserve"> </v>
      </c>
      <c r="LR27" s="504"/>
      <c r="LS27" s="503">
        <f t="shared" ref="LS27" si="2913">LS26+1/24+1/100000</f>
        <v>44696.833533333353</v>
      </c>
      <c r="LT27" s="501" t="str">
        <f>IF(VLOOKUP(LS27,'Drilling Input'!$B$3:$F$10034,5,1)=VLOOKUP(LS26,'Drilling Input'!$B$3:$F$10034,5,1)," ",VLOOKUP(LS27,'Drilling Input'!$B$3:$F$10034,5,1))</f>
        <v xml:space="preserve"> </v>
      </c>
      <c r="LU27" s="504"/>
      <c r="LV27" s="503">
        <f t="shared" ref="LV27" si="2914">LV26+1/24+1/100000</f>
        <v>44697.833533333353</v>
      </c>
      <c r="LW27" s="501" t="str">
        <f>IF(VLOOKUP(LV27,'Drilling Input'!$B$3:$F$10034,5,1)=VLOOKUP(LV26,'Drilling Input'!$B$3:$F$10034,5,1)," ",VLOOKUP(LV27,'Drilling Input'!$B$3:$F$10034,5,1))</f>
        <v xml:space="preserve"> </v>
      </c>
      <c r="LX27" s="504"/>
      <c r="LY27" s="503">
        <f t="shared" si="2515"/>
        <v>44698.833533333353</v>
      </c>
      <c r="LZ27" s="501" t="str">
        <f>IF(VLOOKUP(LY27,'Drilling Input'!$B$3:$F$10034,5,1)=VLOOKUP(LY26,'Drilling Input'!$B$3:$F$10034,5,1)," ",VLOOKUP(LY27,'Drilling Input'!$B$3:$F$10034,5,1))</f>
        <v xml:space="preserve"> </v>
      </c>
      <c r="MA27" s="504"/>
      <c r="MB27" s="503">
        <f t="shared" ref="MB27" si="2915">MB26+1/24+1/100000</f>
        <v>44699.833533333353</v>
      </c>
      <c r="MC27" s="501" t="str">
        <f>IF(VLOOKUP(MB27,'Drilling Input'!$B$3:$F$10034,5,1)=VLOOKUP(MB26,'Drilling Input'!$B$3:$F$10034,5,1)," ",VLOOKUP(MB27,'Drilling Input'!$B$3:$F$10034,5,1))</f>
        <v>Pump cocktail train and displace to SW</v>
      </c>
      <c r="MD27" s="504"/>
      <c r="ME27" s="503">
        <f t="shared" ref="ME27" si="2916">ME26+1/24+1/100000</f>
        <v>44700.833533333353</v>
      </c>
      <c r="MF27" s="501" t="str">
        <f>IF(VLOOKUP(ME27,'Drilling Input'!$B$3:$F$10034,5,1)=VLOOKUP(ME26,'Drilling Input'!$B$3:$F$10034,5,1)," ",VLOOKUP(ME27,'Drilling Input'!$B$3:$F$10034,5,1))</f>
        <v xml:space="preserve"> </v>
      </c>
      <c r="MG27" s="504"/>
      <c r="MH27" s="503">
        <f t="shared" ref="MH27" si="2917">MH26+1/24+1/100000</f>
        <v>44701.833533333353</v>
      </c>
      <c r="MI27" s="501" t="str">
        <f>IF(VLOOKUP(MH27,'Drilling Input'!$B$3:$F$10034,5,1)=VLOOKUP(MH26,'Drilling Input'!$B$3:$F$10034,5,1)," ",VLOOKUP(MH27,'Drilling Input'!$B$3:$F$10034,5,1))</f>
        <v xml:space="preserve"> </v>
      </c>
      <c r="MJ27" s="504"/>
      <c r="MK27" s="503">
        <f t="shared" ref="MK27" si="2918">MK26+1/24+1/100000</f>
        <v>44702.833533333353</v>
      </c>
      <c r="ML27" s="501" t="str">
        <f>IF(VLOOKUP(MK27,'Drilling Input'!$B$3:$F$10034,5,1)=VLOOKUP(MK26,'Drilling Input'!$B$3:$F$10034,5,1)," ",VLOOKUP(MK27,'Drilling Input'!$B$3:$F$10034,5,1))</f>
        <v>Displace spacers. Activate Jetstream.</v>
      </c>
      <c r="MM27" s="504"/>
      <c r="MN27" s="503">
        <f t="shared" si="2520"/>
        <v>44703.833533333353</v>
      </c>
      <c r="MO27" s="501" t="str">
        <f>IF(VLOOKUP(MN27,'Drilling Input'!$B$3:$F$10034,5,1)=VLOOKUP(MN26,'Drilling Input'!$B$3:$F$10034,5,1)," ",VLOOKUP(MN27,'Drilling Input'!$B$3:$F$10034,5,1))</f>
        <v xml:space="preserve"> </v>
      </c>
      <c r="MP27" s="504"/>
      <c r="MQ27" s="503">
        <f t="shared" ref="MQ27" si="2919">MQ26+1/24+1/100000</f>
        <v>44704.833533333353</v>
      </c>
      <c r="MR27" s="501" t="str">
        <f>IF(VLOOKUP(MQ27,'Drilling Input'!$B$3:$F$10034,5,1)=VLOOKUP(MQ26,'Drilling Input'!$B$3:$F$10034,5,1)," ",VLOOKUP(MQ27,'Drilling Input'!$B$3:$F$10034,5,1))</f>
        <v xml:space="preserve">Pump x bbl MCS spacer - rig.  </v>
      </c>
      <c r="MS27" s="504"/>
      <c r="MT27" s="503">
        <f t="shared" ref="MT27" si="2920">MT26+1/24+1/100000</f>
        <v>44705.833533333353</v>
      </c>
      <c r="MU27" s="501" t="str">
        <f>IF(VLOOKUP(MT27,'Drilling Input'!$B$3:$F$10034,5,1)=VLOOKUP(MT26,'Drilling Input'!$B$3:$F$10034,5,1)," ",VLOOKUP(MT27,'Drilling Input'!$B$3:$F$10034,5,1))</f>
        <v xml:space="preserve"> </v>
      </c>
      <c r="MV27" s="504"/>
      <c r="MW27" s="503">
        <f t="shared" si="2515"/>
        <v>44706.833533333353</v>
      </c>
      <c r="MX27" s="501" t="str">
        <f>IF(VLOOKUP(MW27,'Drilling Input'!$B$3:$F$10034,5,1)=VLOOKUP(MW26,'Drilling Input'!$B$3:$F$10034,5,1)," ",VLOOKUP(MW27,'Drilling Input'!$B$3:$F$10034,5,1))</f>
        <v xml:space="preserve"> </v>
      </c>
      <c r="MY27" s="504"/>
      <c r="MZ27" s="503">
        <f t="shared" ref="MZ27" si="2921">MZ26+1/24+1/100000</f>
        <v>44707.833533333353</v>
      </c>
      <c r="NA27" s="501" t="str">
        <f>IF(VLOOKUP(MZ27,'Drilling Input'!$B$3:$F$10034,5,1)=VLOOKUP(MZ26,'Drilling Input'!$B$3:$F$10034,5,1)," ",VLOOKUP(MZ27,'Drilling Input'!$B$3:$F$10034,5,1))</f>
        <v xml:space="preserve"> </v>
      </c>
      <c r="NB27" s="504"/>
      <c r="NC27" s="503">
        <f t="shared" ref="NC27" si="2922">NC26+1/24+1/100000</f>
        <v>44708.833533333353</v>
      </c>
      <c r="ND27" s="501" t="str">
        <f>IF(VLOOKUP(NC27,'Drilling Input'!$B$3:$F$10034,5,1)=VLOOKUP(NC26,'Drilling Input'!$B$3:$F$10034,5,1)," ",VLOOKUP(NC27,'Drilling Input'!$B$3:$F$10034,5,1))</f>
        <v>Pump cement. Drop top dart.</v>
      </c>
      <c r="NE27" s="504"/>
      <c r="NF27" s="503">
        <f t="shared" ref="NF27" si="2923">NF26+1/24+1/100000</f>
        <v>44709.833533333353</v>
      </c>
      <c r="NG27" s="501" t="str">
        <f>IF(VLOOKUP(NF27,'Drilling Input'!$B$3:$F$10034,5,1)=VLOOKUP(NF26,'Drilling Input'!$B$3:$F$10034,5,1)," ",VLOOKUP(NF27,'Drilling Input'!$B$3:$F$10034,5,1))</f>
        <v xml:space="preserve">Circulate clean </v>
      </c>
      <c r="NH27" s="504"/>
      <c r="NI27" s="503">
        <f t="shared" ref="NI27" si="2924">NI26+1/24+1/100000</f>
        <v>44710.833533333353</v>
      </c>
      <c r="NJ27" s="501" t="str">
        <f>IF(VLOOKUP(NI27,'Drilling Input'!$B$3:$F$10034,5,1)=VLOOKUP(NI26,'Drilling Input'!$B$3:$F$10034,5,1)," ",VLOOKUP(NI27,'Drilling Input'!$B$3:$F$10034,5,1))</f>
        <v>RIH CBL logging tools to TOC. Perform correlation pass.</v>
      </c>
      <c r="NK27" s="504"/>
      <c r="NL27" s="503">
        <f t="shared" si="2520"/>
        <v>44711.833533333353</v>
      </c>
      <c r="NM27" s="501" t="str">
        <f>IF(VLOOKUP(NL27,'Drilling Input'!$B$3:$F$10034,5,1)=VLOOKUP(NL26,'Drilling Input'!$B$3:$F$10034,5,1)," ",VLOOKUP(NL27,'Drilling Input'!$B$3:$F$10034,5,1))</f>
        <v xml:space="preserve"> </v>
      </c>
      <c r="NN27" s="504"/>
      <c r="NO27" s="503">
        <f t="shared" ref="NO27" si="2925">NO26+1/24+1/100000</f>
        <v>44712.833533333353</v>
      </c>
      <c r="NP27" s="501" t="str">
        <f>IF(VLOOKUP(NO27,'Drilling Input'!$B$3:$F$10034,5,1)=VLOOKUP(NO26,'Drilling Input'!$B$3:$F$10034,5,1)," ",VLOOKUP(NO27,'Drilling Input'!$B$3:$F$10034,5,1))</f>
        <v xml:space="preserve"> </v>
      </c>
      <c r="NQ27" s="504"/>
      <c r="NR27" s="503">
        <f t="shared" ref="NR27" si="2926">NR26+1/24+1/100000</f>
        <v>44713.833533333353</v>
      </c>
      <c r="NS27" s="501" t="str">
        <f>IF(VLOOKUP(NR27,'Drilling Input'!$B$3:$F$10034,5,1)=VLOOKUP(NR26,'Drilling Input'!$B$3:$F$10034,5,1)," ",VLOOKUP(NR27,'Drilling Input'!$B$3:$F$10034,5,1))</f>
        <v>Displace choke and kill lines</v>
      </c>
      <c r="NT27" s="504"/>
      <c r="NU27" s="503">
        <f t="shared" si="2535"/>
        <v>44714.833533333353</v>
      </c>
      <c r="NV27" s="501" t="str">
        <f>IF(VLOOKUP(NU27,'Drilling Input'!$B$3:$F$10034,5,1)=VLOOKUP(NU26,'Drilling Input'!$B$3:$F$10034,5,1)," ",VLOOKUP(NU27,'Drilling Input'!$B$3:$F$10034,5,1))</f>
        <v xml:space="preserve"> </v>
      </c>
      <c r="NW27" s="504"/>
      <c r="NX27" s="503">
        <f t="shared" ref="NX27" si="2927">NX26+1/24+1/100000</f>
        <v>44715.833533333353</v>
      </c>
      <c r="NY27" s="501" t="str">
        <f>IF(VLOOKUP(NX27,'Drilling Input'!$B$3:$F$10034,5,1)=VLOOKUP(NX26,'Drilling Input'!$B$3:$F$10034,5,1)," ",VLOOKUP(NX27,'Drilling Input'!$B$3:$F$10034,5,1))</f>
        <v xml:space="preserve"> </v>
      </c>
      <c r="NZ27" s="504"/>
      <c r="OA27" s="503">
        <f t="shared" ref="OA27" si="2928">OA26+1/24+1/100000</f>
        <v>44716.833533333353</v>
      </c>
      <c r="OB27" s="501" t="str">
        <f>IF(VLOOKUP(OA27,'Drilling Input'!$B$3:$F$10034,5,1)=VLOOKUP(OA26,'Drilling Input'!$B$3:$F$10034,5,1)," ",VLOOKUP(OA27,'Drilling Input'!$B$3:$F$10034,5,1))</f>
        <v xml:space="preserve"> </v>
      </c>
      <c r="OC27" s="504"/>
      <c r="OD27" s="503">
        <f t="shared" ref="OD27" si="2929">OD26+1/24+1/100000</f>
        <v>44717.833533333353</v>
      </c>
      <c r="OE27" s="501" t="str">
        <f>IF(VLOOKUP(OD27,'Drilling Input'!$B$3:$F$10034,5,1)=VLOOKUP(OD26,'Drilling Input'!$B$3:$F$10034,5,1)," ",VLOOKUP(OD27,'Drilling Input'!$B$3:$F$10034,5,1))</f>
        <v xml:space="preserve"> </v>
      </c>
      <c r="OF27" s="504"/>
      <c r="OG27" s="503">
        <f t="shared" ref="OG27" si="2930">OG26+1/24+1/100000</f>
        <v>44718.833533333353</v>
      </c>
      <c r="OH27" s="501" t="str">
        <f>IF(VLOOKUP(OG27,'Drilling Input'!$B$3:$F$10034,5,1)=VLOOKUP(OG26,'Drilling Input'!$B$3:$F$10034,5,1)," ",VLOOKUP(OG27,'Drilling Input'!$B$3:$F$10034,5,1))</f>
        <v xml:space="preserve"> </v>
      </c>
      <c r="OI27" s="504"/>
      <c r="OJ27" s="503">
        <f t="shared" si="2540"/>
        <v>44719.833533333353</v>
      </c>
      <c r="OK27" s="501" t="str">
        <f>IF(VLOOKUP(OJ27,'Drilling Input'!$B$3:$F$10034,5,1)=VLOOKUP(OJ26,'Drilling Input'!$B$3:$F$10034,5,1)," ",VLOOKUP(OJ27,'Drilling Input'!$B$3:$F$10034,5,1))</f>
        <v>Wash down, latch WB,  circulate through AAV port and release WB</v>
      </c>
      <c r="OL27" s="504"/>
      <c r="OM27" s="503">
        <f t="shared" ref="OM27" si="2931">OM26+1/24+1/100000</f>
        <v>44720.833533333353</v>
      </c>
      <c r="ON27" s="501" t="str">
        <f>IF(VLOOKUP(OM27,'Drilling Input'!$B$3:$F$10034,5,1)=VLOOKUP(OM26,'Drilling Input'!$B$3:$F$10034,5,1)," ",VLOOKUP(OM27,'Drilling Input'!$B$3:$F$10034,5,1))</f>
        <v xml:space="preserve"> </v>
      </c>
      <c r="OO27" s="504"/>
      <c r="OP27" s="503">
        <f t="shared" ref="OP27" si="2932">OP26+1/24+1/100000</f>
        <v>44721.833533333353</v>
      </c>
      <c r="OQ27" s="501" t="str">
        <f>IF(VLOOKUP(OP27,'Drilling Input'!$B$3:$F$10034,5,1)=VLOOKUP(OP26,'Drilling Input'!$B$3:$F$10034,5,1)," ",VLOOKUP(OP27,'Drilling Input'!$B$3:$F$10034,5,1))</f>
        <v xml:space="preserve"> </v>
      </c>
      <c r="OR27" s="504"/>
      <c r="OS27" s="503">
        <f t="shared" si="2535"/>
        <v>44722.833533333353</v>
      </c>
      <c r="OT27" s="501" t="str">
        <f>IF(VLOOKUP(OS27,'Drilling Input'!$B$3:$F$10034,5,1)=VLOOKUP(OS26,'Drilling Input'!$B$3:$F$10034,5,1)," ",VLOOKUP(OS27,'Drilling Input'!$B$3:$F$10034,5,1))</f>
        <v>Pressure test surface lines</v>
      </c>
      <c r="OU27" s="504"/>
      <c r="OV27" s="503">
        <f t="shared" ref="OV27" si="2933">OV26+1/24+1/100000</f>
        <v>44723.833533333353</v>
      </c>
      <c r="OW27" s="501" t="str">
        <f>IF(VLOOKUP(OV27,'Drilling Input'!$B$3:$F$10034,5,1)=VLOOKUP(OV26,'Drilling Input'!$B$3:$F$10034,5,1)," ",VLOOKUP(OV27,'Drilling Input'!$B$3:$F$10034,5,1))</f>
        <v>C/O DP handing equipment</v>
      </c>
      <c r="OX27" s="504"/>
      <c r="OY27" s="503">
        <f t="shared" ref="OY27" si="2934">OY26+1/24+1/100000</f>
        <v>44724.833533333353</v>
      </c>
      <c r="OZ27" s="501" t="str">
        <f>IF(VLOOKUP(OY27,'Drilling Input'!$B$3:$F$10034,5,1)=VLOOKUP(OY26,'Drilling Input'!$B$3:$F$10034,5,1)," ",VLOOKUP(OY27,'Drilling Input'!$B$3:$F$10034,5,1))</f>
        <v>Land and latch BOP onto THD</v>
      </c>
      <c r="PA27" s="504"/>
      <c r="PB27" s="503">
        <f t="shared" ref="PB27" si="2935">PB26+1/24+1/100000</f>
        <v>44725.833533333353</v>
      </c>
      <c r="PC27" s="501" t="str">
        <f>IF(VLOOKUP(PB27,'Drilling Input'!$B$3:$F$10034,5,1)=VLOOKUP(PB26,'Drilling Input'!$B$3:$F$10034,5,1)," ",VLOOKUP(PB27,'Drilling Input'!$B$3:$F$10034,5,1))</f>
        <v xml:space="preserve"> </v>
      </c>
      <c r="PD27" s="504"/>
      <c r="PE27" s="503">
        <f t="shared" ref="PE27" si="2936">PE26+1/24+1/100000</f>
        <v>44726.833533333353</v>
      </c>
      <c r="PF27" s="501" t="str">
        <f>IF(VLOOKUP(PE27,'Drilling Input'!$B$3:$F$10034,5,1)=VLOOKUP(PE26,'Drilling Input'!$B$3:$F$10034,5,1)," ",VLOOKUP(PE27,'Drilling Input'!$B$3:$F$10034,5,1))</f>
        <v xml:space="preserve"> </v>
      </c>
      <c r="PG27" s="504"/>
      <c r="PH27" s="503">
        <f t="shared" si="2540"/>
        <v>44727.833533333353</v>
      </c>
      <c r="PI27" s="501" t="str">
        <f>IF(VLOOKUP(PH27,'Drilling Input'!$B$3:$F$10034,5,1)=VLOOKUP(PH26,'Drilling Input'!$B$3:$F$10034,5,1)," ",VLOOKUP(PH27,'Drilling Input'!$B$3:$F$10034,5,1))</f>
        <v xml:space="preserve"> </v>
      </c>
      <c r="PJ27" s="504"/>
      <c r="PK27" s="503">
        <f t="shared" ref="PK27" si="2937">PK26+1/24+1/100000</f>
        <v>44728.833533333353</v>
      </c>
      <c r="PL27" s="501" t="str">
        <f>IF(VLOOKUP(PK27,'Drilling Input'!$B$3:$F$10034,5,1)=VLOOKUP(PK26,'Drilling Input'!$B$3:$F$10034,5,1)," ",VLOOKUP(PK27,'Drilling Input'!$B$3:$F$10034,5,1))</f>
        <v>MU SAS screens in stands,  swell packers,  5 pups  (2 x 2 swellables).</v>
      </c>
      <c r="PM27" s="504"/>
      <c r="PN27" s="503">
        <f t="shared" ref="PN27" si="2938">PN26+1/24+1/100000</f>
        <v>44729.833533333353</v>
      </c>
      <c r="PO27" s="501" t="str">
        <f>IF(VLOOKUP(PN27,'Drilling Input'!$B$3:$F$10034,5,1)=VLOOKUP(PN26,'Drilling Input'!$B$3:$F$10034,5,1)," ",VLOOKUP(PN27,'Drilling Input'!$B$3:$F$10034,5,1))</f>
        <v xml:space="preserve"> </v>
      </c>
      <c r="PP27" s="504"/>
      <c r="PQ27" s="503">
        <f t="shared" si="2535"/>
        <v>44730.833533333353</v>
      </c>
      <c r="PR27" s="501" t="str">
        <f>IF(VLOOKUP(PQ27,'Drilling Input'!$B$3:$F$10034,5,1)=VLOOKUP(PQ26,'Drilling Input'!$B$3:$F$10034,5,1)," ",VLOOKUP(PQ27,'Drilling Input'!$B$3:$F$10034,5,1))</f>
        <v>Pressure test cement line to 6000 psi for 10 min</v>
      </c>
      <c r="PS27" s="504"/>
      <c r="PT27" s="503">
        <f t="shared" ref="PT27" si="2939">PT26+1/24+1/100000</f>
        <v>44731.833533333353</v>
      </c>
      <c r="PU27" s="501" t="str">
        <f>IF(VLOOKUP(PT27,'Drilling Input'!$B$3:$F$10034,5,1)=VLOOKUP(PT26,'Drilling Input'!$B$3:$F$10034,5,1)," ",VLOOKUP(PT27,'Drilling Input'!$B$3:$F$10034,5,1))</f>
        <v>POOH to setting tool.</v>
      </c>
      <c r="PV27" s="504"/>
      <c r="PW27" s="503">
        <f t="shared" ref="PW27" si="2940">PW26+1/24+1/100000</f>
        <v>44732.833533333353</v>
      </c>
      <c r="PX27" s="501" t="str">
        <f>IF(VLOOKUP(PW27,'Drilling Input'!$B$3:$F$10034,5,1)=VLOOKUP(PW26,'Drilling Input'!$B$3:$F$10034,5,1)," ",VLOOKUP(PW27,'Drilling Input'!$B$3:$F$10034,5,1))</f>
        <v>RIH with completion Tubing</v>
      </c>
      <c r="PY27" s="504"/>
      <c r="PZ27" s="503">
        <f t="shared" ref="PZ27" si="2941">PZ26+1/24+1/100000</f>
        <v>44733.833533333353</v>
      </c>
      <c r="QA27" s="501" t="str">
        <f>IF(VLOOKUP(PZ27,'Drilling Input'!$B$3:$F$10034,5,1)=VLOOKUP(PZ26,'Drilling Input'!$B$3:$F$10034,5,1)," ",VLOOKUP(PZ27,'Drilling Input'!$B$3:$F$10034,5,1))</f>
        <v xml:space="preserve"> </v>
      </c>
      <c r="QB27" s="504"/>
      <c r="QC27" s="503">
        <f t="shared" ref="QC27" si="2942">QC26+1/24+1/100000</f>
        <v>44734.833533333353</v>
      </c>
      <c r="QD27" s="501" t="str">
        <f>IF(VLOOKUP(QC27,'Drilling Input'!$B$3:$F$10034,5,1)=VLOOKUP(QC26,'Drilling Input'!$B$3:$F$10034,5,1)," ",VLOOKUP(QC27,'Drilling Input'!$B$3:$F$10034,5,1))</f>
        <v xml:space="preserve"> </v>
      </c>
      <c r="QE27" s="504"/>
      <c r="QF27" s="503">
        <f t="shared" si="2540"/>
        <v>44735.833533333353</v>
      </c>
      <c r="QG27" s="501" t="str">
        <f>IF(VLOOKUP(QF27,'Drilling Input'!$B$3:$F$10034,5,1)=VLOOKUP(QF26,'Drilling Input'!$B$3:$F$10034,5,1)," ",VLOOKUP(QF27,'Drilling Input'!$B$3:$F$10034,5,1))</f>
        <v xml:space="preserve"> </v>
      </c>
      <c r="QH27" s="504"/>
      <c r="QI27" s="503">
        <f t="shared" ref="QI27" si="2943">QI26+1/24+1/100000</f>
        <v>44736.833533333353</v>
      </c>
      <c r="QJ27" s="501" t="str">
        <f>IF(VLOOKUP(QI27,'Drilling Input'!$B$3:$F$10034,5,1)=VLOOKUP(QI26,'Drilling Input'!$B$3:$F$10034,5,1)," ",VLOOKUP(QI27,'Drilling Input'!$B$3:$F$10034,5,1))</f>
        <v xml:space="preserve">Install diverter pulling tool. Pull diverter. Lay down on skate. </v>
      </c>
      <c r="QK27" s="504"/>
      <c r="QL27" s="503">
        <f t="shared" ref="QL27" si="2944">QL26+1/24+1/100000</f>
        <v>44737.833533333353</v>
      </c>
      <c r="QM27" s="501" t="str">
        <f>IF(VLOOKUP(QL27,'Drilling Input'!$B$3:$F$10034,5,1)=VLOOKUP(QL26,'Drilling Input'!$B$3:$F$10034,5,1)," ",VLOOKUP(QL27,'Drilling Input'!$B$3:$F$10034,5,1))</f>
        <v>Remove bridges  BOP through splash zone to cart.  Remove double.  Hang in blocks. Skid BOP aft.  Move BOP to starboard set back area.</v>
      </c>
      <c r="QN27" s="504"/>
      <c r="QO27" s="503">
        <f t="shared" si="2555"/>
        <v>44738.833533333353</v>
      </c>
      <c r="QP27" s="501" t="str">
        <f>IF(VLOOKUP(QO27,'Drilling Input'!$B$3:$F$10034,5,1)=VLOOKUP(QO26,'Drilling Input'!$B$3:$F$10034,5,1)," ",VLOOKUP(QO27,'Drilling Input'!$B$3:$F$10034,5,1))</f>
        <v xml:space="preserve"> </v>
      </c>
      <c r="QQ27" s="504"/>
      <c r="QR27" s="503">
        <f t="shared" ref="QR27" si="2945">QR26+1/24+1/100000</f>
        <v>44739.833533333353</v>
      </c>
      <c r="QS27" s="501" t="str">
        <f>IF(VLOOKUP(QR27,'Drilling Input'!$B$3:$F$10034,5,1)=VLOOKUP(QR26,'Drilling Input'!$B$3:$F$10034,5,1)," ",VLOOKUP(QR27,'Drilling Input'!$B$3:$F$10034,5,1))</f>
        <v xml:space="preserve"> </v>
      </c>
      <c r="QT27" s="504"/>
      <c r="QU27" s="503">
        <f t="shared" ref="QU27" si="2946">QU26+1/24+1/100000</f>
        <v>44740.833533333353</v>
      </c>
      <c r="QV27" s="501" t="str">
        <f>IF(VLOOKUP(QU27,'Drilling Input'!$B$3:$F$10034,5,1)=VLOOKUP(QU26,'Drilling Input'!$B$3:$F$10034,5,1)," ",VLOOKUP(QU27,'Drilling Input'!$B$3:$F$10034,5,1))</f>
        <v xml:space="preserve"> </v>
      </c>
      <c r="QW27" s="504"/>
      <c r="QX27" s="503">
        <f t="shared" ref="QX27" si="2947">QX26+1/24+1/100000</f>
        <v>44741.833533333353</v>
      </c>
      <c r="QY27" s="501" t="str">
        <f>IF(VLOOKUP(QX27,'Drilling Input'!$B$3:$F$10034,5,1)=VLOOKUP(QX26,'Drilling Input'!$B$3:$F$10034,5,1)," ",VLOOKUP(QX27,'Drilling Input'!$B$3:$F$10034,5,1))</f>
        <v xml:space="preserve"> </v>
      </c>
      <c r="QZ27" s="504"/>
      <c r="RA27" s="503">
        <f t="shared" ref="RA27" si="2948">RA26+1/24+1/100000</f>
        <v>44742.833533333353</v>
      </c>
      <c r="RB27" s="501" t="str">
        <f>IF(VLOOKUP(RA27,'Drilling Input'!$B$3:$F$10034,5,1)=VLOOKUP(RA26,'Drilling Input'!$B$3:$F$10034,5,1)," ",VLOOKUP(RA27,'Drilling Input'!$B$3:$F$10034,5,1))</f>
        <v xml:space="preserve"> </v>
      </c>
      <c r="RC27" s="504"/>
      <c r="RD27" s="503">
        <f t="shared" si="2560"/>
        <v>44743.833533333353</v>
      </c>
      <c r="RE27" s="501" t="str">
        <f>IF(VLOOKUP(RD27,'Drilling Input'!$B$3:$F$10034,5,1)=VLOOKUP(RD26,'Drilling Input'!$B$3:$F$10034,5,1)," ",VLOOKUP(RD27,'Drilling Input'!$B$3:$F$10034,5,1))</f>
        <v xml:space="preserve"> </v>
      </c>
      <c r="RF27" s="504"/>
      <c r="RG27" s="503">
        <f t="shared" ref="RG27" si="2949">RG26+1/24+1/100000</f>
        <v>44744.833533333353</v>
      </c>
      <c r="RH27" s="501" t="str">
        <f>IF(VLOOKUP(RG27,'Drilling Input'!$B$3:$F$10034,5,1)=VLOOKUP(RG26,'Drilling Input'!$B$3:$F$10034,5,1)," ",VLOOKUP(RG27,'Drilling Input'!$B$3:$F$10034,5,1))</f>
        <v xml:space="preserve"> </v>
      </c>
      <c r="RI27" s="504"/>
      <c r="RJ27" s="503">
        <f t="shared" ref="RJ27" si="2950">RJ26+1/24+1/100000</f>
        <v>44745.833533333353</v>
      </c>
      <c r="RK27" s="501" t="str">
        <f>IF(VLOOKUP(RJ27,'Drilling Input'!$B$3:$F$10034,5,1)=VLOOKUP(RJ26,'Drilling Input'!$B$3:$F$10034,5,1)," ",VLOOKUP(RJ27,'Drilling Input'!$B$3:$F$10034,5,1))</f>
        <v xml:space="preserve"> </v>
      </c>
      <c r="RL27" s="504"/>
      <c r="RM27" s="503">
        <f t="shared" si="2555"/>
        <v>44746.833533333353</v>
      </c>
      <c r="RN27" s="501" t="str">
        <f>IF(VLOOKUP(RM27,'Drilling Input'!$B$3:$F$10034,5,1)=VLOOKUP(RM26,'Drilling Input'!$B$3:$F$10034,5,1)," ",VLOOKUP(RM27,'Drilling Input'!$B$3:$F$10034,5,1))</f>
        <v xml:space="preserve"> </v>
      </c>
      <c r="RO27" s="504"/>
      <c r="RP27" s="503">
        <f t="shared" ref="RP27" si="2951">RP26+1/24+1/100000</f>
        <v>44747.833533333353</v>
      </c>
      <c r="RQ27" s="501" t="str">
        <f>IF(VLOOKUP(RP27,'Drilling Input'!$B$3:$F$10034,5,1)=VLOOKUP(RP26,'Drilling Input'!$B$3:$F$10034,5,1)," ",VLOOKUP(RP27,'Drilling Input'!$B$3:$F$10034,5,1))</f>
        <v xml:space="preserve"> </v>
      </c>
      <c r="RR27" s="504"/>
      <c r="RS27" s="503">
        <f t="shared" ref="RS27" si="2952">RS26+1/24+1/100000</f>
        <v>44748.833533333353</v>
      </c>
      <c r="RT27" s="501" t="str">
        <f>IF(VLOOKUP(RS27,'Drilling Input'!$B$3:$F$10034,5,1)=VLOOKUP(RS26,'Drilling Input'!$B$3:$F$10034,5,1)," ",VLOOKUP(RS27,'Drilling Input'!$B$3:$F$10034,5,1))</f>
        <v xml:space="preserve"> </v>
      </c>
      <c r="RU27" s="504"/>
      <c r="RV27" s="503">
        <f t="shared" ref="RV27" si="2953">RV26+1/24+1/100000</f>
        <v>44749.833533333353</v>
      </c>
      <c r="RW27" s="501" t="str">
        <f>IF(VLOOKUP(RV27,'Drilling Input'!$B$3:$F$10034,5,1)=VLOOKUP(RV26,'Drilling Input'!$B$3:$F$10034,5,1)," ",VLOOKUP(RV27,'Drilling Input'!$B$3:$F$10034,5,1))</f>
        <v xml:space="preserve"> </v>
      </c>
      <c r="RX27" s="504"/>
      <c r="RY27" s="503">
        <f t="shared" ref="RY27" si="2954">RY26+1/24+1/100000</f>
        <v>44750.833533333353</v>
      </c>
      <c r="RZ27" s="501" t="str">
        <f>IF(VLOOKUP(RY27,'Drilling Input'!$B$3:$F$10034,5,1)=VLOOKUP(RY26,'Drilling Input'!$B$3:$F$10034,5,1)," ",VLOOKUP(RY27,'Drilling Input'!$B$3:$F$10034,5,1))</f>
        <v xml:space="preserve"> </v>
      </c>
      <c r="SA27" s="504"/>
      <c r="SB27" s="503">
        <f t="shared" si="2560"/>
        <v>44751.833533333353</v>
      </c>
      <c r="SC27" s="501" t="str">
        <f>IF(VLOOKUP(SB27,'Drilling Input'!$B$3:$F$10034,5,1)=VLOOKUP(SB26,'Drilling Input'!$B$3:$F$10034,5,1)," ",VLOOKUP(SB27,'Drilling Input'!$B$3:$F$10034,5,1))</f>
        <v xml:space="preserve"> </v>
      </c>
      <c r="SD27" s="504"/>
      <c r="SE27" s="503">
        <f t="shared" ref="SE27" si="2955">SE26+1/24+1/100000</f>
        <v>44752.833533333353</v>
      </c>
      <c r="SF27" s="501" t="str">
        <f>IF(VLOOKUP(SE27,'Drilling Input'!$B$3:$F$10034,5,1)=VLOOKUP(SE26,'Drilling Input'!$B$3:$F$10034,5,1)," ",VLOOKUP(SE27,'Drilling Input'!$B$3:$F$10034,5,1))</f>
        <v xml:space="preserve"> </v>
      </c>
      <c r="SG27" s="504"/>
      <c r="SH27" s="503">
        <f t="shared" ref="SH27" si="2956">SH26+1/24+1/100000</f>
        <v>44753.833533333353</v>
      </c>
      <c r="SI27" s="501" t="str">
        <f>IF(VLOOKUP(SH27,'Drilling Input'!$B$3:$F$10034,5,1)=VLOOKUP(SH26,'Drilling Input'!$B$3:$F$10034,5,1)," ",VLOOKUP(SH27,'Drilling Input'!$B$3:$F$10034,5,1))</f>
        <v xml:space="preserve"> </v>
      </c>
      <c r="SJ27" s="504"/>
      <c r="SK27" s="503">
        <f t="shared" si="2555"/>
        <v>44754.833533333353</v>
      </c>
      <c r="SL27" s="501" t="str">
        <f>IF(VLOOKUP(SK27,'Drilling Input'!$B$3:$F$10034,5,1)=VLOOKUP(SK26,'Drilling Input'!$B$3:$F$10034,5,1)," ",VLOOKUP(SK27,'Drilling Input'!$B$3:$F$10034,5,1))</f>
        <v xml:space="preserve"> </v>
      </c>
      <c r="SM27" s="504"/>
      <c r="SN27" s="503">
        <f t="shared" ref="SN27" si="2957">SN26+1/24+1/100000</f>
        <v>44755.833533333353</v>
      </c>
      <c r="SO27" s="501" t="str">
        <f>IF(VLOOKUP(SN27,'Drilling Input'!$B$3:$F$10034,5,1)=VLOOKUP(SN26,'Drilling Input'!$B$3:$F$10034,5,1)," ",VLOOKUP(SN27,'Drilling Input'!$B$3:$F$10034,5,1))</f>
        <v xml:space="preserve"> </v>
      </c>
      <c r="SP27" s="504"/>
      <c r="SQ27" s="503">
        <f t="shared" ref="SQ27" si="2958">SQ26+1/24+1/100000</f>
        <v>44756.833533333353</v>
      </c>
      <c r="SR27" s="501" t="str">
        <f>IF(VLOOKUP(SQ27,'Drilling Input'!$B$3:$F$10034,5,1)=VLOOKUP(SQ26,'Drilling Input'!$B$3:$F$10034,5,1)," ",VLOOKUP(SQ27,'Drilling Input'!$B$3:$F$10034,5,1))</f>
        <v xml:space="preserve"> </v>
      </c>
      <c r="SS27" s="504"/>
      <c r="ST27" s="503">
        <f t="shared" ref="ST27" si="2959">ST26+1/24+1/100000</f>
        <v>44757.833533333353</v>
      </c>
      <c r="SU27" s="501" t="str">
        <f>IF(VLOOKUP(ST27,'Drilling Input'!$B$3:$F$10034,5,1)=VLOOKUP(ST26,'Drilling Input'!$B$3:$F$10034,5,1)," ",VLOOKUP(ST27,'Drilling Input'!$B$3:$F$10034,5,1))</f>
        <v xml:space="preserve"> </v>
      </c>
      <c r="SV27" s="504"/>
      <c r="SW27" s="503">
        <f t="shared" ref="SW27" si="2960">SW26+1/24+1/100000</f>
        <v>44758.833533333353</v>
      </c>
      <c r="SX27" s="501" t="str">
        <f>IF(VLOOKUP(SW27,'Drilling Input'!$B$3:$F$10034,5,1)=VLOOKUP(SW26,'Drilling Input'!$B$3:$F$10034,5,1)," ",VLOOKUP(SW27,'Drilling Input'!$B$3:$F$10034,5,1))</f>
        <v xml:space="preserve"> </v>
      </c>
      <c r="SY27" s="504"/>
      <c r="SZ27" s="503">
        <f t="shared" si="2560"/>
        <v>44759.833533333353</v>
      </c>
      <c r="TA27" s="501" t="str">
        <f>IF(VLOOKUP(SZ27,'Drilling Input'!$B$3:$F$10034,5,1)=VLOOKUP(SZ26,'Drilling Input'!$B$3:$F$10034,5,1)," ",VLOOKUP(SZ27,'Drilling Input'!$B$3:$F$10034,5,1))</f>
        <v xml:space="preserve"> </v>
      </c>
      <c r="TB27" s="504"/>
      <c r="TC27" s="503">
        <f t="shared" ref="TC27" si="2961">TC26+1/24+1/100000</f>
        <v>44760.833533333353</v>
      </c>
      <c r="TD27" s="501" t="str">
        <f>IF(VLOOKUP(TC27,'Drilling Input'!$B$3:$F$10034,5,1)=VLOOKUP(TC26,'Drilling Input'!$B$3:$F$10034,5,1)," ",VLOOKUP(TC27,'Drilling Input'!$B$3:$F$10034,5,1))</f>
        <v xml:space="preserve"> </v>
      </c>
      <c r="TE27" s="504"/>
      <c r="TF27" s="503">
        <f t="shared" ref="TF27" si="2962">TF26+1/24+1/100000</f>
        <v>44761.833533333353</v>
      </c>
      <c r="TG27" s="501" t="str">
        <f>IF(VLOOKUP(TF27,'Drilling Input'!$B$3:$F$10034,5,1)=VLOOKUP(TF26,'Drilling Input'!$B$3:$F$10034,5,1)," ",VLOOKUP(TF27,'Drilling Input'!$B$3:$F$10034,5,1))</f>
        <v xml:space="preserve"> </v>
      </c>
      <c r="TH27" s="504"/>
      <c r="TI27" s="503">
        <f t="shared" si="2575"/>
        <v>44762.833533333353</v>
      </c>
      <c r="TJ27" s="501" t="str">
        <f>IF(VLOOKUP(TI27,'Drilling Input'!$B$3:$F$10034,5,1)=VLOOKUP(TI26,'Drilling Input'!$B$3:$F$10034,5,1)," ",VLOOKUP(TI27,'Drilling Input'!$B$3:$F$10034,5,1))</f>
        <v xml:space="preserve"> </v>
      </c>
      <c r="TK27" s="504"/>
      <c r="TL27" s="503">
        <f t="shared" ref="TL27" si="2963">TL26+1/24+1/100000</f>
        <v>44763.833533333353</v>
      </c>
      <c r="TM27" s="501" t="str">
        <f>IF(VLOOKUP(TL27,'Drilling Input'!$B$3:$F$10034,5,1)=VLOOKUP(TL26,'Drilling Input'!$B$3:$F$10034,5,1)," ",VLOOKUP(TL27,'Drilling Input'!$B$3:$F$10034,5,1))</f>
        <v xml:space="preserve"> </v>
      </c>
      <c r="TN27" s="504"/>
    </row>
    <row r="28" spans="1:534" s="502" customFormat="1" ht="15" customHeight="1">
      <c r="A28" s="503">
        <f t="shared" si="350"/>
        <v>44586.87521000002</v>
      </c>
      <c r="B28" s="501" t="str">
        <f>IF(VLOOKUP(A28,'Drilling Input'!$B$3:$F$10034,5,1)=VLOOKUP(A27,'Drilling Input'!$B$3:$F$10034,5,1)," ",VLOOKUP(A28,'Drilling Input'!$B$3:$F$10034,5,1))</f>
        <v xml:space="preserve"> </v>
      </c>
      <c r="C28" s="504"/>
      <c r="D28" s="503">
        <f t="shared" si="2432"/>
        <v>44587.87521000002</v>
      </c>
      <c r="E28" s="501" t="str">
        <f>IF(VLOOKUP(D28,'Drilling Input'!$B$3:$F$10034,5,1)=VLOOKUP(D27,'Drilling Input'!$B$3:$F$10034,5,1)," ",VLOOKUP(D28,'Drilling Input'!$B$3:$F$10034,5,1))</f>
        <v xml:space="preserve"> </v>
      </c>
      <c r="F28" s="504"/>
      <c r="G28" s="503">
        <f t="shared" si="2432"/>
        <v>44588.87521000002</v>
      </c>
      <c r="H28" s="793" t="str">
        <f>IF(VLOOKUP(G28,'Drilling Input'!$B$3:$F$10034,5,1)=VLOOKUP(G27,'Drilling Input'!$B$3:$F$10034,5,1)," ",VLOOKUP(G28,'Drilling Input'!$B$3:$F$10034,5,1))</f>
        <v xml:space="preserve"> </v>
      </c>
      <c r="I28" s="504"/>
      <c r="J28" s="503">
        <f t="shared" si="2432"/>
        <v>44589.87521000002</v>
      </c>
      <c r="K28" s="501" t="str">
        <f>IF(VLOOKUP(J28,'Drilling Input'!$B$3:$F$10034,5,1)=VLOOKUP(J27,'Drilling Input'!$B$3:$F$10034,5,1)," ",VLOOKUP(J28,'Drilling Input'!$B$3:$F$10034,5,1))</f>
        <v xml:space="preserve"> </v>
      </c>
      <c r="L28" s="504"/>
      <c r="M28" s="503">
        <f t="shared" si="2432"/>
        <v>44590.87521000002</v>
      </c>
      <c r="N28" s="501" t="str">
        <f>IF(VLOOKUP(M28,'Drilling Input'!$B$3:$F$10034,5,1)=VLOOKUP(M27,'Drilling Input'!$B$3:$F$10034,5,1)," ",VLOOKUP(M28,'Drilling Input'!$B$3:$F$10034,5,1))</f>
        <v xml:space="preserve"> </v>
      </c>
      <c r="O28" s="504"/>
      <c r="P28" s="503">
        <f t="shared" si="352"/>
        <v>44591.87521000002</v>
      </c>
      <c r="Q28" s="501" t="str">
        <f>IF(VLOOKUP(P28,'Drilling Input'!$B$3:$F$10034,5,1)=VLOOKUP(P27,'Drilling Input'!$B$3:$F$10034,5,1)," ",VLOOKUP(P28,'Drilling Input'!$B$3:$F$10034,5,1))</f>
        <v xml:space="preserve"> </v>
      </c>
      <c r="R28" s="504"/>
      <c r="S28" s="503">
        <f t="shared" ref="S28" si="2964">S27+1/24+1/100000</f>
        <v>44592.87521000002</v>
      </c>
      <c r="T28" s="501" t="str">
        <f>IF(VLOOKUP(S28,'Drilling Input'!$B$3:$F$10034,5,1)=VLOOKUP(S27,'Drilling Input'!$B$3:$F$10034,5,1)," ",VLOOKUP(S28,'Drilling Input'!$B$3:$F$10034,5,1))</f>
        <v xml:space="preserve"> </v>
      </c>
      <c r="U28" s="504"/>
      <c r="V28" s="503">
        <f t="shared" ref="V28" si="2965">V27+1/24+1/100000</f>
        <v>44593.87521000002</v>
      </c>
      <c r="W28" s="501" t="str">
        <f>IF(VLOOKUP(V28,'Drilling Input'!$B$3:$F$10034,5,1)=VLOOKUP(V27,'Drilling Input'!$B$3:$F$10034,5,1)," ",VLOOKUP(V28,'Drilling Input'!$B$3:$F$10034,5,1))</f>
        <v xml:space="preserve"> </v>
      </c>
      <c r="X28" s="504"/>
      <c r="Y28" s="503">
        <f t="shared" si="2435"/>
        <v>44594.87521000002</v>
      </c>
      <c r="Z28" s="501" t="str">
        <f>IF(VLOOKUP(Y28,'Drilling Input'!$B$3:$F$10034,5,1)=VLOOKUP(Y27,'Drilling Input'!$B$3:$F$10034,5,1)," ",VLOOKUP(Y28,'Drilling Input'!$B$3:$F$10034,5,1))</f>
        <v xml:space="preserve"> </v>
      </c>
      <c r="AA28" s="504"/>
      <c r="AB28" s="503">
        <f t="shared" ref="AB28" si="2966">AB27+1/24+1/100000</f>
        <v>44595.87521000002</v>
      </c>
      <c r="AC28" s="501" t="str">
        <f>IF(VLOOKUP(AB28,'Drilling Input'!$B$3:$F$10034,5,1)=VLOOKUP(AB27,'Drilling Input'!$B$3:$F$10034,5,1)," ",VLOOKUP(AB28,'Drilling Input'!$B$3:$F$10034,5,1))</f>
        <v xml:space="preserve"> </v>
      </c>
      <c r="AD28" s="504"/>
      <c r="AE28" s="503">
        <f t="shared" ref="AE28" si="2967">AE27+1/24+1/100000</f>
        <v>44596.87521000002</v>
      </c>
      <c r="AF28" s="501" t="str">
        <f>IF(VLOOKUP(AE28,'Drilling Input'!$B$3:$F$10034,5,1)=VLOOKUP(AE27,'Drilling Input'!$B$3:$F$10034,5,1)," ",VLOOKUP(AE28,'Drilling Input'!$B$3:$F$10034,5,1))</f>
        <v xml:space="preserve"> </v>
      </c>
      <c r="AG28" s="504"/>
      <c r="AH28" s="503">
        <f t="shared" ref="AH28" si="2968">AH27+1/24+1/100000</f>
        <v>44597.87521000002</v>
      </c>
      <c r="AI28" s="501" t="str">
        <f>IF(VLOOKUP(AH28,'Drilling Input'!$B$3:$F$10034,5,1)=VLOOKUP(AH27,'Drilling Input'!$B$3:$F$10034,5,1)," ",VLOOKUP(AH28,'Drilling Input'!$B$3:$F$10034,5,1))</f>
        <v xml:space="preserve"> </v>
      </c>
      <c r="AJ28" s="504"/>
      <c r="AK28" s="503">
        <f t="shared" ref="AK28" si="2969">AK27+1/24+1/100000</f>
        <v>44598.87521000002</v>
      </c>
      <c r="AL28" s="501" t="str">
        <f>IF(VLOOKUP(AK28,'Drilling Input'!$B$3:$F$10034,5,1)=VLOOKUP(AK27,'Drilling Input'!$B$3:$F$10034,5,1)," ",VLOOKUP(AK28,'Drilling Input'!$B$3:$F$10034,5,1))</f>
        <v xml:space="preserve"> </v>
      </c>
      <c r="AM28" s="504"/>
      <c r="AN28" s="503">
        <f t="shared" si="2440"/>
        <v>44599.87521000002</v>
      </c>
      <c r="AO28" s="501" t="str">
        <f>IF(VLOOKUP(AN28,'Drilling Input'!$B$3:$F$10034,5,1)=VLOOKUP(AN27,'Drilling Input'!$B$3:$F$10034,5,1)," ",VLOOKUP(AN28,'Drilling Input'!$B$3:$F$10034,5,1))</f>
        <v xml:space="preserve"> </v>
      </c>
      <c r="AP28" s="504"/>
      <c r="AQ28" s="503">
        <f t="shared" ref="AQ28" si="2970">AQ27+1/24+1/100000</f>
        <v>44600.87521000002</v>
      </c>
      <c r="AR28" s="501" t="str">
        <f>IF(VLOOKUP(AQ28,'Drilling Input'!$B$3:$F$10034,5,1)=VLOOKUP(AQ27,'Drilling Input'!$B$3:$F$10034,5,1)," ",VLOOKUP(AQ28,'Drilling Input'!$B$3:$F$10034,5,1))</f>
        <v xml:space="preserve"> </v>
      </c>
      <c r="AS28" s="504"/>
      <c r="AT28" s="503">
        <f t="shared" ref="AT28" si="2971">AT27+1/24+1/100000</f>
        <v>44601.87521000002</v>
      </c>
      <c r="AU28" s="501" t="str">
        <f>IF(VLOOKUP(AT28,'Drilling Input'!$B$3:$F$10034,5,1)=VLOOKUP(AT27,'Drilling Input'!$B$3:$F$10034,5,1)," ",VLOOKUP(AT28,'Drilling Input'!$B$3:$F$10034,5,1))</f>
        <v xml:space="preserve"> </v>
      </c>
      <c r="AV28" s="504"/>
      <c r="AW28" s="503">
        <f t="shared" si="2435"/>
        <v>44602.87521000002</v>
      </c>
      <c r="AX28" s="501" t="str">
        <f>IF(VLOOKUP(AW28,'Drilling Input'!$B$3:$F$10034,5,1)=VLOOKUP(AW27,'Drilling Input'!$B$3:$F$10034,5,1)," ",VLOOKUP(AW28,'Drilling Input'!$B$3:$F$10034,5,1))</f>
        <v xml:space="preserve"> </v>
      </c>
      <c r="AY28" s="504"/>
      <c r="AZ28" s="503">
        <f t="shared" ref="AZ28" si="2972">AZ27+1/24+1/100000</f>
        <v>44603.87521000002</v>
      </c>
      <c r="BA28" s="501" t="str">
        <f>IF(VLOOKUP(AZ28,'Drilling Input'!$B$3:$F$10034,5,1)=VLOOKUP(AZ27,'Drilling Input'!$B$3:$F$10034,5,1)," ",VLOOKUP(AZ28,'Drilling Input'!$B$3:$F$10034,5,1))</f>
        <v xml:space="preserve"> </v>
      </c>
      <c r="BB28" s="504"/>
      <c r="BC28" s="503">
        <f t="shared" ref="BC28" si="2973">BC27+1/24+1/100000</f>
        <v>44604.87521000002</v>
      </c>
      <c r="BD28" s="501" t="str">
        <f>IF(VLOOKUP(BC28,'Drilling Input'!$B$3:$F$10034,5,1)=VLOOKUP(BC27,'Drilling Input'!$B$3:$F$10034,5,1)," ",VLOOKUP(BC28,'Drilling Input'!$B$3:$F$10034,5,1))</f>
        <v xml:space="preserve"> </v>
      </c>
      <c r="BE28" s="504"/>
      <c r="BF28" s="503">
        <f t="shared" ref="BF28" si="2974">BF27+1/24+1/100000</f>
        <v>44605.87521000002</v>
      </c>
      <c r="BG28" s="501" t="str">
        <f>IF(VLOOKUP(BF28,'Drilling Input'!$B$3:$F$10034,5,1)=VLOOKUP(BF27,'Drilling Input'!$B$3:$F$10034,5,1)," ",VLOOKUP(BF28,'Drilling Input'!$B$3:$F$10034,5,1))</f>
        <v xml:space="preserve"> </v>
      </c>
      <c r="BH28" s="504"/>
      <c r="BI28" s="503">
        <f t="shared" ref="BI28" si="2975">BI27+1/24+1/100000</f>
        <v>44606.87521000002</v>
      </c>
      <c r="BJ28" s="501" t="str">
        <f>IF(VLOOKUP(BI28,'Drilling Input'!$B$3:$F$10034,5,1)=VLOOKUP(BI27,'Drilling Input'!$B$3:$F$10034,5,1)," ",VLOOKUP(BI28,'Drilling Input'!$B$3:$F$10034,5,1))</f>
        <v xml:space="preserve"> </v>
      </c>
      <c r="BK28" s="504"/>
      <c r="BL28" s="503">
        <f t="shared" si="2440"/>
        <v>44607.87521000002</v>
      </c>
      <c r="BM28" s="501" t="str">
        <f>IF(VLOOKUP(BL28,'Drilling Input'!$B$3:$F$10034,5,1)=VLOOKUP(BL27,'Drilling Input'!$B$3:$F$10034,5,1)," ",VLOOKUP(BL28,'Drilling Input'!$B$3:$F$10034,5,1))</f>
        <v xml:space="preserve"> </v>
      </c>
      <c r="BN28" s="504"/>
      <c r="BO28" s="503">
        <f t="shared" ref="BO28" si="2976">BO27+1/24+1/100000</f>
        <v>44608.87521000002</v>
      </c>
      <c r="BP28" s="501" t="str">
        <f>IF(VLOOKUP(BO28,'Drilling Input'!$B$3:$F$10034,5,1)=VLOOKUP(BO27,'Drilling Input'!$B$3:$F$10034,5,1)," ",VLOOKUP(BO28,'Drilling Input'!$B$3:$F$10034,5,1))</f>
        <v xml:space="preserve"> </v>
      </c>
      <c r="BQ28" s="504"/>
      <c r="BR28" s="503">
        <f t="shared" ref="BR28" si="2977">BR27+1/24+1/100000</f>
        <v>44609.87521000002</v>
      </c>
      <c r="BS28" s="501" t="str">
        <f>IF(VLOOKUP(BR28,'Drilling Input'!$B$3:$F$10034,5,1)=VLOOKUP(BR27,'Drilling Input'!$B$3:$F$10034,5,1)," ",VLOOKUP(BR28,'Drilling Input'!$B$3:$F$10034,5,1))</f>
        <v xml:space="preserve"> </v>
      </c>
      <c r="BT28" s="504"/>
      <c r="BU28" s="503">
        <f t="shared" si="2435"/>
        <v>44610.87521000002</v>
      </c>
      <c r="BV28" s="501" t="str">
        <f>IF(VLOOKUP(BU28,'Drilling Input'!$B$3:$F$10034,5,1)=VLOOKUP(BU27,'Drilling Input'!$B$3:$F$10034,5,1)," ",VLOOKUP(BU28,'Drilling Input'!$B$3:$F$10034,5,1))</f>
        <v xml:space="preserve"> </v>
      </c>
      <c r="BW28" s="504"/>
      <c r="BX28" s="503">
        <f t="shared" ref="BX28" si="2978">BX27+1/24+1/100000</f>
        <v>44611.87521000002</v>
      </c>
      <c r="BY28" s="501" t="str">
        <f>IF(VLOOKUP(BX28,'Drilling Input'!$B$3:$F$10034,5,1)=VLOOKUP(BX27,'Drilling Input'!$B$3:$F$10034,5,1)," ",VLOOKUP(BX28,'Drilling Input'!$B$3:$F$10034,5,1))</f>
        <v xml:space="preserve"> </v>
      </c>
      <c r="BZ28" s="504"/>
      <c r="CA28" s="503">
        <f t="shared" ref="CA28" si="2979">CA27+1/24+1/100000</f>
        <v>44612.87521000002</v>
      </c>
      <c r="CB28" s="501" t="str">
        <f>IF(VLOOKUP(CA28,'Drilling Input'!$B$3:$F$10034,5,1)=VLOOKUP(CA27,'Drilling Input'!$B$3:$F$10034,5,1)," ",VLOOKUP(CA28,'Drilling Input'!$B$3:$F$10034,5,1))</f>
        <v xml:space="preserve"> </v>
      </c>
      <c r="CC28" s="504"/>
      <c r="CD28" s="503">
        <f t="shared" ref="CD28" si="2980">CD27+1/24+1/100000</f>
        <v>44613.87521000002</v>
      </c>
      <c r="CE28" s="501" t="str">
        <f>IF(VLOOKUP(CD28,'Drilling Input'!$B$3:$F$10034,5,1)=VLOOKUP(CD27,'Drilling Input'!$B$3:$F$10034,5,1)," ",VLOOKUP(CD28,'Drilling Input'!$B$3:$F$10034,5,1))</f>
        <v xml:space="preserve"> </v>
      </c>
      <c r="CF28" s="504"/>
      <c r="CG28" s="503">
        <f t="shared" ref="CG28" si="2981">CG27+1/24+1/100000</f>
        <v>44614.87521000002</v>
      </c>
      <c r="CH28" s="501" t="str">
        <f>IF(VLOOKUP(CG28,'Drilling Input'!$B$3:$F$10034,5,1)=VLOOKUP(CG27,'Drilling Input'!$B$3:$F$10034,5,1)," ",VLOOKUP(CG28,'Drilling Input'!$B$3:$F$10034,5,1))</f>
        <v xml:space="preserve"> </v>
      </c>
      <c r="CI28" s="504"/>
      <c r="CJ28" s="503">
        <f t="shared" si="2440"/>
        <v>44615.87521000002</v>
      </c>
      <c r="CK28" s="501" t="str">
        <f>IF(VLOOKUP(CJ28,'Drilling Input'!$B$3:$F$10034,5,1)=VLOOKUP(CJ27,'Drilling Input'!$B$3:$F$10034,5,1)," ",VLOOKUP(CJ28,'Drilling Input'!$B$3:$F$10034,5,1))</f>
        <v xml:space="preserve"> </v>
      </c>
      <c r="CL28" s="504"/>
      <c r="CM28" s="503">
        <f t="shared" ref="CM28" si="2982">CM27+1/24+1/100000</f>
        <v>44616.87521000002</v>
      </c>
      <c r="CN28" s="501" t="str">
        <f>IF(VLOOKUP(CM28,'Drilling Input'!$B$3:$F$10034,5,1)=VLOOKUP(CM27,'Drilling Input'!$B$3:$F$10034,5,1)," ",VLOOKUP(CM28,'Drilling Input'!$B$3:$F$10034,5,1))</f>
        <v xml:space="preserve"> </v>
      </c>
      <c r="CO28" s="504"/>
      <c r="CP28" s="503">
        <f t="shared" ref="CP28" si="2983">CP27+1/24+1/100000</f>
        <v>44617.87521000002</v>
      </c>
      <c r="CQ28" s="501" t="str">
        <f>IF(VLOOKUP(CP28,'Drilling Input'!$B$3:$F$10034,5,1)=VLOOKUP(CP27,'Drilling Input'!$B$3:$F$10034,5,1)," ",VLOOKUP(CP28,'Drilling Input'!$B$3:$F$10034,5,1))</f>
        <v xml:space="preserve"> </v>
      </c>
      <c r="CR28" s="504"/>
      <c r="CS28" s="503">
        <f t="shared" si="2455"/>
        <v>44618.87521000002</v>
      </c>
      <c r="CT28" s="501" t="str">
        <f>IF(VLOOKUP(CS28,'Drilling Input'!$B$3:$F$10034,5,1)=VLOOKUP(CS27,'Drilling Input'!$B$3:$F$10034,5,1)," ",VLOOKUP(CS28,'Drilling Input'!$B$3:$F$10034,5,1))</f>
        <v xml:space="preserve"> </v>
      </c>
      <c r="CU28" s="504"/>
      <c r="CV28" s="503">
        <f t="shared" ref="CV28" si="2984">CV27+1/24+1/100000</f>
        <v>44619.87521000002</v>
      </c>
      <c r="CW28" s="501" t="str">
        <f>IF(VLOOKUP(CV28,'Drilling Input'!$B$3:$F$10034,5,1)=VLOOKUP(CV27,'Drilling Input'!$B$3:$F$10034,5,1)," ",VLOOKUP(CV28,'Drilling Input'!$B$3:$F$10034,5,1))</f>
        <v xml:space="preserve"> </v>
      </c>
      <c r="CX28" s="504"/>
      <c r="CY28" s="503">
        <f t="shared" ref="CY28" si="2985">CY27+1/24+1/100000</f>
        <v>44620.87521000002</v>
      </c>
      <c r="CZ28" s="501" t="str">
        <f>IF(VLOOKUP(CY28,'Drilling Input'!$B$3:$F$10034,5,1)=VLOOKUP(CY27,'Drilling Input'!$B$3:$F$10034,5,1)," ",VLOOKUP(CY28,'Drilling Input'!$B$3:$F$10034,5,1))</f>
        <v xml:space="preserve"> </v>
      </c>
      <c r="DA28" s="504"/>
      <c r="DB28" s="503">
        <f t="shared" ref="DB28" si="2986">DB27+1/24+1/100000</f>
        <v>44621.87521000002</v>
      </c>
      <c r="DC28" s="501" t="str">
        <f>IF(VLOOKUP(DB28,'Drilling Input'!$B$3:$F$10034,5,1)=VLOOKUP(DB27,'Drilling Input'!$B$3:$F$10034,5,1)," ",VLOOKUP(DB28,'Drilling Input'!$B$3:$F$10034,5,1))</f>
        <v xml:space="preserve"> </v>
      </c>
      <c r="DD28" s="504"/>
      <c r="DE28" s="503">
        <f t="shared" ref="DE28" si="2987">DE27+1/24+1/100000</f>
        <v>44622.87521000002</v>
      </c>
      <c r="DF28" s="501" t="str">
        <f>IF(VLOOKUP(DE28,'Drilling Input'!$B$3:$F$10034,5,1)=VLOOKUP(DE27,'Drilling Input'!$B$3:$F$10034,5,1)," ",VLOOKUP(DE28,'Drilling Input'!$B$3:$F$10034,5,1))</f>
        <v xml:space="preserve"> </v>
      </c>
      <c r="DG28" s="504"/>
      <c r="DH28" s="503">
        <f t="shared" si="2460"/>
        <v>44623.87521000002</v>
      </c>
      <c r="DI28" s="501" t="str">
        <f>IF(VLOOKUP(DH28,'Drilling Input'!$B$3:$F$10034,5,1)=VLOOKUP(DH27,'Drilling Input'!$B$3:$F$10034,5,1)," ",VLOOKUP(DH28,'Drilling Input'!$B$3:$F$10034,5,1))</f>
        <v>P/U and M/U DAT stand to conductor with 6" bit stick out. Lower string. Re-instate master bushing.</v>
      </c>
      <c r="DJ28" s="504"/>
      <c r="DK28" s="503">
        <f t="shared" ref="DK28" si="2988">DK27+1/24+1/100000</f>
        <v>44624.87521000002</v>
      </c>
      <c r="DL28" s="501" t="str">
        <f>IF(VLOOKUP(DK28,'Drilling Input'!$B$3:$F$10034,5,1)=VLOOKUP(DK27,'Drilling Input'!$B$3:$F$10034,5,1)," ",VLOOKUP(DK28,'Drilling Input'!$B$3:$F$10034,5,1))</f>
        <v xml:space="preserve"> </v>
      </c>
      <c r="DM28" s="504"/>
      <c r="DN28" s="503">
        <f t="shared" ref="DN28" si="2989">DN27+1/24+1/100000</f>
        <v>44625.87521000002</v>
      </c>
      <c r="DO28" s="501" t="str">
        <f>IF(VLOOKUP(DN28,'Drilling Input'!$B$3:$F$10034,5,1)=VLOOKUP(DN27,'Drilling Input'!$B$3:$F$10034,5,1)," ",VLOOKUP(DN28,'Drilling Input'!$B$3:$F$10034,5,1))</f>
        <v xml:space="preserve"> </v>
      </c>
      <c r="DP28" s="504"/>
      <c r="DQ28" s="503">
        <f t="shared" si="2455"/>
        <v>44626.87521000002</v>
      </c>
      <c r="DR28" s="501" t="str">
        <f>IF(VLOOKUP(DQ28,'Drilling Input'!$B$3:$F$10034,5,1)=VLOOKUP(DQ27,'Drilling Input'!$B$3:$F$10034,5,1)," ",VLOOKUP(DQ28,'Drilling Input'!$B$3:$F$10034,5,1))</f>
        <v>Set RLSA via ROV hot stab method.</v>
      </c>
      <c r="DS28" s="504"/>
      <c r="DT28" s="503">
        <f t="shared" ref="DT28" si="2990">DT27+1/24+1/100000</f>
        <v>44627.87521000002</v>
      </c>
      <c r="DU28" s="501" t="str">
        <f>IF(VLOOKUP(DT28,'Drilling Input'!$B$3:$F$10034,5,1)=VLOOKUP(DT27,'Drilling Input'!$B$3:$F$10034,5,1)," ",VLOOKUP(DT28,'Drilling Input'!$B$3:$F$10034,5,1))</f>
        <v xml:space="preserve"> </v>
      </c>
      <c r="DV28" s="504"/>
      <c r="DW28" s="503">
        <f t="shared" ref="DW28" si="2991">DW27+1/24+1/100000</f>
        <v>44628.87521000002</v>
      </c>
      <c r="DX28" s="501" t="str">
        <f>IF(VLOOKUP(DW28,'Drilling Input'!$B$3:$F$10034,5,1)=VLOOKUP(DW27,'Drilling Input'!$B$3:$F$10034,5,1)," ",VLOOKUP(DW28,'Drilling Input'!$B$3:$F$10034,5,1))</f>
        <v xml:space="preserve"> </v>
      </c>
      <c r="DY28" s="504"/>
      <c r="DZ28" s="503">
        <f t="shared" ref="DZ28" si="2992">DZ27+1/24+1/100000</f>
        <v>44629.87521000002</v>
      </c>
      <c r="EA28" s="501" t="str">
        <f>IF(VLOOKUP(DZ28,'Drilling Input'!$B$3:$F$10034,5,1)=VLOOKUP(DZ27,'Drilling Input'!$B$3:$F$10034,5,1)," ",VLOOKUP(DZ28,'Drilling Input'!$B$3:$F$10034,5,1))</f>
        <v xml:space="preserve"> </v>
      </c>
      <c r="EB28" s="504"/>
      <c r="EC28" s="503">
        <f t="shared" ref="EC28" si="2993">EC27+1/24+1/100000</f>
        <v>44630.87521000002</v>
      </c>
      <c r="ED28" s="501" t="str">
        <f>IF(VLOOKUP(EC28,'Drilling Input'!$B$3:$F$10034,5,1)=VLOOKUP(EC27,'Drilling Input'!$B$3:$F$10034,5,1)," ",VLOOKUP(EC28,'Drilling Input'!$B$3:$F$10034,5,1))</f>
        <v xml:space="preserve"> </v>
      </c>
      <c r="EE28" s="504"/>
      <c r="EF28" s="503">
        <f t="shared" si="2460"/>
        <v>44631.87521000002</v>
      </c>
      <c r="EG28" s="501" t="str">
        <f>IF(VLOOKUP(EF28,'Drilling Input'!$B$3:$F$10034,5,1)=VLOOKUP(EF27,'Drilling Input'!$B$3:$F$10034,5,1)," ",VLOOKUP(EF28,'Drilling Input'!$B$3:$F$10034,5,1))</f>
        <v xml:space="preserve"> </v>
      </c>
      <c r="EH28" s="504"/>
      <c r="EI28" s="503">
        <f t="shared" ref="EI28" si="2994">EI27+1/24+1/100000</f>
        <v>44632.87521000002</v>
      </c>
      <c r="EJ28" s="501" t="str">
        <f>IF(VLOOKUP(EI28,'Drilling Input'!$B$3:$F$10034,5,1)=VLOOKUP(EI27,'Drilling Input'!$B$3:$F$10034,5,1)," ",VLOOKUP(EI28,'Drilling Input'!$B$3:$F$10034,5,1))</f>
        <v xml:space="preserve"> </v>
      </c>
      <c r="EK28" s="504"/>
      <c r="EL28" s="503">
        <f t="shared" ref="EL28" si="2995">EL27+1/24+1/100000</f>
        <v>44633.87521000002</v>
      </c>
      <c r="EM28" s="501" t="str">
        <f>IF(VLOOKUP(EL28,'Drilling Input'!$B$3:$F$10034,5,1)=VLOOKUP(EL27,'Drilling Input'!$B$3:$F$10034,5,1)," ",VLOOKUP(EL28,'Drilling Input'!$B$3:$F$10034,5,1))</f>
        <v xml:space="preserve"> </v>
      </c>
      <c r="EN28" s="504"/>
      <c r="EO28" s="503">
        <f t="shared" si="2455"/>
        <v>44634.87521000002</v>
      </c>
      <c r="EP28" s="501" t="str">
        <f>IF(VLOOKUP(EO28,'Drilling Input'!$B$3:$F$10034,5,1)=VLOOKUP(EO27,'Drilling Input'!$B$3:$F$10034,5,1)," ",VLOOKUP(EO28,'Drilling Input'!$B$3:$F$10034,5,1))</f>
        <v xml:space="preserve"> </v>
      </c>
      <c r="EQ28" s="504"/>
      <c r="ER28" s="503">
        <f t="shared" ref="ER28" si="2996">ER27+1/24+1/100000</f>
        <v>44635.87521000002</v>
      </c>
      <c r="ES28" s="501" t="str">
        <f>IF(VLOOKUP(ER28,'Drilling Input'!$B$3:$F$10034,5,1)=VLOOKUP(ER27,'Drilling Input'!$B$3:$F$10034,5,1)," ",VLOOKUP(ER28,'Drilling Input'!$B$3:$F$10034,5,1))</f>
        <v xml:space="preserve"> </v>
      </c>
      <c r="ET28" s="504"/>
      <c r="EU28" s="503">
        <f t="shared" ref="EU28" si="2997">EU27+1/24+1/100000</f>
        <v>44636.87521000002</v>
      </c>
      <c r="EV28" s="501" t="str">
        <f>IF(VLOOKUP(EU28,'Drilling Input'!$B$3:$F$10034,5,1)=VLOOKUP(EU27,'Drilling Input'!$B$3:$F$10034,5,1)," ",VLOOKUP(EU28,'Drilling Input'!$B$3:$F$10034,5,1))</f>
        <v xml:space="preserve"> </v>
      </c>
      <c r="EW28" s="504"/>
      <c r="EX28" s="503">
        <f t="shared" ref="EX28" si="2998">EX27+1/24+1/100000</f>
        <v>44637.87521000002</v>
      </c>
      <c r="EY28" s="501" t="str">
        <f>IF(VLOOKUP(EX28,'Drilling Input'!$B$3:$F$10034,5,1)=VLOOKUP(EX27,'Drilling Input'!$B$3:$F$10034,5,1)," ",VLOOKUP(EX28,'Drilling Input'!$B$3:$F$10034,5,1))</f>
        <v>POOH WHRT to surface.</v>
      </c>
      <c r="EZ28" s="504"/>
      <c r="FA28" s="503">
        <f t="shared" ref="FA28" si="2999">FA27+1/24+1/100000</f>
        <v>44638.87521000002</v>
      </c>
      <c r="FB28" s="501" t="str">
        <f>IF(VLOOKUP(FA28,'Drilling Input'!$B$3:$F$10034,5,1)=VLOOKUP(FA27,'Drilling Input'!$B$3:$F$10034,5,1)," ",VLOOKUP(FA28,'Drilling Input'!$B$3:$F$10034,5,1))</f>
        <v xml:space="preserve"> </v>
      </c>
      <c r="FC28" s="504"/>
      <c r="FD28" s="503">
        <f t="shared" si="2460"/>
        <v>44639.87521000002</v>
      </c>
      <c r="FE28" s="501" t="str">
        <f>IF(VLOOKUP(FD28,'Drilling Input'!$B$3:$F$10034,5,1)=VLOOKUP(FD27,'Drilling Input'!$B$3:$F$10034,5,1)," ",VLOOKUP(FD28,'Drilling Input'!$B$3:$F$10034,5,1))</f>
        <v xml:space="preserve"> </v>
      </c>
      <c r="FF28" s="504"/>
      <c r="FG28" s="503">
        <f t="shared" ref="FG28" si="3000">FG27+1/24+1/100000</f>
        <v>44640.87521000002</v>
      </c>
      <c r="FH28" s="501" t="str">
        <f>IF(VLOOKUP(FG28,'Drilling Input'!$B$3:$F$10034,5,1)=VLOOKUP(FG27,'Drilling Input'!$B$3:$F$10034,5,1)," ",VLOOKUP(FG28,'Drilling Input'!$B$3:$F$10034,5,1))</f>
        <v>Directional drill ahead 24" hole with DKD mud to section TD.</v>
      </c>
      <c r="FI28" s="504"/>
      <c r="FJ28" s="503">
        <f t="shared" ref="FJ28" si="3001">FJ27+1/24+1/100000</f>
        <v>44641.87521000002</v>
      </c>
      <c r="FK28" s="501" t="str">
        <f>IF(VLOOKUP(FJ28,'Drilling Input'!$B$3:$F$10034,5,1)=VLOOKUP(FJ27,'Drilling Input'!$B$3:$F$10034,5,1)," ",VLOOKUP(FJ28,'Drilling Input'!$B$3:$F$10034,5,1))</f>
        <v xml:space="preserve"> </v>
      </c>
      <c r="FL28" s="504"/>
      <c r="FM28" s="503">
        <f t="shared" si="2475"/>
        <v>44642.87521000002</v>
      </c>
      <c r="FN28" s="501" t="str">
        <f>IF(VLOOKUP(FM28,'Drilling Input'!$B$3:$F$10034,5,1)=VLOOKUP(FM27,'Drilling Input'!$B$3:$F$10034,5,1)," ",VLOOKUP(FM28,'Drilling Input'!$B$3:$F$10034,5,1))</f>
        <v>Remove bridge. Move BOP from port inspection bay to BOP transporter, remove lift cap.</v>
      </c>
      <c r="FO28" s="504"/>
      <c r="FP28" s="503">
        <f t="shared" ref="FP28" si="3002">FP27+1/24+1/100000</f>
        <v>44643.87521000002</v>
      </c>
      <c r="FQ28" s="501" t="str">
        <f>IF(VLOOKUP(FP28,'Drilling Input'!$B$3:$F$10034,5,1)=VLOOKUP(FP27,'Drilling Input'!$B$3:$F$10034,5,1)," ",VLOOKUP(FP28,'Drilling Input'!$B$3:$F$10034,5,1))</f>
        <v xml:space="preserve"> </v>
      </c>
      <c r="FR28" s="504"/>
      <c r="FS28" s="503">
        <f t="shared" ref="FS28" si="3003">FS27+1/24+1/100000</f>
        <v>44644.87521000002</v>
      </c>
      <c r="FT28" s="501" t="str">
        <f>IF(VLOOKUP(FS28,'Drilling Input'!$B$3:$F$10034,5,1)=VLOOKUP(FS27,'Drilling Input'!$B$3:$F$10034,5,1)," ",VLOOKUP(FS28,'Drilling Input'!$B$3:$F$10034,5,1))</f>
        <v xml:space="preserve"> </v>
      </c>
      <c r="FU28" s="504"/>
      <c r="FV28" s="503">
        <f t="shared" ref="FV28" si="3004">FV27+1/24+1/100000</f>
        <v>44645.87521000002</v>
      </c>
      <c r="FW28" s="501" t="str">
        <f>IF(VLOOKUP(FV28,'Drilling Input'!$B$3:$F$10034,5,1)=VLOOKUP(FV27,'Drilling Input'!$B$3:$F$10034,5,1)," ",VLOOKUP(FV28,'Drilling Input'!$B$3:$F$10034,5,1))</f>
        <v>LD Diverter RT, Rig down riser handling equipment.</v>
      </c>
      <c r="FX28" s="504"/>
      <c r="FY28" s="503">
        <f t="shared" ref="FY28" si="3005">FY27+1/24+1/100000</f>
        <v>44646.87521000002</v>
      </c>
      <c r="FZ28" s="501" t="str">
        <f>IF(VLOOKUP(FY28,'Drilling Input'!$B$3:$F$10034,5,1)=VLOOKUP(FY27,'Drilling Input'!$B$3:$F$10034,5,1)," ",VLOOKUP(FY28,'Drilling Input'!$B$3:$F$10034,5,1))</f>
        <v xml:space="preserve"> </v>
      </c>
      <c r="GA28" s="504"/>
      <c r="GB28" s="503">
        <f t="shared" si="2480"/>
        <v>44647.87521000002</v>
      </c>
      <c r="GC28" s="501" t="str">
        <f>IF(VLOOKUP(GB28,'Drilling Input'!$B$3:$F$10034,5,1)=VLOOKUP(GB27,'Drilling Input'!$B$3:$F$10034,5,1)," ",VLOOKUP(GB28,'Drilling Input'!$B$3:$F$10034,5,1))</f>
        <v xml:space="preserve"> </v>
      </c>
      <c r="GD28" s="504"/>
      <c r="GE28" s="503">
        <f t="shared" ref="GE28" si="3006">GE27+1/24+1/100000</f>
        <v>44648.87521000002</v>
      </c>
      <c r="GF28" s="501" t="str">
        <f>IF(VLOOKUP(GE28,'Drilling Input'!$B$3:$F$10034,5,1)=VLOOKUP(GE27,'Drilling Input'!$B$3:$F$10034,5,1)," ",VLOOKUP(GE28,'Drilling Input'!$B$3:$F$10034,5,1))</f>
        <v>Drill out shoe plugs and float collar</v>
      </c>
      <c r="GG28" s="504"/>
      <c r="GH28" s="503">
        <f t="shared" ref="GH28" si="3007">GH27+1/24+1/100000</f>
        <v>44649.87521000002</v>
      </c>
      <c r="GI28" s="501" t="str">
        <f>IF(VLOOKUP(GH28,'Drilling Input'!$B$3:$F$10034,5,1)=VLOOKUP(GH27,'Drilling Input'!$B$3:$F$10034,5,1)," ",VLOOKUP(GH28,'Drilling Input'!$B$3:$F$10034,5,1))</f>
        <v>Circulate hole clean.</v>
      </c>
      <c r="GJ28" s="504"/>
      <c r="GK28" s="503">
        <f t="shared" si="2475"/>
        <v>44650.87521000002</v>
      </c>
      <c r="GL28" s="501" t="str">
        <f>IF(VLOOKUP(GK28,'Drilling Input'!$B$3:$F$10034,5,1)=VLOOKUP(GK27,'Drilling Input'!$B$3:$F$10034,5,1)," ",VLOOKUP(GK28,'Drilling Input'!$B$3:$F$10034,5,1))</f>
        <v xml:space="preserve"> </v>
      </c>
      <c r="GM28" s="504"/>
      <c r="GN28" s="503">
        <f t="shared" ref="GN28" si="3008">GN27+1/24+1/100000</f>
        <v>44651.87521000002</v>
      </c>
      <c r="GO28" s="501" t="str">
        <f>IF(VLOOKUP(GN28,'Drilling Input'!$B$3:$F$10034,5,1)=VLOOKUP(GN27,'Drilling Input'!$B$3:$F$10034,5,1)," ",VLOOKUP(GN28,'Drilling Input'!$B$3:$F$10034,5,1))</f>
        <v>RIH 9-5/8" cleanout/ scraper BHA to VCH packet depth (8,719 ft)</v>
      </c>
      <c r="GP28" s="504"/>
      <c r="GQ28" s="503">
        <f t="shared" ref="GQ28" si="3009">GQ27+1/24+1/100000</f>
        <v>44652.87521000002</v>
      </c>
      <c r="GR28" s="501" t="str">
        <f>IF(VLOOKUP(GQ28,'Drilling Input'!$B$3:$F$10034,5,1)=VLOOKUP(GQ27,'Drilling Input'!$B$3:$F$10034,5,1)," ",VLOOKUP(GQ28,'Drilling Input'!$B$3:$F$10034,5,1))</f>
        <v xml:space="preserve"> </v>
      </c>
      <c r="GS28" s="504"/>
      <c r="GT28" s="503">
        <f t="shared" ref="GT28" si="3010">GT27+1/24+1/100000</f>
        <v>44653.87521000002</v>
      </c>
      <c r="GU28" s="501" t="str">
        <f>IF(VLOOKUP(GT28,'Drilling Input'!$B$3:$F$10034,5,1)=VLOOKUP(GT27,'Drilling Input'!$B$3:$F$10034,5,1)," ",VLOOKUP(GT28,'Drilling Input'!$B$3:$F$10034,5,1))</f>
        <v>POOH</v>
      </c>
      <c r="GV28" s="504"/>
      <c r="GW28" s="503">
        <f t="shared" ref="GW28" si="3011">GW27+1/24+1/100000</f>
        <v>44654.87521000002</v>
      </c>
      <c r="GX28" s="501" t="str">
        <f>IF(VLOOKUP(GW28,'Drilling Input'!$B$3:$F$10034,5,1)=VLOOKUP(GW27,'Drilling Input'!$B$3:$F$10034,5,1)," ",VLOOKUP(GW28,'Drilling Input'!$B$3:$F$10034,5,1))</f>
        <v xml:space="preserve"> </v>
      </c>
      <c r="GY28" s="504"/>
      <c r="GZ28" s="503">
        <f t="shared" si="2480"/>
        <v>44655.87521000002</v>
      </c>
      <c r="HA28" s="501" t="str">
        <f>IF(VLOOKUP(GZ28,'Drilling Input'!$B$3:$F$10034,5,1)=VLOOKUP(GZ27,'Drilling Input'!$B$3:$F$10034,5,1)," ",VLOOKUP(GZ28,'Drilling Input'!$B$3:$F$10034,5,1))</f>
        <v xml:space="preserve">Flow check well. Install PS-30's. Pump slug. Drop 3.5" drift. </v>
      </c>
      <c r="HB28" s="504"/>
      <c r="HC28" s="503">
        <f t="shared" ref="HC28" si="3012">HC27+1/24+1/100000</f>
        <v>44656.87521000002</v>
      </c>
      <c r="HD28" s="501" t="str">
        <f>IF(VLOOKUP(HC28,'Drilling Input'!$B$3:$F$10034,5,1)=VLOOKUP(HC27,'Drilling Input'!$B$3:$F$10034,5,1)," ",VLOOKUP(HC28,'Drilling Input'!$B$3:$F$10034,5,1))</f>
        <v xml:space="preserve"> </v>
      </c>
      <c r="HE28" s="504"/>
      <c r="HF28" s="503">
        <f t="shared" ref="HF28" si="3013">HF27+1/24+1/100000</f>
        <v>44657.87521000002</v>
      </c>
      <c r="HG28" s="501" t="str">
        <f>IF(VLOOKUP(HF28,'Drilling Input'!$B$3:$F$10034,5,1)=VLOOKUP(HF27,'Drilling Input'!$B$3:$F$10034,5,1)," ",VLOOKUP(HF28,'Drilling Input'!$B$3:$F$10034,5,1))</f>
        <v>Displace OH to filtered brine</v>
      </c>
      <c r="HH28" s="504"/>
      <c r="HI28" s="503">
        <f t="shared" si="2475"/>
        <v>44658.87521000002</v>
      </c>
      <c r="HJ28" s="501" t="str">
        <f>IF(VLOOKUP(HI28,'Drilling Input'!$B$3:$F$10034,5,1)=VLOOKUP(HI27,'Drilling Input'!$B$3:$F$10034,5,1)," ",VLOOKUP(HI28,'Drilling Input'!$B$3:$F$10034,5,1))</f>
        <v xml:space="preserve"> </v>
      </c>
      <c r="HK28" s="504"/>
      <c r="HL28" s="503">
        <f t="shared" ref="HL28" si="3014">HL27+1/24+1/100000</f>
        <v>44659.87521000002</v>
      </c>
      <c r="HM28" s="501" t="str">
        <f>IF(VLOOKUP(HL28,'Drilling Input'!$B$3:$F$10034,5,1)=VLOOKUP(HL27,'Drilling Input'!$B$3:$F$10034,5,1)," ",VLOOKUP(HL28,'Drilling Input'!$B$3:$F$10034,5,1))</f>
        <v xml:space="preserve"> </v>
      </c>
      <c r="HN28" s="504"/>
      <c r="HO28" s="503">
        <f t="shared" ref="HO28" si="3015">HO27+1/24+1/100000</f>
        <v>44660.87521000002</v>
      </c>
      <c r="HP28" s="501" t="str">
        <f>IF(VLOOKUP(HO28,'Drilling Input'!$B$3:$F$10034,5,1)=VLOOKUP(HO27,'Drilling Input'!$B$3:$F$10034,5,1)," ",VLOOKUP(HO28,'Drilling Input'!$B$3:$F$10034,5,1))</f>
        <v xml:space="preserve"> </v>
      </c>
      <c r="HQ28" s="504"/>
      <c r="HR28" s="503">
        <f t="shared" ref="HR28" si="3016">HR27+1/24+1/100000</f>
        <v>44661.87521000002</v>
      </c>
      <c r="HS28" s="501" t="str">
        <f>IF(VLOOKUP(HR28,'Drilling Input'!$B$3:$F$10034,5,1)=VLOOKUP(HR27,'Drilling Input'!$B$3:$F$10034,5,1)," ",VLOOKUP(HR28,'Drilling Input'!$B$3:$F$10034,5,1))</f>
        <v>Set HHC production packer and test from below</v>
      </c>
      <c r="HT28" s="504"/>
      <c r="HU28" s="503">
        <f t="shared" ref="HU28" si="3017">HU27+1/24+1/100000</f>
        <v>44662.87521000002</v>
      </c>
      <c r="HV28" s="501" t="str">
        <f>IF(VLOOKUP(HU28,'Drilling Input'!$B$3:$F$10034,5,1)=VLOOKUP(HU27,'Drilling Input'!$B$3:$F$10034,5,1)," ",VLOOKUP(HU28,'Drilling Input'!$B$3:$F$10034,5,1))</f>
        <v>Latch tension ring in diverter housing.   Lay down landing joint.</v>
      </c>
      <c r="HW28" s="504"/>
      <c r="HX28" s="503">
        <f t="shared" si="2480"/>
        <v>44663.87521000002</v>
      </c>
      <c r="HY28" s="501" t="str">
        <f>IF(VLOOKUP(HX28,'Drilling Input'!$B$3:$F$10034,5,1)=VLOOKUP(HX27,'Drilling Input'!$B$3:$F$10034,5,1)," ",VLOOKUP(HX28,'Drilling Input'!$B$3:$F$10034,5,1))</f>
        <v xml:space="preserve">ROV locks XT to THD </v>
      </c>
      <c r="HZ28" s="504"/>
      <c r="IA28" s="503">
        <f t="shared" ref="IA28" si="3018">IA27+1/24+1/100000</f>
        <v>44664.87521000002</v>
      </c>
      <c r="IB28" s="501" t="str">
        <f>IF(VLOOKUP(IA28,'Drilling Input'!$B$3:$F$10034,5,1)=VLOOKUP(IA27,'Drilling Input'!$B$3:$F$10034,5,1)," ",VLOOKUP(IA28,'Drilling Input'!$B$3:$F$10034,5,1))</f>
        <v xml:space="preserve">Confirm deck count. Install saddle to riser skate for pup joint. RIH pup joint. </v>
      </c>
      <c r="IC28" s="504"/>
      <c r="ID28" s="503">
        <f t="shared" ref="ID28" si="3019">ID27+1/24+1/100000</f>
        <v>44665.87521000002</v>
      </c>
      <c r="IE28" s="501" t="str">
        <f>IF(VLOOKUP(ID28,'Drilling Input'!$B$3:$F$10034,5,1)=VLOOKUP(ID27,'Drilling Input'!$B$3:$F$10034,5,1)," ",VLOOKUP(ID28,'Drilling Input'!$B$3:$F$10034,5,1))</f>
        <v>Lower Riser string and install MPD, Mux and hotline clamps. Land in spider</v>
      </c>
      <c r="IF28" s="504"/>
      <c r="IG28" s="503">
        <f t="shared" si="2495"/>
        <v>44666.87521000002</v>
      </c>
      <c r="IH28" s="501" t="str">
        <f>IF(VLOOKUP(IG28,'Drilling Input'!$B$3:$F$10034,5,1)=VLOOKUP(IG27,'Drilling Input'!$B$3:$F$10034,5,1)," ",VLOOKUP(IG28,'Drilling Input'!$B$3:$F$10034,5,1))</f>
        <v>RIH 17.5" AutoTrak BHA on 6-5/8" DP to 200 ft above TOC inside casing.</v>
      </c>
      <c r="II28" s="504"/>
      <c r="IJ28" s="503">
        <f t="shared" ref="IJ28" si="3020">IJ27+1/24+1/100000</f>
        <v>44667.87521000002</v>
      </c>
      <c r="IK28" s="501" t="str">
        <f>IF(VLOOKUP(IJ28,'Drilling Input'!$B$3:$F$10034,5,1)=VLOOKUP(IJ27,'Drilling Input'!$B$3:$F$10034,5,1)," ",VLOOKUP(IJ28,'Drilling Input'!$B$3:$F$10034,5,1))</f>
        <v>Flow check. PS30s. Slug. Drift</v>
      </c>
      <c r="IL28" s="504"/>
      <c r="IM28" s="503">
        <f t="shared" ref="IM28" si="3021">IM27+1/24+1/100000</f>
        <v>44668.87521000002</v>
      </c>
      <c r="IN28" s="501" t="str">
        <f>IF(VLOOKUP(IM28,'Drilling Input'!$B$3:$F$10034,5,1)=VLOOKUP(IM27,'Drilling Input'!$B$3:$F$10034,5,1)," ",VLOOKUP(IM28,'Drilling Input'!$B$3:$F$10034,5,1))</f>
        <v xml:space="preserve"> </v>
      </c>
      <c r="IO28" s="504"/>
      <c r="IP28" s="503">
        <f t="shared" ref="IP28" si="3022">IP27+1/24+1/100000</f>
        <v>44669.87521000002</v>
      </c>
      <c r="IQ28" s="501" t="str">
        <f>IF(VLOOKUP(IP28,'Drilling Input'!$B$3:$F$10034,5,1)=VLOOKUP(IP27,'Drilling Input'!$B$3:$F$10034,5,1)," ",VLOOKUP(IP28,'Drilling Input'!$B$3:$F$10034,5,1))</f>
        <v xml:space="preserve"> </v>
      </c>
      <c r="IR28" s="504"/>
      <c r="IS28" s="503">
        <f t="shared" ref="IS28" si="3023">IS27+1/24+1/100000</f>
        <v>44670.87521000002</v>
      </c>
      <c r="IT28" s="501" t="str">
        <f>IF(VLOOKUP(IS28,'Drilling Input'!$B$3:$F$10034,5,1)=VLOOKUP(IS27,'Drilling Input'!$B$3:$F$10034,5,1)," ",VLOOKUP(IS28,'Drilling Input'!$B$3:$F$10034,5,1))</f>
        <v xml:space="preserve"> </v>
      </c>
      <c r="IU28" s="504"/>
      <c r="IV28" s="503">
        <f t="shared" si="2500"/>
        <v>44671.87521000002</v>
      </c>
      <c r="IW28" s="501" t="str">
        <f>IF(VLOOKUP(IV28,'Drilling Input'!$B$3:$F$10034,5,1)=VLOOKUP(IV27,'Drilling Input'!$B$3:$F$10034,5,1)," ",VLOOKUP(IV28,'Drilling Input'!$B$3:$F$10034,5,1))</f>
        <v xml:space="preserve">BROOH to 13-5/8" casing shoe. </v>
      </c>
      <c r="IX28" s="504"/>
      <c r="IY28" s="503">
        <f t="shared" ref="IY28" si="3024">IY27+1/24+1/100000</f>
        <v>44672.87521000002</v>
      </c>
      <c r="IZ28" s="501" t="str">
        <f>IF(VLOOKUP(IY28,'Drilling Input'!$B$3:$F$10034,5,1)=VLOOKUP(IY27,'Drilling Input'!$B$3:$F$10034,5,1)," ",VLOOKUP(IY28,'Drilling Input'!$B$3:$F$10034,5,1))</f>
        <v xml:space="preserve">Cont. RIH 9-5/8" liner on DP to TD </v>
      </c>
      <c r="JA28" s="504"/>
      <c r="JB28" s="503">
        <f t="shared" ref="JB28" si="3025">JB27+1/24+1/100000</f>
        <v>44673.87521000002</v>
      </c>
      <c r="JC28" s="501" t="str">
        <f>IF(VLOOKUP(JB28,'Drilling Input'!$B$3:$F$10034,5,1)=VLOOKUP(JB27,'Drilling Input'!$B$3:$F$10034,5,1)," ",VLOOKUP(JB28,'Drilling Input'!$B$3:$F$10034,5,1))</f>
        <v xml:space="preserve"> </v>
      </c>
      <c r="JD28" s="504"/>
      <c r="JE28" s="503">
        <f t="shared" si="2495"/>
        <v>44674.87521000002</v>
      </c>
      <c r="JF28" s="501" t="str">
        <f>IF(VLOOKUP(JE28,'Drilling Input'!$B$3:$F$10034,5,1)=VLOOKUP(JE27,'Drilling Input'!$B$3:$F$10034,5,1)," ",VLOOKUP(JE28,'Drilling Input'!$B$3:$F$10034,5,1))</f>
        <v>POOH and rack setting tool.</v>
      </c>
      <c r="JG28" s="504"/>
      <c r="JH28" s="503">
        <f t="shared" ref="JH28" si="3026">JH27+1/24+1/100000</f>
        <v>44675.87521000002</v>
      </c>
      <c r="JI28" s="501" t="str">
        <f>IF(VLOOKUP(JH28,'Drilling Input'!$B$3:$F$10034,5,1)=VLOOKUP(JH27,'Drilling Input'!$B$3:$F$10034,5,1)," ",VLOOKUP(JH28,'Drilling Input'!$B$3:$F$10034,5,1))</f>
        <v xml:space="preserve">Perform overpull test and put LMRP in 50 klbs tension. </v>
      </c>
      <c r="JJ28" s="504"/>
      <c r="JK28" s="503">
        <f t="shared" ref="JK28" si="3027">JK27+1/24+1/100000</f>
        <v>44676.87521000002</v>
      </c>
      <c r="JL28" s="501" t="str">
        <f>IF(VLOOKUP(JK28,'Drilling Input'!$B$3:$F$10034,5,1)=VLOOKUP(JK27,'Drilling Input'!$B$3:$F$10034,5,1)," ",VLOOKUP(JK28,'Drilling Input'!$B$3:$F$10034,5,1))</f>
        <v>Perform BOP test on 5" DP  (300/ 5,000 psi 5/ 5 min)</v>
      </c>
      <c r="JM28" s="504"/>
      <c r="JN28" s="503">
        <f t="shared" ref="JN28" si="3028">JN27+1/24+1/100000</f>
        <v>44677.87521000002</v>
      </c>
      <c r="JO28" s="501" t="str">
        <f>IF(VLOOKUP(JN28,'Drilling Input'!$B$3:$F$10034,5,1)=VLOOKUP(JN27,'Drilling Input'!$B$3:$F$10034,5,1)," ",VLOOKUP(JN28,'Drilling Input'!$B$3:$F$10034,5,1))</f>
        <v xml:space="preserve"> </v>
      </c>
      <c r="JP28" s="504"/>
      <c r="JQ28" s="503">
        <f t="shared" ref="JQ28" si="3029">JQ27+1/24+1/100000</f>
        <v>44678.87521000002</v>
      </c>
      <c r="JR28" s="501" t="str">
        <f>IF(VLOOKUP(JQ28,'Drilling Input'!$B$3:$F$10034,5,1)=VLOOKUP(JQ27,'Drilling Input'!$B$3:$F$10034,5,1)," ",VLOOKUP(JQ28,'Drilling Input'!$B$3:$F$10034,5,1))</f>
        <v xml:space="preserve">Flow check well. Install PS-30's. Pump slug. Drop 3.5" drift. </v>
      </c>
      <c r="JS28" s="504"/>
      <c r="JT28" s="503">
        <f t="shared" si="2500"/>
        <v>44679.87521000002</v>
      </c>
      <c r="JU28" s="501" t="str">
        <f>IF(VLOOKUP(JT28,'Drilling Input'!$B$3:$F$10034,5,1)=VLOOKUP(JT27,'Drilling Input'!$B$3:$F$10034,5,1)," ",VLOOKUP(JT28,'Drilling Input'!$B$3:$F$10034,5,1))</f>
        <v xml:space="preserve"> </v>
      </c>
      <c r="JV28" s="504"/>
      <c r="JW28" s="503">
        <f t="shared" ref="JW28" si="3030">JW27+1/24+1/100000</f>
        <v>44680.87521000002</v>
      </c>
      <c r="JX28" s="501" t="str">
        <f>IF(VLOOKUP(JW28,'Drilling Input'!$B$3:$F$10034,5,1)=VLOOKUP(JW27,'Drilling Input'!$B$3:$F$10034,5,1)," ",VLOOKUP(JW28,'Drilling Input'!$B$3:$F$10034,5,1))</f>
        <v xml:space="preserve"> </v>
      </c>
      <c r="JY28" s="504"/>
      <c r="JZ28" s="503">
        <f t="shared" ref="JZ28" si="3031">JZ27+1/24+1/100000</f>
        <v>44681.87521000002</v>
      </c>
      <c r="KA28" s="501" t="str">
        <f>IF(VLOOKUP(JZ28,'Drilling Input'!$B$3:$F$10034,5,1)=VLOOKUP(JZ27,'Drilling Input'!$B$3:$F$10034,5,1)," ",VLOOKUP(JZ28,'Drilling Input'!$B$3:$F$10034,5,1))</f>
        <v>Rig up gravel pack manifold and chiksans</v>
      </c>
      <c r="KB28" s="504"/>
      <c r="KC28" s="503">
        <f t="shared" si="2495"/>
        <v>44682.87521000002</v>
      </c>
      <c r="KD28" s="501" t="str">
        <f>IF(VLOOKUP(KC28,'Drilling Input'!$B$3:$F$10034,5,1)=VLOOKUP(KC27,'Drilling Input'!$B$3:$F$10034,5,1)," ",VLOOKUP(KC28,'Drilling Input'!$B$3:$F$10034,5,1))</f>
        <v xml:space="preserve"> </v>
      </c>
      <c r="KE28" s="504"/>
      <c r="KF28" s="503">
        <f t="shared" ref="KF28" si="3032">KF27+1/24+1/100000</f>
        <v>44683.87521000002</v>
      </c>
      <c r="KG28" s="501" t="str">
        <f>IF(VLOOKUP(KF28,'Drilling Input'!$B$3:$F$10034,5,1)=VLOOKUP(KF27,'Drilling Input'!$B$3:$F$10034,5,1)," ",VLOOKUP(KF28,'Drilling Input'!$B$3:$F$10034,5,1))</f>
        <v>Flow check, slug pipe</v>
      </c>
      <c r="KH28" s="504"/>
      <c r="KI28" s="503">
        <f t="shared" ref="KI28" si="3033">KI27+1/24+1/100000</f>
        <v>44684.87521000002</v>
      </c>
      <c r="KJ28" s="501" t="str">
        <f>IF(VLOOKUP(KI28,'Drilling Input'!$B$3:$F$10034,5,1)=VLOOKUP(KI27,'Drilling Input'!$B$3:$F$10034,5,1)," ",VLOOKUP(KI28,'Drilling Input'!$B$3:$F$10034,5,1))</f>
        <v>RIH with completion Tubing</v>
      </c>
      <c r="KK28" s="504"/>
      <c r="KL28" s="503">
        <f t="shared" ref="KL28" si="3034">KL27+1/24+1/100000</f>
        <v>44685.87521000002</v>
      </c>
      <c r="KM28" s="501" t="str">
        <f>IF(VLOOKUP(KL28,'Drilling Input'!$B$3:$F$10034,5,1)=VLOOKUP(KL27,'Drilling Input'!$B$3:$F$10034,5,1)," ",VLOOKUP(KL28,'Drilling Input'!$B$3:$F$10034,5,1))</f>
        <v xml:space="preserve"> </v>
      </c>
      <c r="KN28" s="504"/>
      <c r="KO28" s="503">
        <f t="shared" ref="KO28" si="3035">KO27+1/24+1/100000</f>
        <v>44686.87521000002</v>
      </c>
      <c r="KP28" s="501" t="str">
        <f>IF(VLOOKUP(KO28,'Drilling Input'!$B$3:$F$10034,5,1)=VLOOKUP(KO27,'Drilling Input'!$B$3:$F$10034,5,1)," ",VLOOKUP(KO28,'Drilling Input'!$B$3:$F$10034,5,1))</f>
        <v xml:space="preserve"> </v>
      </c>
      <c r="KQ28" s="504"/>
      <c r="KR28" s="503">
        <f t="shared" si="2500"/>
        <v>44687.87521000002</v>
      </c>
      <c r="KS28" s="501" t="str">
        <f>IF(VLOOKUP(KR28,'Drilling Input'!$B$3:$F$10034,5,1)=VLOOKUP(KR27,'Drilling Input'!$B$3:$F$10034,5,1)," ",VLOOKUP(KR28,'Drilling Input'!$B$3:$F$10034,5,1))</f>
        <v xml:space="preserve"> </v>
      </c>
      <c r="KT28" s="504"/>
      <c r="KU28" s="503">
        <f t="shared" ref="KU28" si="3036">KU27+1/24+1/100000</f>
        <v>44688.87521000002</v>
      </c>
      <c r="KV28" s="501" t="str">
        <f>IF(VLOOKUP(KU28,'Drilling Input'!$B$3:$F$10034,5,1)=VLOOKUP(KU27,'Drilling Input'!$B$3:$F$10034,5,1)," ",VLOOKUP(KU28,'Drilling Input'!$B$3:$F$10034,5,1))</f>
        <v xml:space="preserve"> </v>
      </c>
      <c r="KW28" s="504"/>
      <c r="KX28" s="503">
        <f t="shared" ref="KX28" si="3037">KX27+1/24+1/100000</f>
        <v>44689.87521000002</v>
      </c>
      <c r="KY28" s="501" t="str">
        <f>IF(VLOOKUP(KX28,'Drilling Input'!$B$3:$F$10034,5,1)=VLOOKUP(KX27,'Drilling Input'!$B$3:$F$10034,5,1)," ",VLOOKUP(KX28,'Drilling Input'!$B$3:$F$10034,5,1))</f>
        <v xml:space="preserve">ROV locks flowline connector </v>
      </c>
      <c r="KZ28" s="504"/>
      <c r="LA28" s="503">
        <f t="shared" si="2515"/>
        <v>44690.87521000002</v>
      </c>
      <c r="LB28" s="501" t="str">
        <f>IF(VLOOKUP(LA28,'Drilling Input'!$B$3:$F$10034,5,1)=VLOOKUP(LA27,'Drilling Input'!$B$3:$F$10034,5,1)," ",VLOOKUP(LA28,'Drilling Input'!$B$3:$F$10034,5,1))</f>
        <v>Lower and land MPD joint in spider, install umbilical clamps, pay out on DSIT umbilical reel</v>
      </c>
      <c r="LC28" s="504"/>
      <c r="LD28" s="503">
        <f t="shared" ref="LD28" si="3038">LD27+1/24+1/100000</f>
        <v>44691.87521000002</v>
      </c>
      <c r="LE28" s="501" t="str">
        <f>IF(VLOOKUP(LD28,'Drilling Input'!$B$3:$F$10034,5,1)=VLOOKUP(LD27,'Drilling Input'!$B$3:$F$10034,5,1)," ",VLOOKUP(LD28,'Drilling Input'!$B$3:$F$10034,5,1))</f>
        <v>Perform connector pressure test to 4,000 psi</v>
      </c>
      <c r="LF28" s="504"/>
      <c r="LG28" s="503">
        <f t="shared" ref="LG28" si="3039">LG27+1/24+1/100000</f>
        <v>44692.87521000002</v>
      </c>
      <c r="LH28" s="501" t="str">
        <f>IF(VLOOKUP(LG28,'Drilling Input'!$B$3:$F$10034,5,1)=VLOOKUP(LG27,'Drilling Input'!$B$3:$F$10034,5,1)," ",VLOOKUP(LG28,'Drilling Input'!$B$3:$F$10034,5,1))</f>
        <v>Perform FIT/ LOT</v>
      </c>
      <c r="LI28" s="504"/>
      <c r="LJ28" s="503">
        <f t="shared" ref="LJ28" si="3040">LJ27+1/24+1/100000</f>
        <v>44693.87521000002</v>
      </c>
      <c r="LK28" s="501" t="str">
        <f>IF(VLOOKUP(LJ28,'Drilling Input'!$B$3:$F$10034,5,1)=VLOOKUP(LJ27,'Drilling Input'!$B$3:$F$10034,5,1)," ",VLOOKUP(LJ28,'Drilling Input'!$B$3:$F$10034,5,1))</f>
        <v xml:space="preserve"> </v>
      </c>
      <c r="LL28" s="504"/>
      <c r="LM28" s="503">
        <f t="shared" ref="LM28" si="3041">LM27+1/24+1/100000</f>
        <v>44694.87521000002</v>
      </c>
      <c r="LN28" s="501" t="str">
        <f>IF(VLOOKUP(LM28,'Drilling Input'!$B$3:$F$10034,5,1)=VLOOKUP(LM27,'Drilling Input'!$B$3:$F$10034,5,1)," ",VLOOKUP(LM28,'Drilling Input'!$B$3:$F$10034,5,1))</f>
        <v xml:space="preserve"> </v>
      </c>
      <c r="LO28" s="504"/>
      <c r="LP28" s="503">
        <f t="shared" si="2520"/>
        <v>44695.87521000002</v>
      </c>
      <c r="LQ28" s="501" t="str">
        <f>IF(VLOOKUP(LP28,'Drilling Input'!$B$3:$F$10034,5,1)=VLOOKUP(LP27,'Drilling Input'!$B$3:$F$10034,5,1)," ",VLOOKUP(LP28,'Drilling Input'!$B$3:$F$10034,5,1))</f>
        <v>Drill 12-1/4" hole to section TD</v>
      </c>
      <c r="LR28" s="504"/>
      <c r="LS28" s="503">
        <f t="shared" ref="LS28" si="3042">LS27+1/24+1/100000</f>
        <v>44696.87521000002</v>
      </c>
      <c r="LT28" s="501" t="str">
        <f>IF(VLOOKUP(LS28,'Drilling Input'!$B$3:$F$10034,5,1)=VLOOKUP(LS27,'Drilling Input'!$B$3:$F$10034,5,1)," ",VLOOKUP(LS28,'Drilling Input'!$B$3:$F$10034,5,1))</f>
        <v xml:space="preserve"> </v>
      </c>
      <c r="LU28" s="504"/>
      <c r="LV28" s="503">
        <f t="shared" ref="LV28" si="3043">LV27+1/24+1/100000</f>
        <v>44697.87521000002</v>
      </c>
      <c r="LW28" s="501" t="str">
        <f>IF(VLOOKUP(LV28,'Drilling Input'!$B$3:$F$10034,5,1)=VLOOKUP(LV27,'Drilling Input'!$B$3:$F$10034,5,1)," ",VLOOKUP(LV28,'Drilling Input'!$B$3:$F$10034,5,1))</f>
        <v xml:space="preserve"> </v>
      </c>
      <c r="LX28" s="504"/>
      <c r="LY28" s="503">
        <f t="shared" si="2515"/>
        <v>44698.87521000002</v>
      </c>
      <c r="LZ28" s="501" t="str">
        <f>IF(VLOOKUP(LY28,'Drilling Input'!$B$3:$F$10034,5,1)=VLOOKUP(LY27,'Drilling Input'!$B$3:$F$10034,5,1)," ",VLOOKUP(LY28,'Drilling Input'!$B$3:$F$10034,5,1))</f>
        <v>Rig down back up line. Set and test liner top packer.</v>
      </c>
      <c r="MA28" s="504"/>
      <c r="MB28" s="503">
        <f t="shared" ref="MB28" si="3044">MB27+1/24+1/100000</f>
        <v>44699.87521000002</v>
      </c>
      <c r="MC28" s="501" t="str">
        <f>IF(VLOOKUP(MB28,'Drilling Input'!$B$3:$F$10034,5,1)=VLOOKUP(MB27,'Drilling Input'!$B$3:$F$10034,5,1)," ",VLOOKUP(MB28,'Drilling Input'!$B$3:$F$10034,5,1))</f>
        <v xml:space="preserve"> </v>
      </c>
      <c r="MD28" s="504"/>
      <c r="ME28" s="503">
        <f t="shared" ref="ME28" si="3045">ME27+1/24+1/100000</f>
        <v>44700.87521000002</v>
      </c>
      <c r="MF28" s="501" t="str">
        <f>IF(VLOOKUP(ME28,'Drilling Input'!$B$3:$F$10034,5,1)=VLOOKUP(ME27,'Drilling Input'!$B$3:$F$10034,5,1)," ",VLOOKUP(ME28,'Drilling Input'!$B$3:$F$10034,5,1))</f>
        <v>Log 9-5/8" liner and 13-5/8" casing</v>
      </c>
      <c r="MG28" s="504"/>
      <c r="MH28" s="503">
        <f t="shared" ref="MH28" si="3046">MH27+1/24+1/100000</f>
        <v>44701.87521000002</v>
      </c>
      <c r="MI28" s="501" t="str">
        <f>IF(VLOOKUP(MH28,'Drilling Input'!$B$3:$F$10034,5,1)=VLOOKUP(MH27,'Drilling Input'!$B$3:$F$10034,5,1)," ",VLOOKUP(MH28,'Drilling Input'!$B$3:$F$10034,5,1))</f>
        <v xml:space="preserve"> </v>
      </c>
      <c r="MJ28" s="504"/>
      <c r="MK28" s="503">
        <f t="shared" ref="MK28" si="3047">MK27+1/24+1/100000</f>
        <v>44702.87521000002</v>
      </c>
      <c r="ML28" s="501" t="str">
        <f>IF(VLOOKUP(MK28,'Drilling Input'!$B$3:$F$10034,5,1)=VLOOKUP(MK27,'Drilling Input'!$B$3:$F$10034,5,1)," ",VLOOKUP(MK28,'Drilling Input'!$B$3:$F$10034,5,1))</f>
        <v>Drill out cement/ shoetrack to 10 ft above shoe while displacing to SBM.  Take SCR's.</v>
      </c>
      <c r="MM28" s="504"/>
      <c r="MN28" s="503">
        <f t="shared" si="2520"/>
        <v>44703.87521000002</v>
      </c>
      <c r="MO28" s="501" t="str">
        <f>IF(VLOOKUP(MN28,'Drilling Input'!$B$3:$F$10034,5,1)=VLOOKUP(MN27,'Drilling Input'!$B$3:$F$10034,5,1)," ",VLOOKUP(MN28,'Drilling Input'!$B$3:$F$10034,5,1))</f>
        <v xml:space="preserve"> </v>
      </c>
      <c r="MP28" s="504"/>
      <c r="MQ28" s="503">
        <f t="shared" ref="MQ28" si="3048">MQ27+1/24+1/100000</f>
        <v>44704.87521000002</v>
      </c>
      <c r="MR28" s="501" t="str">
        <f>IF(VLOOKUP(MQ28,'Drilling Input'!$B$3:$F$10034,5,1)=VLOOKUP(MQ27,'Drilling Input'!$B$3:$F$10034,5,1)," ",VLOOKUP(MQ28,'Drilling Input'!$B$3:$F$10034,5,1))</f>
        <v>Pump x bbl cement to displace line volume - Drop dart - pump cement - BH</v>
      </c>
      <c r="MS28" s="504"/>
      <c r="MT28" s="503">
        <f t="shared" ref="MT28" si="3049">MT27+1/24+1/100000</f>
        <v>44705.87521000002</v>
      </c>
      <c r="MU28" s="501" t="str">
        <f>IF(VLOOKUP(MT28,'Drilling Input'!$B$3:$F$10034,5,1)=VLOOKUP(MT27,'Drilling Input'!$B$3:$F$10034,5,1)," ",VLOOKUP(MT28,'Drilling Input'!$B$3:$F$10034,5,1))</f>
        <v xml:space="preserve"> </v>
      </c>
      <c r="MV28" s="504"/>
      <c r="MW28" s="503">
        <f t="shared" si="2515"/>
        <v>44706.87521000002</v>
      </c>
      <c r="MX28" s="501" t="str">
        <f>IF(VLOOKUP(MW28,'Drilling Input'!$B$3:$F$10034,5,1)=VLOOKUP(MW27,'Drilling Input'!$B$3:$F$10034,5,1)," ",VLOOKUP(MW28,'Drilling Input'!$B$3:$F$10034,5,1))</f>
        <v xml:space="preserve"> </v>
      </c>
      <c r="MY28" s="504"/>
      <c r="MZ28" s="503">
        <f t="shared" ref="MZ28" si="3050">MZ27+1/24+1/100000</f>
        <v>44707.87521000002</v>
      </c>
      <c r="NA28" s="501" t="str">
        <f>IF(VLOOKUP(MZ28,'Drilling Input'!$B$3:$F$10034,5,1)=VLOOKUP(MZ27,'Drilling Input'!$B$3:$F$10034,5,1)," ",VLOOKUP(MZ28,'Drilling Input'!$B$3:$F$10034,5,1))</f>
        <v xml:space="preserve"> </v>
      </c>
      <c r="NB28" s="504"/>
      <c r="NC28" s="503">
        <f t="shared" ref="NC28" si="3051">NC27+1/24+1/100000</f>
        <v>44708.87521000002</v>
      </c>
      <c r="ND28" s="501" t="str">
        <f>IF(VLOOKUP(NC28,'Drilling Input'!$B$3:$F$10034,5,1)=VLOOKUP(NC27,'Drilling Input'!$B$3:$F$10034,5,1)," ",VLOOKUP(NC28,'Drilling Input'!$B$3:$F$10034,5,1))</f>
        <v xml:space="preserve"> </v>
      </c>
      <c r="NE28" s="504"/>
      <c r="NF28" s="503">
        <f t="shared" ref="NF28" si="3052">NF27+1/24+1/100000</f>
        <v>44709.87521000002</v>
      </c>
      <c r="NG28" s="501" t="str">
        <f>IF(VLOOKUP(NF28,'Drilling Input'!$B$3:$F$10034,5,1)=VLOOKUP(NF27,'Drilling Input'!$B$3:$F$10034,5,1)," ",VLOOKUP(NF28,'Drilling Input'!$B$3:$F$10034,5,1))</f>
        <v xml:space="preserve"> </v>
      </c>
      <c r="NH28" s="504"/>
      <c r="NI28" s="503">
        <f t="shared" ref="NI28" si="3053">NI27+1/24+1/100000</f>
        <v>44710.87521000002</v>
      </c>
      <c r="NJ28" s="501" t="str">
        <f>IF(VLOOKUP(NI28,'Drilling Input'!$B$3:$F$10034,5,1)=VLOOKUP(NI27,'Drilling Input'!$B$3:$F$10034,5,1)," ",VLOOKUP(NI28,'Drilling Input'!$B$3:$F$10034,5,1))</f>
        <v xml:space="preserve"> </v>
      </c>
      <c r="NK28" s="504"/>
      <c r="NL28" s="503">
        <f t="shared" si="2520"/>
        <v>44711.87521000002</v>
      </c>
      <c r="NM28" s="501" t="str">
        <f>IF(VLOOKUP(NL28,'Drilling Input'!$B$3:$F$10034,5,1)=VLOOKUP(NL27,'Drilling Input'!$B$3:$F$10034,5,1)," ",VLOOKUP(NL28,'Drilling Input'!$B$3:$F$10034,5,1))</f>
        <v xml:space="preserve"> </v>
      </c>
      <c r="NN28" s="504"/>
      <c r="NO28" s="503">
        <f t="shared" ref="NO28" si="3054">NO27+1/24+1/100000</f>
        <v>44712.87521000002</v>
      </c>
      <c r="NP28" s="501" t="str">
        <f>IF(VLOOKUP(NO28,'Drilling Input'!$B$3:$F$10034,5,1)=VLOOKUP(NO27,'Drilling Input'!$B$3:$F$10034,5,1)," ",VLOOKUP(NO28,'Drilling Input'!$B$3:$F$10034,5,1))</f>
        <v>Function test BOP</v>
      </c>
      <c r="NQ28" s="504"/>
      <c r="NR28" s="503">
        <f t="shared" ref="NR28" si="3055">NR27+1/24+1/100000</f>
        <v>44713.87521000002</v>
      </c>
      <c r="NS28" s="501" t="str">
        <f>IF(VLOOKUP(NR28,'Drilling Input'!$B$3:$F$10034,5,1)=VLOOKUP(NR27,'Drilling Input'!$B$3:$F$10034,5,1)," ",VLOOKUP(NR28,'Drilling Input'!$B$3:$F$10034,5,1))</f>
        <v>Displace to RDIF while drilling out remaining cement, shoe, rathole and 15 ft of new formation.</v>
      </c>
      <c r="NT28" s="504"/>
      <c r="NU28" s="503">
        <f t="shared" si="2535"/>
        <v>44714.87521000002</v>
      </c>
      <c r="NV28" s="501" t="str">
        <f>IF(VLOOKUP(NU28,'Drilling Input'!$B$3:$F$10034,5,1)=VLOOKUP(NU27,'Drilling Input'!$B$3:$F$10034,5,1)," ",VLOOKUP(NU28,'Drilling Input'!$B$3:$F$10034,5,1))</f>
        <v>Perform OH FIT. Flow check well.</v>
      </c>
      <c r="NW28" s="504"/>
      <c r="NX28" s="503">
        <f t="shared" ref="NX28" si="3056">NX27+1/24+1/100000</f>
        <v>44715.87521000002</v>
      </c>
      <c r="NY28" s="501" t="str">
        <f>IF(VLOOKUP(NX28,'Drilling Input'!$B$3:$F$10034,5,1)=VLOOKUP(NX27,'Drilling Input'!$B$3:$F$10034,5,1)," ",VLOOKUP(NX28,'Drilling Input'!$B$3:$F$10034,5,1))</f>
        <v xml:space="preserve"> </v>
      </c>
      <c r="NZ28" s="504"/>
      <c r="OA28" s="503">
        <f t="shared" ref="OA28" si="3057">OA27+1/24+1/100000</f>
        <v>44716.87521000002</v>
      </c>
      <c r="OB28" s="501" t="str">
        <f>IF(VLOOKUP(OA28,'Drilling Input'!$B$3:$F$10034,5,1)=VLOOKUP(OA27,'Drilling Input'!$B$3:$F$10034,5,1)," ",VLOOKUP(OA28,'Drilling Input'!$B$3:$F$10034,5,1))</f>
        <v xml:space="preserve"> </v>
      </c>
      <c r="OC28" s="504"/>
      <c r="OD28" s="503">
        <f t="shared" ref="OD28" si="3058">OD27+1/24+1/100000</f>
        <v>44717.87521000002</v>
      </c>
      <c r="OE28" s="501" t="str">
        <f>IF(VLOOKUP(OD28,'Drilling Input'!$B$3:$F$10034,5,1)=VLOOKUP(OD27,'Drilling Input'!$B$3:$F$10034,5,1)," ",VLOOKUP(OD28,'Drilling Input'!$B$3:$F$10034,5,1))</f>
        <v xml:space="preserve"> </v>
      </c>
      <c r="OF28" s="504"/>
      <c r="OG28" s="503">
        <f t="shared" ref="OG28" si="3059">OG27+1/24+1/100000</f>
        <v>44718.87521000002</v>
      </c>
      <c r="OH28" s="501" t="str">
        <f>IF(VLOOKUP(OG28,'Drilling Input'!$B$3:$F$10034,5,1)=VLOOKUP(OG27,'Drilling Input'!$B$3:$F$10034,5,1)," ",VLOOKUP(OG28,'Drilling Input'!$B$3:$F$10034,5,1))</f>
        <v>Shift closed FS2 FLCV</v>
      </c>
      <c r="OI28" s="504"/>
      <c r="OJ28" s="503">
        <f t="shared" si="2540"/>
        <v>44719.87521000002</v>
      </c>
      <c r="OK28" s="501" t="str">
        <f>IF(VLOOKUP(OJ28,'Drilling Input'!$B$3:$F$10034,5,1)=VLOOKUP(OJ27,'Drilling Input'!$B$3:$F$10034,5,1)," ",VLOOKUP(OJ28,'Drilling Input'!$B$3:$F$10034,5,1))</f>
        <v xml:space="preserve"> </v>
      </c>
      <c r="OL28" s="504"/>
      <c r="OM28" s="503">
        <f t="shared" ref="OM28" si="3060">OM27+1/24+1/100000</f>
        <v>44720.87521000002</v>
      </c>
      <c r="ON28" s="501" t="str">
        <f>IF(VLOOKUP(OM28,'Drilling Input'!$B$3:$F$10034,5,1)=VLOOKUP(OM27,'Drilling Input'!$B$3:$F$10034,5,1)," ",VLOOKUP(OM28,'Drilling Input'!$B$3:$F$10034,5,1))</f>
        <v xml:space="preserve"> </v>
      </c>
      <c r="OO28" s="504"/>
      <c r="OP28" s="503">
        <f t="shared" ref="OP28" si="3061">OP27+1/24+1/100000</f>
        <v>44721.87521000002</v>
      </c>
      <c r="OQ28" s="501" t="str">
        <f>IF(VLOOKUP(OP28,'Drilling Input'!$B$3:$F$10034,5,1)=VLOOKUP(OP27,'Drilling Input'!$B$3:$F$10034,5,1)," ",VLOOKUP(OP28,'Drilling Input'!$B$3:$F$10034,5,1))</f>
        <v xml:space="preserve"> </v>
      </c>
      <c r="OR28" s="504"/>
      <c r="OS28" s="503">
        <f t="shared" si="2535"/>
        <v>44722.87521000002</v>
      </c>
      <c r="OT28" s="501" t="str">
        <f>IF(VLOOKUP(OS28,'Drilling Input'!$B$3:$F$10034,5,1)=VLOOKUP(OS27,'Drilling Input'!$B$3:$F$10034,5,1)," ",VLOOKUP(OS28,'Drilling Input'!$B$3:$F$10034,5,1))</f>
        <v>Inflow Test SCSSV - low</v>
      </c>
      <c r="OU28" s="504"/>
      <c r="OV28" s="503">
        <f t="shared" ref="OV28" si="3062">OV27+1/24+1/100000</f>
        <v>44723.87521000002</v>
      </c>
      <c r="OW28" s="501" t="str">
        <f>IF(VLOOKUP(OV28,'Drilling Input'!$B$3:$F$10034,5,1)=VLOOKUP(OV27,'Drilling Input'!$B$3:$F$10034,5,1)," ",VLOOKUP(OV28,'Drilling Input'!$B$3:$F$10034,5,1))</f>
        <v>P/U and run the BOP Assistant BLAT tool</v>
      </c>
      <c r="OX28" s="504"/>
      <c r="OY28" s="503">
        <f t="shared" ref="OY28" si="3063">OY27+1/24+1/100000</f>
        <v>44724.87521000002</v>
      </c>
      <c r="OZ28" s="501" t="str">
        <f>IF(VLOOKUP(OY28,'Drilling Input'!$B$3:$F$10034,5,1)=VLOOKUP(OY27,'Drilling Input'!$B$3:$F$10034,5,1)," ",VLOOKUP(OY28,'Drilling Input'!$B$3:$F$10034,5,1))</f>
        <v>Transfer weight from drawworks to tensioners</v>
      </c>
      <c r="PA28" s="504"/>
      <c r="PB28" s="503">
        <f t="shared" ref="PB28" si="3064">PB27+1/24+1/100000</f>
        <v>44725.87521000002</v>
      </c>
      <c r="PC28" s="501" t="str">
        <f>IF(VLOOKUP(PB28,'Drilling Input'!$B$3:$F$10034,5,1)=VLOOKUP(PB27,'Drilling Input'!$B$3:$F$10034,5,1)," ",VLOOKUP(PB28,'Drilling Input'!$B$3:$F$10034,5,1))</f>
        <v xml:space="preserve"> </v>
      </c>
      <c r="PD28" s="504"/>
      <c r="PE28" s="503">
        <f t="shared" ref="PE28" si="3065">PE27+1/24+1/100000</f>
        <v>44726.87521000002</v>
      </c>
      <c r="PF28" s="501" t="str">
        <f>IF(VLOOKUP(PE28,'Drilling Input'!$B$3:$F$10034,5,1)=VLOOKUP(PE27,'Drilling Input'!$B$3:$F$10034,5,1)," ",VLOOKUP(PE28,'Drilling Input'!$B$3:$F$10034,5,1))</f>
        <v xml:space="preserve"> </v>
      </c>
      <c r="PG28" s="504"/>
      <c r="PH28" s="503">
        <f t="shared" si="2540"/>
        <v>44727.87521000002</v>
      </c>
      <c r="PI28" s="501" t="str">
        <f>IF(VLOOKUP(PH28,'Drilling Input'!$B$3:$F$10034,5,1)=VLOOKUP(PH27,'Drilling Input'!$B$3:$F$10034,5,1)," ",VLOOKUP(PH28,'Drilling Input'!$B$3:$F$10034,5,1))</f>
        <v xml:space="preserve"> </v>
      </c>
      <c r="PJ28" s="504"/>
      <c r="PK28" s="503">
        <f t="shared" ref="PK28" si="3066">PK27+1/24+1/100000</f>
        <v>44728.87521000002</v>
      </c>
      <c r="PL28" s="501" t="str">
        <f>IF(VLOOKUP(PK28,'Drilling Input'!$B$3:$F$10034,5,1)=VLOOKUP(PK27,'Drilling Input'!$B$3:$F$10034,5,1)," ",VLOOKUP(PK28,'Drilling Input'!$B$3:$F$10034,5,1))</f>
        <v xml:space="preserve"> </v>
      </c>
      <c r="PM28" s="504"/>
      <c r="PN28" s="503">
        <f t="shared" ref="PN28" si="3067">PN27+1/24+1/100000</f>
        <v>44729.87521000002</v>
      </c>
      <c r="PO28" s="501" t="str">
        <f>IF(VLOOKUP(PN28,'Drilling Input'!$B$3:$F$10034,5,1)=VLOOKUP(PN27,'Drilling Input'!$B$3:$F$10034,5,1)," ",VLOOKUP(PN28,'Drilling Input'!$B$3:$F$10034,5,1))</f>
        <v xml:space="preserve"> </v>
      </c>
      <c r="PP28" s="504"/>
      <c r="PQ28" s="503">
        <f t="shared" si="2535"/>
        <v>44730.87521000002</v>
      </c>
      <c r="PR28" s="501" t="str">
        <f>IF(VLOOKUP(PQ28,'Drilling Input'!$B$3:$F$10034,5,1)=VLOOKUP(PQ27,'Drilling Input'!$B$3:$F$10034,5,1)," ",VLOOKUP(PQ28,'Drilling Input'!$B$3:$F$10034,5,1))</f>
        <v xml:space="preserve"> </v>
      </c>
      <c r="PS28" s="504"/>
      <c r="PT28" s="503">
        <f t="shared" ref="PT28" si="3068">PT27+1/24+1/100000</f>
        <v>44731.87521000002</v>
      </c>
      <c r="PU28" s="501" t="str">
        <f>IF(VLOOKUP(PT28,'Drilling Input'!$B$3:$F$10034,5,1)=VLOOKUP(PT27,'Drilling Input'!$B$3:$F$10034,5,1)," ",VLOOKUP(PT28,'Drilling Input'!$B$3:$F$10034,5,1))</f>
        <v xml:space="preserve"> </v>
      </c>
      <c r="PV28" s="504"/>
      <c r="PW28" s="503">
        <f t="shared" ref="PW28" si="3069">PW27+1/24+1/100000</f>
        <v>44732.87521000002</v>
      </c>
      <c r="PX28" s="501" t="str">
        <f>IF(VLOOKUP(PW28,'Drilling Input'!$B$3:$F$10034,5,1)=VLOOKUP(PW27,'Drilling Input'!$B$3:$F$10034,5,1)," ",VLOOKUP(PW28,'Drilling Input'!$B$3:$F$10034,5,1))</f>
        <v xml:space="preserve"> </v>
      </c>
      <c r="PY28" s="504"/>
      <c r="PZ28" s="503">
        <f t="shared" ref="PZ28" si="3070">PZ27+1/24+1/100000</f>
        <v>44733.87521000002</v>
      </c>
      <c r="QA28" s="501" t="str">
        <f>IF(VLOOKUP(PZ28,'Drilling Input'!$B$3:$F$10034,5,1)=VLOOKUP(PZ27,'Drilling Input'!$B$3:$F$10034,5,1)," ",VLOOKUP(PZ28,'Drilling Input'!$B$3:$F$10034,5,1))</f>
        <v xml:space="preserve"> </v>
      </c>
      <c r="QB28" s="504"/>
      <c r="QC28" s="503">
        <f t="shared" ref="QC28" si="3071">QC27+1/24+1/100000</f>
        <v>44734.87521000002</v>
      </c>
      <c r="QD28" s="501" t="str">
        <f>IF(VLOOKUP(QC28,'Drilling Input'!$B$3:$F$10034,5,1)=VLOOKUP(QC27,'Drilling Input'!$B$3:$F$10034,5,1)," ",VLOOKUP(QC28,'Drilling Input'!$B$3:$F$10034,5,1))</f>
        <v xml:space="preserve"> </v>
      </c>
      <c r="QE28" s="504"/>
      <c r="QF28" s="503">
        <f t="shared" si="2540"/>
        <v>44735.87521000002</v>
      </c>
      <c r="QG28" s="501" t="str">
        <f>IF(VLOOKUP(QF28,'Drilling Input'!$B$3:$F$10034,5,1)=VLOOKUP(QF27,'Drilling Input'!$B$3:$F$10034,5,1)," ",VLOOKUP(QF28,'Drilling Input'!$B$3:$F$10034,5,1))</f>
        <v xml:space="preserve"> </v>
      </c>
      <c r="QH28" s="504"/>
      <c r="QI28" s="503">
        <f t="shared" ref="QI28" si="3072">QI27+1/24+1/100000</f>
        <v>44736.87521000002</v>
      </c>
      <c r="QJ28" s="501" t="str">
        <f>IF(VLOOKUP(QI28,'Drilling Input'!$B$3:$F$10034,5,1)=VLOOKUP(QI27,'Drilling Input'!$B$3:$F$10034,5,1)," ",VLOOKUP(QI28,'Drilling Input'!$B$3:$F$10034,5,1))</f>
        <v xml:space="preserve"> </v>
      </c>
      <c r="QK28" s="504"/>
      <c r="QL28" s="503">
        <f t="shared" ref="QL28" si="3073">QL27+1/24+1/100000</f>
        <v>44737.87521000002</v>
      </c>
      <c r="QM28" s="501" t="str">
        <f>IF(VLOOKUP(QL28,'Drilling Input'!$B$3:$F$10034,5,1)=VLOOKUP(QL27,'Drilling Input'!$B$3:$F$10034,5,1)," ",VLOOKUP(QL28,'Drilling Input'!$B$3:$F$10034,5,1))</f>
        <v xml:space="preserve"> </v>
      </c>
      <c r="QN28" s="504"/>
      <c r="QO28" s="503">
        <f t="shared" si="2555"/>
        <v>44738.87521000002</v>
      </c>
      <c r="QP28" s="501" t="str">
        <f>IF(VLOOKUP(QO28,'Drilling Input'!$B$3:$F$10034,5,1)=VLOOKUP(QO27,'Drilling Input'!$B$3:$F$10034,5,1)," ",VLOOKUP(QO28,'Drilling Input'!$B$3:$F$10034,5,1))</f>
        <v>ROV performs XT cap test</v>
      </c>
      <c r="QQ28" s="504"/>
      <c r="QR28" s="503">
        <f t="shared" ref="QR28" si="3074">QR27+1/24+1/100000</f>
        <v>44739.87521000002</v>
      </c>
      <c r="QS28" s="501" t="str">
        <f>IF(VLOOKUP(QR28,'Drilling Input'!$B$3:$F$10034,5,1)=VLOOKUP(QR27,'Drilling Input'!$B$3:$F$10034,5,1)," ",VLOOKUP(QR28,'Drilling Input'!$B$3:$F$10034,5,1))</f>
        <v xml:space="preserve"> </v>
      </c>
      <c r="QT28" s="504"/>
      <c r="QU28" s="503">
        <f t="shared" ref="QU28" si="3075">QU27+1/24+1/100000</f>
        <v>44740.87521000002</v>
      </c>
      <c r="QV28" s="501" t="str">
        <f>IF(VLOOKUP(QU28,'Drilling Input'!$B$3:$F$10034,5,1)=VLOOKUP(QU27,'Drilling Input'!$B$3:$F$10034,5,1)," ",VLOOKUP(QU28,'Drilling Input'!$B$3:$F$10034,5,1))</f>
        <v xml:space="preserve"> </v>
      </c>
      <c r="QW28" s="504"/>
      <c r="QX28" s="503">
        <f t="shared" ref="QX28" si="3076">QX27+1/24+1/100000</f>
        <v>44741.87521000002</v>
      </c>
      <c r="QY28" s="501" t="str">
        <f>IF(VLOOKUP(QX28,'Drilling Input'!$B$3:$F$10034,5,1)=VLOOKUP(QX27,'Drilling Input'!$B$3:$F$10034,5,1)," ",VLOOKUP(QX28,'Drilling Input'!$B$3:$F$10034,5,1))</f>
        <v xml:space="preserve"> </v>
      </c>
      <c r="QZ28" s="504"/>
      <c r="RA28" s="503">
        <f t="shared" ref="RA28" si="3077">RA27+1/24+1/100000</f>
        <v>44742.87521000002</v>
      </c>
      <c r="RB28" s="501" t="str">
        <f>IF(VLOOKUP(RA28,'Drilling Input'!$B$3:$F$10034,5,1)=VLOOKUP(RA27,'Drilling Input'!$B$3:$F$10034,5,1)," ",VLOOKUP(RA28,'Drilling Input'!$B$3:$F$10034,5,1))</f>
        <v xml:space="preserve"> </v>
      </c>
      <c r="RC28" s="504"/>
      <c r="RD28" s="503">
        <f t="shared" si="2560"/>
        <v>44743.87521000002</v>
      </c>
      <c r="RE28" s="501" t="str">
        <f>IF(VLOOKUP(RD28,'Drilling Input'!$B$3:$F$10034,5,1)=VLOOKUP(RD27,'Drilling Input'!$B$3:$F$10034,5,1)," ",VLOOKUP(RD28,'Drilling Input'!$B$3:$F$10034,5,1))</f>
        <v xml:space="preserve"> </v>
      </c>
      <c r="RF28" s="504"/>
      <c r="RG28" s="503">
        <f t="shared" ref="RG28" si="3078">RG27+1/24+1/100000</f>
        <v>44744.87521000002</v>
      </c>
      <c r="RH28" s="501" t="str">
        <f>IF(VLOOKUP(RG28,'Drilling Input'!$B$3:$F$10034,5,1)=VLOOKUP(RG27,'Drilling Input'!$B$3:$F$10034,5,1)," ",VLOOKUP(RG28,'Drilling Input'!$B$3:$F$10034,5,1))</f>
        <v xml:space="preserve"> </v>
      </c>
      <c r="RI28" s="504"/>
      <c r="RJ28" s="503">
        <f t="shared" ref="RJ28" si="3079">RJ27+1/24+1/100000</f>
        <v>44745.87521000002</v>
      </c>
      <c r="RK28" s="501" t="str">
        <f>IF(VLOOKUP(RJ28,'Drilling Input'!$B$3:$F$10034,5,1)=VLOOKUP(RJ27,'Drilling Input'!$B$3:$F$10034,5,1)," ",VLOOKUP(RJ28,'Drilling Input'!$B$3:$F$10034,5,1))</f>
        <v xml:space="preserve"> </v>
      </c>
      <c r="RL28" s="504"/>
      <c r="RM28" s="503">
        <f t="shared" si="2555"/>
        <v>44746.87521000002</v>
      </c>
      <c r="RN28" s="501" t="str">
        <f>IF(VLOOKUP(RM28,'Drilling Input'!$B$3:$F$10034,5,1)=VLOOKUP(RM27,'Drilling Input'!$B$3:$F$10034,5,1)," ",VLOOKUP(RM28,'Drilling Input'!$B$3:$F$10034,5,1))</f>
        <v xml:space="preserve"> </v>
      </c>
      <c r="RO28" s="504"/>
      <c r="RP28" s="503">
        <f t="shared" ref="RP28" si="3080">RP27+1/24+1/100000</f>
        <v>44747.87521000002</v>
      </c>
      <c r="RQ28" s="501" t="str">
        <f>IF(VLOOKUP(RP28,'Drilling Input'!$B$3:$F$10034,5,1)=VLOOKUP(RP27,'Drilling Input'!$B$3:$F$10034,5,1)," ",VLOOKUP(RP28,'Drilling Input'!$B$3:$F$10034,5,1))</f>
        <v xml:space="preserve"> </v>
      </c>
      <c r="RR28" s="504"/>
      <c r="RS28" s="503">
        <f t="shared" ref="RS28" si="3081">RS27+1/24+1/100000</f>
        <v>44748.87521000002</v>
      </c>
      <c r="RT28" s="501" t="str">
        <f>IF(VLOOKUP(RS28,'Drilling Input'!$B$3:$F$10034,5,1)=VLOOKUP(RS27,'Drilling Input'!$B$3:$F$10034,5,1)," ",VLOOKUP(RS28,'Drilling Input'!$B$3:$F$10034,5,1))</f>
        <v xml:space="preserve"> </v>
      </c>
      <c r="RU28" s="504"/>
      <c r="RV28" s="503">
        <f t="shared" ref="RV28" si="3082">RV27+1/24+1/100000</f>
        <v>44749.87521000002</v>
      </c>
      <c r="RW28" s="501" t="str">
        <f>IF(VLOOKUP(RV28,'Drilling Input'!$B$3:$F$10034,5,1)=VLOOKUP(RV27,'Drilling Input'!$B$3:$F$10034,5,1)," ",VLOOKUP(RV28,'Drilling Input'!$B$3:$F$10034,5,1))</f>
        <v xml:space="preserve"> </v>
      </c>
      <c r="RX28" s="504"/>
      <c r="RY28" s="503">
        <f t="shared" ref="RY28" si="3083">RY27+1/24+1/100000</f>
        <v>44750.87521000002</v>
      </c>
      <c r="RZ28" s="501" t="str">
        <f>IF(VLOOKUP(RY28,'Drilling Input'!$B$3:$F$10034,5,1)=VLOOKUP(RY27,'Drilling Input'!$B$3:$F$10034,5,1)," ",VLOOKUP(RY28,'Drilling Input'!$B$3:$F$10034,5,1))</f>
        <v xml:space="preserve"> </v>
      </c>
      <c r="SA28" s="504"/>
      <c r="SB28" s="503">
        <f t="shared" si="2560"/>
        <v>44751.87521000002</v>
      </c>
      <c r="SC28" s="501" t="str">
        <f>IF(VLOOKUP(SB28,'Drilling Input'!$B$3:$F$10034,5,1)=VLOOKUP(SB27,'Drilling Input'!$B$3:$F$10034,5,1)," ",VLOOKUP(SB28,'Drilling Input'!$B$3:$F$10034,5,1))</f>
        <v xml:space="preserve"> </v>
      </c>
      <c r="SD28" s="504"/>
      <c r="SE28" s="503">
        <f t="shared" ref="SE28" si="3084">SE27+1/24+1/100000</f>
        <v>44752.87521000002</v>
      </c>
      <c r="SF28" s="501" t="str">
        <f>IF(VLOOKUP(SE28,'Drilling Input'!$B$3:$F$10034,5,1)=VLOOKUP(SE27,'Drilling Input'!$B$3:$F$10034,5,1)," ",VLOOKUP(SE28,'Drilling Input'!$B$3:$F$10034,5,1))</f>
        <v xml:space="preserve"> </v>
      </c>
      <c r="SG28" s="504"/>
      <c r="SH28" s="503">
        <f t="shared" ref="SH28" si="3085">SH27+1/24+1/100000</f>
        <v>44753.87521000002</v>
      </c>
      <c r="SI28" s="501" t="str">
        <f>IF(VLOOKUP(SH28,'Drilling Input'!$B$3:$F$10034,5,1)=VLOOKUP(SH27,'Drilling Input'!$B$3:$F$10034,5,1)," ",VLOOKUP(SH28,'Drilling Input'!$B$3:$F$10034,5,1))</f>
        <v xml:space="preserve"> </v>
      </c>
      <c r="SJ28" s="504"/>
      <c r="SK28" s="503">
        <f t="shared" si="2555"/>
        <v>44754.87521000002</v>
      </c>
      <c r="SL28" s="501" t="str">
        <f>IF(VLOOKUP(SK28,'Drilling Input'!$B$3:$F$10034,5,1)=VLOOKUP(SK27,'Drilling Input'!$B$3:$F$10034,5,1)," ",VLOOKUP(SK28,'Drilling Input'!$B$3:$F$10034,5,1))</f>
        <v xml:space="preserve"> </v>
      </c>
      <c r="SM28" s="504"/>
      <c r="SN28" s="503">
        <f t="shared" ref="SN28" si="3086">SN27+1/24+1/100000</f>
        <v>44755.87521000002</v>
      </c>
      <c r="SO28" s="501" t="str">
        <f>IF(VLOOKUP(SN28,'Drilling Input'!$B$3:$F$10034,5,1)=VLOOKUP(SN27,'Drilling Input'!$B$3:$F$10034,5,1)," ",VLOOKUP(SN28,'Drilling Input'!$B$3:$F$10034,5,1))</f>
        <v xml:space="preserve"> </v>
      </c>
      <c r="SP28" s="504"/>
      <c r="SQ28" s="503">
        <f t="shared" ref="SQ28" si="3087">SQ27+1/24+1/100000</f>
        <v>44756.87521000002</v>
      </c>
      <c r="SR28" s="501" t="str">
        <f>IF(VLOOKUP(SQ28,'Drilling Input'!$B$3:$F$10034,5,1)=VLOOKUP(SQ27,'Drilling Input'!$B$3:$F$10034,5,1)," ",VLOOKUP(SQ28,'Drilling Input'!$B$3:$F$10034,5,1))</f>
        <v xml:space="preserve"> </v>
      </c>
      <c r="SS28" s="504"/>
      <c r="ST28" s="503">
        <f t="shared" ref="ST28" si="3088">ST27+1/24+1/100000</f>
        <v>44757.87521000002</v>
      </c>
      <c r="SU28" s="501" t="str">
        <f>IF(VLOOKUP(ST28,'Drilling Input'!$B$3:$F$10034,5,1)=VLOOKUP(ST27,'Drilling Input'!$B$3:$F$10034,5,1)," ",VLOOKUP(ST28,'Drilling Input'!$B$3:$F$10034,5,1))</f>
        <v xml:space="preserve"> </v>
      </c>
      <c r="SV28" s="504"/>
      <c r="SW28" s="503">
        <f t="shared" ref="SW28" si="3089">SW27+1/24+1/100000</f>
        <v>44758.87521000002</v>
      </c>
      <c r="SX28" s="501" t="str">
        <f>IF(VLOOKUP(SW28,'Drilling Input'!$B$3:$F$10034,5,1)=VLOOKUP(SW27,'Drilling Input'!$B$3:$F$10034,5,1)," ",VLOOKUP(SW28,'Drilling Input'!$B$3:$F$10034,5,1))</f>
        <v xml:space="preserve"> </v>
      </c>
      <c r="SY28" s="504"/>
      <c r="SZ28" s="503">
        <f t="shared" si="2560"/>
        <v>44759.87521000002</v>
      </c>
      <c r="TA28" s="501" t="str">
        <f>IF(VLOOKUP(SZ28,'Drilling Input'!$B$3:$F$10034,5,1)=VLOOKUP(SZ27,'Drilling Input'!$B$3:$F$10034,5,1)," ",VLOOKUP(SZ28,'Drilling Input'!$B$3:$F$10034,5,1))</f>
        <v xml:space="preserve"> </v>
      </c>
      <c r="TB28" s="504"/>
      <c r="TC28" s="503">
        <f t="shared" ref="TC28" si="3090">TC27+1/24+1/100000</f>
        <v>44760.87521000002</v>
      </c>
      <c r="TD28" s="501" t="str">
        <f>IF(VLOOKUP(TC28,'Drilling Input'!$B$3:$F$10034,5,1)=VLOOKUP(TC27,'Drilling Input'!$B$3:$F$10034,5,1)," ",VLOOKUP(TC28,'Drilling Input'!$B$3:$F$10034,5,1))</f>
        <v xml:space="preserve"> </v>
      </c>
      <c r="TE28" s="504"/>
      <c r="TF28" s="503">
        <f t="shared" ref="TF28" si="3091">TF27+1/24+1/100000</f>
        <v>44761.87521000002</v>
      </c>
      <c r="TG28" s="501" t="str">
        <f>IF(VLOOKUP(TF28,'Drilling Input'!$B$3:$F$10034,5,1)=VLOOKUP(TF27,'Drilling Input'!$B$3:$F$10034,5,1)," ",VLOOKUP(TF28,'Drilling Input'!$B$3:$F$10034,5,1))</f>
        <v xml:space="preserve"> </v>
      </c>
      <c r="TH28" s="504"/>
      <c r="TI28" s="503">
        <f t="shared" si="2575"/>
        <v>44762.87521000002</v>
      </c>
      <c r="TJ28" s="501" t="str">
        <f>IF(VLOOKUP(TI28,'Drilling Input'!$B$3:$F$10034,5,1)=VLOOKUP(TI27,'Drilling Input'!$B$3:$F$10034,5,1)," ",VLOOKUP(TI28,'Drilling Input'!$B$3:$F$10034,5,1))</f>
        <v xml:space="preserve"> </v>
      </c>
      <c r="TK28" s="504"/>
      <c r="TL28" s="503">
        <f t="shared" ref="TL28" si="3092">TL27+1/24+1/100000</f>
        <v>44763.87521000002</v>
      </c>
      <c r="TM28" s="501" t="str">
        <f>IF(VLOOKUP(TL28,'Drilling Input'!$B$3:$F$10034,5,1)=VLOOKUP(TL27,'Drilling Input'!$B$3:$F$10034,5,1)," ",VLOOKUP(TL28,'Drilling Input'!$B$3:$F$10034,5,1))</f>
        <v xml:space="preserve"> </v>
      </c>
      <c r="TN28" s="504"/>
    </row>
    <row r="29" spans="1:534" s="502" customFormat="1" ht="15" customHeight="1">
      <c r="A29" s="503">
        <f t="shared" si="350"/>
        <v>44586.916886666688</v>
      </c>
      <c r="B29" s="501" t="str">
        <f>IF(VLOOKUP(A29,'Drilling Input'!$B$3:$F$10034,5,1)=VLOOKUP(A28,'Drilling Input'!$B$3:$F$10034,5,1)," ",VLOOKUP(A29,'Drilling Input'!$B$3:$F$10034,5,1))</f>
        <v xml:space="preserve"> </v>
      </c>
      <c r="C29" s="504"/>
      <c r="D29" s="503">
        <f t="shared" si="2432"/>
        <v>44587.916886666688</v>
      </c>
      <c r="E29" s="501" t="str">
        <f>IF(VLOOKUP(D29,'Drilling Input'!$B$3:$F$10034,5,1)=VLOOKUP(D28,'Drilling Input'!$B$3:$F$10034,5,1)," ",VLOOKUP(D29,'Drilling Input'!$B$3:$F$10034,5,1))</f>
        <v xml:space="preserve"> </v>
      </c>
      <c r="F29" s="504"/>
      <c r="G29" s="503">
        <f t="shared" si="2432"/>
        <v>44588.916886666688</v>
      </c>
      <c r="H29" s="793" t="str">
        <f>IF(VLOOKUP(G29,'Drilling Input'!$B$3:$F$10034,5,1)=VLOOKUP(G28,'Drilling Input'!$B$3:$F$10034,5,1)," ",VLOOKUP(G29,'Drilling Input'!$B$3:$F$10034,5,1))</f>
        <v xml:space="preserve"> </v>
      </c>
      <c r="I29" s="504"/>
      <c r="J29" s="503">
        <f t="shared" si="2432"/>
        <v>44589.916886666688</v>
      </c>
      <c r="K29" s="501" t="str">
        <f>IF(VLOOKUP(J29,'Drilling Input'!$B$3:$F$10034,5,1)=VLOOKUP(J28,'Drilling Input'!$B$3:$F$10034,5,1)," ",VLOOKUP(J29,'Drilling Input'!$B$3:$F$10034,5,1))</f>
        <v xml:space="preserve"> </v>
      </c>
      <c r="L29" s="504"/>
      <c r="M29" s="503">
        <f t="shared" si="2432"/>
        <v>44590.916886666688</v>
      </c>
      <c r="N29" s="501" t="str">
        <f>IF(VLOOKUP(M29,'Drilling Input'!$B$3:$F$10034,5,1)=VLOOKUP(M28,'Drilling Input'!$B$3:$F$10034,5,1)," ",VLOOKUP(M29,'Drilling Input'!$B$3:$F$10034,5,1))</f>
        <v xml:space="preserve"> </v>
      </c>
      <c r="O29" s="504"/>
      <c r="P29" s="503">
        <f t="shared" si="352"/>
        <v>44591.916886666688</v>
      </c>
      <c r="Q29" s="501" t="str">
        <f>IF(VLOOKUP(P29,'Drilling Input'!$B$3:$F$10034,5,1)=VLOOKUP(P28,'Drilling Input'!$B$3:$F$10034,5,1)," ",VLOOKUP(P29,'Drilling Input'!$B$3:$F$10034,5,1))</f>
        <v xml:space="preserve"> </v>
      </c>
      <c r="R29" s="504"/>
      <c r="S29" s="503">
        <f t="shared" ref="S29" si="3093">S28+1/24+1/100000</f>
        <v>44592.916886666688</v>
      </c>
      <c r="T29" s="501" t="str">
        <f>IF(VLOOKUP(S29,'Drilling Input'!$B$3:$F$10034,5,1)=VLOOKUP(S28,'Drilling Input'!$B$3:$F$10034,5,1)," ",VLOOKUP(S29,'Drilling Input'!$B$3:$F$10034,5,1))</f>
        <v xml:space="preserve"> </v>
      </c>
      <c r="U29" s="504"/>
      <c r="V29" s="503">
        <f t="shared" ref="V29" si="3094">V28+1/24+1/100000</f>
        <v>44593.916886666688</v>
      </c>
      <c r="W29" s="501" t="str">
        <f>IF(VLOOKUP(V29,'Drilling Input'!$B$3:$F$10034,5,1)=VLOOKUP(V28,'Drilling Input'!$B$3:$F$10034,5,1)," ",VLOOKUP(V29,'Drilling Input'!$B$3:$F$10034,5,1))</f>
        <v xml:space="preserve"> </v>
      </c>
      <c r="X29" s="504"/>
      <c r="Y29" s="503">
        <f t="shared" si="2435"/>
        <v>44594.916886666688</v>
      </c>
      <c r="Z29" s="501" t="str">
        <f>IF(VLOOKUP(Y29,'Drilling Input'!$B$3:$F$10034,5,1)=VLOOKUP(Y28,'Drilling Input'!$B$3:$F$10034,5,1)," ",VLOOKUP(Y29,'Drilling Input'!$B$3:$F$10034,5,1))</f>
        <v xml:space="preserve"> </v>
      </c>
      <c r="AA29" s="504"/>
      <c r="AB29" s="503">
        <f t="shared" ref="AB29" si="3095">AB28+1/24+1/100000</f>
        <v>44595.916886666688</v>
      </c>
      <c r="AC29" s="501" t="str">
        <f>IF(VLOOKUP(AB29,'Drilling Input'!$B$3:$F$10034,5,1)=VLOOKUP(AB28,'Drilling Input'!$B$3:$F$10034,5,1)," ",VLOOKUP(AB29,'Drilling Input'!$B$3:$F$10034,5,1))</f>
        <v xml:space="preserve"> </v>
      </c>
      <c r="AD29" s="504"/>
      <c r="AE29" s="503">
        <f t="shared" ref="AE29" si="3096">AE28+1/24+1/100000</f>
        <v>44596.916886666688</v>
      </c>
      <c r="AF29" s="501" t="str">
        <f>IF(VLOOKUP(AE29,'Drilling Input'!$B$3:$F$10034,5,1)=VLOOKUP(AE28,'Drilling Input'!$B$3:$F$10034,5,1)," ",VLOOKUP(AE29,'Drilling Input'!$B$3:$F$10034,5,1))</f>
        <v xml:space="preserve"> </v>
      </c>
      <c r="AG29" s="504"/>
      <c r="AH29" s="503">
        <f t="shared" ref="AH29" si="3097">AH28+1/24+1/100000</f>
        <v>44597.916886666688</v>
      </c>
      <c r="AI29" s="501" t="str">
        <f>IF(VLOOKUP(AH29,'Drilling Input'!$B$3:$F$10034,5,1)=VLOOKUP(AH28,'Drilling Input'!$B$3:$F$10034,5,1)," ",VLOOKUP(AH29,'Drilling Input'!$B$3:$F$10034,5,1))</f>
        <v xml:space="preserve"> </v>
      </c>
      <c r="AJ29" s="504"/>
      <c r="AK29" s="503">
        <f t="shared" ref="AK29" si="3098">AK28+1/24+1/100000</f>
        <v>44598.916886666688</v>
      </c>
      <c r="AL29" s="501" t="str">
        <f>IF(VLOOKUP(AK29,'Drilling Input'!$B$3:$F$10034,5,1)=VLOOKUP(AK28,'Drilling Input'!$B$3:$F$10034,5,1)," ",VLOOKUP(AK29,'Drilling Input'!$B$3:$F$10034,5,1))</f>
        <v xml:space="preserve"> </v>
      </c>
      <c r="AM29" s="504"/>
      <c r="AN29" s="503">
        <f t="shared" si="2440"/>
        <v>44599.916886666688</v>
      </c>
      <c r="AO29" s="501" t="str">
        <f>IF(VLOOKUP(AN29,'Drilling Input'!$B$3:$F$10034,5,1)=VLOOKUP(AN28,'Drilling Input'!$B$3:$F$10034,5,1)," ",VLOOKUP(AN29,'Drilling Input'!$B$3:$F$10034,5,1))</f>
        <v xml:space="preserve"> </v>
      </c>
      <c r="AP29" s="504"/>
      <c r="AQ29" s="503">
        <f t="shared" ref="AQ29" si="3099">AQ28+1/24+1/100000</f>
        <v>44600.916886666688</v>
      </c>
      <c r="AR29" s="501" t="str">
        <f>IF(VLOOKUP(AQ29,'Drilling Input'!$B$3:$F$10034,5,1)=VLOOKUP(AQ28,'Drilling Input'!$B$3:$F$10034,5,1)," ",VLOOKUP(AQ29,'Drilling Input'!$B$3:$F$10034,5,1))</f>
        <v xml:space="preserve"> </v>
      </c>
      <c r="AS29" s="504"/>
      <c r="AT29" s="503">
        <f t="shared" ref="AT29" si="3100">AT28+1/24+1/100000</f>
        <v>44601.916886666688</v>
      </c>
      <c r="AU29" s="501" t="str">
        <f>IF(VLOOKUP(AT29,'Drilling Input'!$B$3:$F$10034,5,1)=VLOOKUP(AT28,'Drilling Input'!$B$3:$F$10034,5,1)," ",VLOOKUP(AT29,'Drilling Input'!$B$3:$F$10034,5,1))</f>
        <v xml:space="preserve"> </v>
      </c>
      <c r="AV29" s="504"/>
      <c r="AW29" s="503">
        <f t="shared" si="2435"/>
        <v>44602.916886666688</v>
      </c>
      <c r="AX29" s="501" t="str">
        <f>IF(VLOOKUP(AW29,'Drilling Input'!$B$3:$F$10034,5,1)=VLOOKUP(AW28,'Drilling Input'!$B$3:$F$10034,5,1)," ",VLOOKUP(AW29,'Drilling Input'!$B$3:$F$10034,5,1))</f>
        <v xml:space="preserve"> </v>
      </c>
      <c r="AY29" s="504"/>
      <c r="AZ29" s="503">
        <f t="shared" ref="AZ29" si="3101">AZ28+1/24+1/100000</f>
        <v>44603.916886666688</v>
      </c>
      <c r="BA29" s="501" t="str">
        <f>IF(VLOOKUP(AZ29,'Drilling Input'!$B$3:$F$10034,5,1)=VLOOKUP(AZ28,'Drilling Input'!$B$3:$F$10034,5,1)," ",VLOOKUP(AZ29,'Drilling Input'!$B$3:$F$10034,5,1))</f>
        <v xml:space="preserve"> </v>
      </c>
      <c r="BB29" s="504"/>
      <c r="BC29" s="503">
        <f t="shared" ref="BC29" si="3102">BC28+1/24+1/100000</f>
        <v>44604.916886666688</v>
      </c>
      <c r="BD29" s="501" t="str">
        <f>IF(VLOOKUP(BC29,'Drilling Input'!$B$3:$F$10034,5,1)=VLOOKUP(BC28,'Drilling Input'!$B$3:$F$10034,5,1)," ",VLOOKUP(BC29,'Drilling Input'!$B$3:$F$10034,5,1))</f>
        <v xml:space="preserve"> </v>
      </c>
      <c r="BE29" s="504"/>
      <c r="BF29" s="503">
        <f t="shared" ref="BF29" si="3103">BF28+1/24+1/100000</f>
        <v>44605.916886666688</v>
      </c>
      <c r="BG29" s="501" t="str">
        <f>IF(VLOOKUP(BF29,'Drilling Input'!$B$3:$F$10034,5,1)=VLOOKUP(BF28,'Drilling Input'!$B$3:$F$10034,5,1)," ",VLOOKUP(BF29,'Drilling Input'!$B$3:$F$10034,5,1))</f>
        <v xml:space="preserve"> </v>
      </c>
      <c r="BH29" s="504"/>
      <c r="BI29" s="503">
        <f t="shared" ref="BI29" si="3104">BI28+1/24+1/100000</f>
        <v>44606.916886666688</v>
      </c>
      <c r="BJ29" s="501" t="str">
        <f>IF(VLOOKUP(BI29,'Drilling Input'!$B$3:$F$10034,5,1)=VLOOKUP(BI28,'Drilling Input'!$B$3:$F$10034,5,1)," ",VLOOKUP(BI29,'Drilling Input'!$B$3:$F$10034,5,1))</f>
        <v xml:space="preserve"> </v>
      </c>
      <c r="BK29" s="504"/>
      <c r="BL29" s="503">
        <f t="shared" si="2440"/>
        <v>44607.916886666688</v>
      </c>
      <c r="BM29" s="501" t="str">
        <f>IF(VLOOKUP(BL29,'Drilling Input'!$B$3:$F$10034,5,1)=VLOOKUP(BL28,'Drilling Input'!$B$3:$F$10034,5,1)," ",VLOOKUP(BL29,'Drilling Input'!$B$3:$F$10034,5,1))</f>
        <v xml:space="preserve"> </v>
      </c>
      <c r="BN29" s="504"/>
      <c r="BO29" s="503">
        <f t="shared" ref="BO29" si="3105">BO28+1/24+1/100000</f>
        <v>44608.916886666688</v>
      </c>
      <c r="BP29" s="501" t="str">
        <f>IF(VLOOKUP(BO29,'Drilling Input'!$B$3:$F$10034,5,1)=VLOOKUP(BO28,'Drilling Input'!$B$3:$F$10034,5,1)," ",VLOOKUP(BO29,'Drilling Input'!$B$3:$F$10034,5,1))</f>
        <v xml:space="preserve"> </v>
      </c>
      <c r="BQ29" s="504"/>
      <c r="BR29" s="503">
        <f t="shared" ref="BR29" si="3106">BR28+1/24+1/100000</f>
        <v>44609.916886666688</v>
      </c>
      <c r="BS29" s="501" t="str">
        <f>IF(VLOOKUP(BR29,'Drilling Input'!$B$3:$F$10034,5,1)=VLOOKUP(BR28,'Drilling Input'!$B$3:$F$10034,5,1)," ",VLOOKUP(BR29,'Drilling Input'!$B$3:$F$10034,5,1))</f>
        <v xml:space="preserve"> </v>
      </c>
      <c r="BT29" s="504"/>
      <c r="BU29" s="503">
        <f t="shared" si="2435"/>
        <v>44610.916886666688</v>
      </c>
      <c r="BV29" s="501" t="str">
        <f>IF(VLOOKUP(BU29,'Drilling Input'!$B$3:$F$10034,5,1)=VLOOKUP(BU28,'Drilling Input'!$B$3:$F$10034,5,1)," ",VLOOKUP(BU29,'Drilling Input'!$B$3:$F$10034,5,1))</f>
        <v xml:space="preserve"> </v>
      </c>
      <c r="BW29" s="504"/>
      <c r="BX29" s="503">
        <f t="shared" ref="BX29" si="3107">BX28+1/24+1/100000</f>
        <v>44611.916886666688</v>
      </c>
      <c r="BY29" s="501" t="str">
        <f>IF(VLOOKUP(BX29,'Drilling Input'!$B$3:$F$10034,5,1)=VLOOKUP(BX28,'Drilling Input'!$B$3:$F$10034,5,1)," ",VLOOKUP(BX29,'Drilling Input'!$B$3:$F$10034,5,1))</f>
        <v xml:space="preserve"> </v>
      </c>
      <c r="BZ29" s="504"/>
      <c r="CA29" s="503">
        <f t="shared" ref="CA29" si="3108">CA28+1/24+1/100000</f>
        <v>44612.916886666688</v>
      </c>
      <c r="CB29" s="501" t="str">
        <f>IF(VLOOKUP(CA29,'Drilling Input'!$B$3:$F$10034,5,1)=VLOOKUP(CA28,'Drilling Input'!$B$3:$F$10034,5,1)," ",VLOOKUP(CA29,'Drilling Input'!$B$3:$F$10034,5,1))</f>
        <v xml:space="preserve"> </v>
      </c>
      <c r="CC29" s="504"/>
      <c r="CD29" s="503">
        <f t="shared" ref="CD29" si="3109">CD28+1/24+1/100000</f>
        <v>44613.916886666688</v>
      </c>
      <c r="CE29" s="501" t="str">
        <f>IF(VLOOKUP(CD29,'Drilling Input'!$B$3:$F$10034,5,1)=VLOOKUP(CD28,'Drilling Input'!$B$3:$F$10034,5,1)," ",VLOOKUP(CD29,'Drilling Input'!$B$3:$F$10034,5,1))</f>
        <v xml:space="preserve"> </v>
      </c>
      <c r="CF29" s="504"/>
      <c r="CG29" s="503">
        <f t="shared" ref="CG29" si="3110">CG28+1/24+1/100000</f>
        <v>44614.916886666688</v>
      </c>
      <c r="CH29" s="501" t="str">
        <f>IF(VLOOKUP(CG29,'Drilling Input'!$B$3:$F$10034,5,1)=VLOOKUP(CG28,'Drilling Input'!$B$3:$F$10034,5,1)," ",VLOOKUP(CG29,'Drilling Input'!$B$3:$F$10034,5,1))</f>
        <v xml:space="preserve"> </v>
      </c>
      <c r="CI29" s="504"/>
      <c r="CJ29" s="503">
        <f t="shared" si="2440"/>
        <v>44615.916886666688</v>
      </c>
      <c r="CK29" s="501" t="str">
        <f>IF(VLOOKUP(CJ29,'Drilling Input'!$B$3:$F$10034,5,1)=VLOOKUP(CJ28,'Drilling Input'!$B$3:$F$10034,5,1)," ",VLOOKUP(CJ29,'Drilling Input'!$B$3:$F$10034,5,1))</f>
        <v xml:space="preserve"> </v>
      </c>
      <c r="CL29" s="504"/>
      <c r="CM29" s="503">
        <f t="shared" ref="CM29" si="3111">CM28+1/24+1/100000</f>
        <v>44616.916886666688</v>
      </c>
      <c r="CN29" s="501" t="str">
        <f>IF(VLOOKUP(CM29,'Drilling Input'!$B$3:$F$10034,5,1)=VLOOKUP(CM28,'Drilling Input'!$B$3:$F$10034,5,1)," ",VLOOKUP(CM29,'Drilling Input'!$B$3:$F$10034,5,1))</f>
        <v xml:space="preserve"> </v>
      </c>
      <c r="CO29" s="504"/>
      <c r="CP29" s="503">
        <f t="shared" ref="CP29" si="3112">CP28+1/24+1/100000</f>
        <v>44617.916886666688</v>
      </c>
      <c r="CQ29" s="501" t="str">
        <f>IF(VLOOKUP(CP29,'Drilling Input'!$B$3:$F$10034,5,1)=VLOOKUP(CP28,'Drilling Input'!$B$3:$F$10034,5,1)," ",VLOOKUP(CP29,'Drilling Input'!$B$3:$F$10034,5,1))</f>
        <v xml:space="preserve"> </v>
      </c>
      <c r="CR29" s="504"/>
      <c r="CS29" s="503">
        <f t="shared" si="2455"/>
        <v>44618.916886666688</v>
      </c>
      <c r="CT29" s="501" t="str">
        <f>IF(VLOOKUP(CS29,'Drilling Input'!$B$3:$F$10034,5,1)=VLOOKUP(CS28,'Drilling Input'!$B$3:$F$10034,5,1)," ",VLOOKUP(CS29,'Drilling Input'!$B$3:$F$10034,5,1))</f>
        <v xml:space="preserve"> </v>
      </c>
      <c r="CU29" s="504"/>
      <c r="CV29" s="503">
        <f t="shared" ref="CV29" si="3113">CV28+1/24+1/100000</f>
        <v>44619.916886666688</v>
      </c>
      <c r="CW29" s="501" t="str">
        <f>IF(VLOOKUP(CV29,'Drilling Input'!$B$3:$F$10034,5,1)=VLOOKUP(CV28,'Drilling Input'!$B$3:$F$10034,5,1)," ",VLOOKUP(CV29,'Drilling Input'!$B$3:$F$10034,5,1))</f>
        <v xml:space="preserve"> </v>
      </c>
      <c r="CX29" s="504"/>
      <c r="CY29" s="503">
        <f t="shared" ref="CY29" si="3114">CY28+1/24+1/100000</f>
        <v>44620.916886666688</v>
      </c>
      <c r="CZ29" s="501" t="str">
        <f>IF(VLOOKUP(CY29,'Drilling Input'!$B$3:$F$10034,5,1)=VLOOKUP(CY28,'Drilling Input'!$B$3:$F$10034,5,1)," ",VLOOKUP(CY29,'Drilling Input'!$B$3:$F$10034,5,1))</f>
        <v xml:space="preserve"> </v>
      </c>
      <c r="DA29" s="504"/>
      <c r="DB29" s="503">
        <f t="shared" ref="DB29" si="3115">DB28+1/24+1/100000</f>
        <v>44621.916886666688</v>
      </c>
      <c r="DC29" s="501" t="str">
        <f>IF(VLOOKUP(DB29,'Drilling Input'!$B$3:$F$10034,5,1)=VLOOKUP(DB28,'Drilling Input'!$B$3:$F$10034,5,1)," ",VLOOKUP(DB29,'Drilling Input'!$B$3:$F$10034,5,1))</f>
        <v xml:space="preserve"> </v>
      </c>
      <c r="DD29" s="504"/>
      <c r="DE29" s="503">
        <f t="shared" ref="DE29" si="3116">DE28+1/24+1/100000</f>
        <v>44622.916886666688</v>
      </c>
      <c r="DF29" s="501" t="str">
        <f>IF(VLOOKUP(DE29,'Drilling Input'!$B$3:$F$10034,5,1)=VLOOKUP(DE28,'Drilling Input'!$B$3:$F$10034,5,1)," ",VLOOKUP(DE29,'Drilling Input'!$B$3:$F$10034,5,1))</f>
        <v xml:space="preserve"> </v>
      </c>
      <c r="DG29" s="504"/>
      <c r="DH29" s="503">
        <f t="shared" si="2460"/>
        <v>44623.916886666688</v>
      </c>
      <c r="DI29" s="501" t="str">
        <f>IF(VLOOKUP(DH29,'Drilling Input'!$B$3:$F$10034,5,1)=VLOOKUP(DH28,'Drilling Input'!$B$3:$F$10034,5,1)," ",VLOOKUP(DH29,'Drilling Input'!$B$3:$F$10034,5,1))</f>
        <v>Install bullseye and SOVs at moonpool</v>
      </c>
      <c r="DJ29" s="504"/>
      <c r="DK29" s="503">
        <f t="shared" ref="DK29" si="3117">DK28+1/24+1/100000</f>
        <v>44624.916886666688</v>
      </c>
      <c r="DL29" s="501" t="str">
        <f>IF(VLOOKUP(DK29,'Drilling Input'!$B$3:$F$10034,5,1)=VLOOKUP(DK28,'Drilling Input'!$B$3:$F$10034,5,1)," ",VLOOKUP(DK29,'Drilling Input'!$B$3:$F$10034,5,1))</f>
        <v xml:space="preserve"> </v>
      </c>
      <c r="DM29" s="504"/>
      <c r="DN29" s="503">
        <f t="shared" ref="DN29" si="3118">DN28+1/24+1/100000</f>
        <v>44625.916886666688</v>
      </c>
      <c r="DO29" s="501" t="str">
        <f>IF(VLOOKUP(DN29,'Drilling Input'!$B$3:$F$10034,5,1)=VLOOKUP(DN28,'Drilling Input'!$B$3:$F$10034,5,1)," ",VLOOKUP(DN29,'Drilling Input'!$B$3:$F$10034,5,1))</f>
        <v xml:space="preserve"> </v>
      </c>
      <c r="DP29" s="504"/>
      <c r="DQ29" s="503">
        <f t="shared" si="2455"/>
        <v>44626.916886666688</v>
      </c>
      <c r="DR29" s="501" t="str">
        <f>IF(VLOOKUP(DQ29,'Drilling Input'!$B$3:$F$10034,5,1)=VLOOKUP(DQ28,'Drilling Input'!$B$3:$F$10034,5,1)," ",VLOOKUP(DQ29,'Drilling Input'!$B$3:$F$10034,5,1))</f>
        <v xml:space="preserve"> </v>
      </c>
      <c r="DS29" s="504"/>
      <c r="DT29" s="503">
        <f t="shared" ref="DT29" si="3119">DT28+1/24+1/100000</f>
        <v>44627.916886666688</v>
      </c>
      <c r="DU29" s="501" t="str">
        <f>IF(VLOOKUP(DT29,'Drilling Input'!$B$3:$F$10034,5,1)=VLOOKUP(DT28,'Drilling Input'!$B$3:$F$10034,5,1)," ",VLOOKUP(DT29,'Drilling Input'!$B$3:$F$10034,5,1))</f>
        <v xml:space="preserve"> </v>
      </c>
      <c r="DV29" s="504"/>
      <c r="DW29" s="503">
        <f t="shared" ref="DW29" si="3120">DW28+1/24+1/100000</f>
        <v>44628.916886666688</v>
      </c>
      <c r="DX29" s="501" t="str">
        <f>IF(VLOOKUP(DW29,'Drilling Input'!$B$3:$F$10034,5,1)=VLOOKUP(DW28,'Drilling Input'!$B$3:$F$10034,5,1)," ",VLOOKUP(DW29,'Drilling Input'!$B$3:$F$10034,5,1))</f>
        <v xml:space="preserve"> </v>
      </c>
      <c r="DY29" s="504"/>
      <c r="DZ29" s="503">
        <f t="shared" ref="DZ29" si="3121">DZ28+1/24+1/100000</f>
        <v>44629.916886666688</v>
      </c>
      <c r="EA29" s="501" t="str">
        <f>IF(VLOOKUP(DZ29,'Drilling Input'!$B$3:$F$10034,5,1)=VLOOKUP(DZ28,'Drilling Input'!$B$3:$F$10034,5,1)," ",VLOOKUP(DZ29,'Drilling Input'!$B$3:$F$10034,5,1))</f>
        <v xml:space="preserve"> </v>
      </c>
      <c r="EB29" s="504"/>
      <c r="EC29" s="503">
        <f t="shared" ref="EC29" si="3122">EC28+1/24+1/100000</f>
        <v>44630.916886666688</v>
      </c>
      <c r="ED29" s="501" t="str">
        <f>IF(VLOOKUP(EC29,'Drilling Input'!$B$3:$F$10034,5,1)=VLOOKUP(EC28,'Drilling Input'!$B$3:$F$10034,5,1)," ",VLOOKUP(EC29,'Drilling Input'!$B$3:$F$10034,5,1))</f>
        <v xml:space="preserve"> </v>
      </c>
      <c r="EE29" s="504"/>
      <c r="EF29" s="503">
        <f t="shared" si="2460"/>
        <v>44631.916886666688</v>
      </c>
      <c r="EG29" s="501" t="str">
        <f>IF(VLOOKUP(EF29,'Drilling Input'!$B$3:$F$10034,5,1)=VLOOKUP(EF28,'Drilling Input'!$B$3:$F$10034,5,1)," ",VLOOKUP(EF29,'Drilling Input'!$B$3:$F$10034,5,1))</f>
        <v xml:space="preserve"> </v>
      </c>
      <c r="EH29" s="504"/>
      <c r="EI29" s="503">
        <f t="shared" ref="EI29" si="3123">EI28+1/24+1/100000</f>
        <v>44632.916886666688</v>
      </c>
      <c r="EJ29" s="501" t="str">
        <f>IF(VLOOKUP(EI29,'Drilling Input'!$B$3:$F$10034,5,1)=VLOOKUP(EI28,'Drilling Input'!$B$3:$F$10034,5,1)," ",VLOOKUP(EI29,'Drilling Input'!$B$3:$F$10034,5,1))</f>
        <v xml:space="preserve"> </v>
      </c>
      <c r="EK29" s="504"/>
      <c r="EL29" s="503">
        <f t="shared" ref="EL29" si="3124">EL28+1/24+1/100000</f>
        <v>44633.916886666688</v>
      </c>
      <c r="EM29" s="501" t="str">
        <f>IF(VLOOKUP(EL29,'Drilling Input'!$B$3:$F$10034,5,1)=VLOOKUP(EL28,'Drilling Input'!$B$3:$F$10034,5,1)," ",VLOOKUP(EL29,'Drilling Input'!$B$3:$F$10034,5,1))</f>
        <v xml:space="preserve"> </v>
      </c>
      <c r="EN29" s="504"/>
      <c r="EO29" s="503">
        <f t="shared" si="2455"/>
        <v>44634.916886666688</v>
      </c>
      <c r="EP29" s="501" t="str">
        <f>IF(VLOOKUP(EO29,'Drilling Input'!$B$3:$F$10034,5,1)=VLOOKUP(EO28,'Drilling Input'!$B$3:$F$10034,5,1)," ",VLOOKUP(EO29,'Drilling Input'!$B$3:$F$10034,5,1))</f>
        <v xml:space="preserve"> </v>
      </c>
      <c r="EQ29" s="504"/>
      <c r="ER29" s="503">
        <f t="shared" ref="ER29" si="3125">ER28+1/24+1/100000</f>
        <v>44635.916886666688</v>
      </c>
      <c r="ES29" s="501" t="str">
        <f>IF(VLOOKUP(ER29,'Drilling Input'!$B$3:$F$10034,5,1)=VLOOKUP(ER28,'Drilling Input'!$B$3:$F$10034,5,1)," ",VLOOKUP(ER29,'Drilling Input'!$B$3:$F$10034,5,1))</f>
        <v xml:space="preserve"> </v>
      </c>
      <c r="ET29" s="504"/>
      <c r="EU29" s="503">
        <f t="shared" ref="EU29" si="3126">EU28+1/24+1/100000</f>
        <v>44636.916886666688</v>
      </c>
      <c r="EV29" s="501" t="str">
        <f>IF(VLOOKUP(EU29,'Drilling Input'!$B$3:$F$10034,5,1)=VLOOKUP(EU28,'Drilling Input'!$B$3:$F$10034,5,1)," ",VLOOKUP(EU29,'Drilling Input'!$B$3:$F$10034,5,1))</f>
        <v xml:space="preserve"> </v>
      </c>
      <c r="EW29" s="504"/>
      <c r="EX29" s="503">
        <f t="shared" ref="EX29" si="3127">EX28+1/24+1/100000</f>
        <v>44637.916886666688</v>
      </c>
      <c r="EY29" s="501" t="str">
        <f>IF(VLOOKUP(EX29,'Drilling Input'!$B$3:$F$10034,5,1)=VLOOKUP(EX28,'Drilling Input'!$B$3:$F$10034,5,1)," ",VLOOKUP(EX29,'Drilling Input'!$B$3:$F$10034,5,1))</f>
        <v xml:space="preserve"> </v>
      </c>
      <c r="EZ29" s="504"/>
      <c r="FA29" s="503">
        <f t="shared" ref="FA29" si="3128">FA28+1/24+1/100000</f>
        <v>44638.916886666688</v>
      </c>
      <c r="FB29" s="501" t="str">
        <f>IF(VLOOKUP(FA29,'Drilling Input'!$B$3:$F$10034,5,1)=VLOOKUP(FA28,'Drilling Input'!$B$3:$F$10034,5,1)," ",VLOOKUP(FA29,'Drilling Input'!$B$3:$F$10034,5,1))</f>
        <v xml:space="preserve"> </v>
      </c>
      <c r="FC29" s="504"/>
      <c r="FD29" s="503">
        <f t="shared" si="2460"/>
        <v>44639.916886666688</v>
      </c>
      <c r="FE29" s="501" t="str">
        <f>IF(VLOOKUP(FD29,'Drilling Input'!$B$3:$F$10034,5,1)=VLOOKUP(FD28,'Drilling Input'!$B$3:$F$10034,5,1)," ",VLOOKUP(FD29,'Drilling Input'!$B$3:$F$10034,5,1))</f>
        <v xml:space="preserve"> </v>
      </c>
      <c r="FF29" s="504"/>
      <c r="FG29" s="503">
        <f t="shared" ref="FG29" si="3129">FG28+1/24+1/100000</f>
        <v>44640.916886666688</v>
      </c>
      <c r="FH29" s="501" t="str">
        <f>IF(VLOOKUP(FG29,'Drilling Input'!$B$3:$F$10034,5,1)=VLOOKUP(FG28,'Drilling Input'!$B$3:$F$10034,5,1)," ",VLOOKUP(FG29,'Drilling Input'!$B$3:$F$10034,5,1))</f>
        <v xml:space="preserve"> </v>
      </c>
      <c r="FI29" s="504"/>
      <c r="FJ29" s="503">
        <f t="shared" ref="FJ29" si="3130">FJ28+1/24+1/100000</f>
        <v>44641.916886666688</v>
      </c>
      <c r="FK29" s="501" t="str">
        <f>IF(VLOOKUP(FJ29,'Drilling Input'!$B$3:$F$10034,5,1)=VLOOKUP(FJ28,'Drilling Input'!$B$3:$F$10034,5,1)," ",VLOOKUP(FJ29,'Drilling Input'!$B$3:$F$10034,5,1))</f>
        <v>Break circulation. Perform step rate test. Circulate.</v>
      </c>
      <c r="FL29" s="504"/>
      <c r="FM29" s="503">
        <f t="shared" si="2475"/>
        <v>44642.916886666688</v>
      </c>
      <c r="FN29" s="501" t="str">
        <f>IF(VLOOKUP(FM29,'Drilling Input'!$B$3:$F$10034,5,1)=VLOOKUP(FM28,'Drilling Input'!$B$3:$F$10034,5,1)," ",VLOOKUP(FM29,'Drilling Input'!$B$3:$F$10034,5,1))</f>
        <v xml:space="preserve"> </v>
      </c>
      <c r="FO29" s="504"/>
      <c r="FP29" s="503">
        <f t="shared" ref="FP29" si="3131">FP28+1/24+1/100000</f>
        <v>44643.916886666688</v>
      </c>
      <c r="FQ29" s="501" t="str">
        <f>IF(VLOOKUP(FP29,'Drilling Input'!$B$3:$F$10034,5,1)=VLOOKUP(FP28,'Drilling Input'!$B$3:$F$10034,5,1)," ",VLOOKUP(FP29,'Drilling Input'!$B$3:$F$10034,5,1))</f>
        <v>Perform EDS</v>
      </c>
      <c r="FR29" s="504"/>
      <c r="FS29" s="503">
        <f t="shared" ref="FS29" si="3132">FS28+1/24+1/100000</f>
        <v>44644.916886666688</v>
      </c>
      <c r="FT29" s="501" t="str">
        <f>IF(VLOOKUP(FS29,'Drilling Input'!$B$3:$F$10034,5,1)=VLOOKUP(FS28,'Drilling Input'!$B$3:$F$10034,5,1)," ",VLOOKUP(FS29,'Drilling Input'!$B$3:$F$10034,5,1))</f>
        <v>Pick up and MU slip joint to riser string, position same in moon pool for installing BOP goosenecks</v>
      </c>
      <c r="FU29" s="504"/>
      <c r="FV29" s="503">
        <f t="shared" ref="FV29" si="3133">FV28+1/24+1/100000</f>
        <v>44645.916886666688</v>
      </c>
      <c r="FW29" s="501" t="str">
        <f>IF(VLOOKUP(FV29,'Drilling Input'!$B$3:$F$10034,5,1)=VLOOKUP(FV28,'Drilling Input'!$B$3:$F$10034,5,1)," ",VLOOKUP(FV29,'Drilling Input'!$B$3:$F$10034,5,1))</f>
        <v xml:space="preserve"> </v>
      </c>
      <c r="FX29" s="504"/>
      <c r="FY29" s="503">
        <f t="shared" ref="FY29" si="3134">FY28+1/24+1/100000</f>
        <v>44646.916886666688</v>
      </c>
      <c r="FZ29" s="501" t="str">
        <f>IF(VLOOKUP(FY29,'Drilling Input'!$B$3:$F$10034,5,1)=VLOOKUP(FY28,'Drilling Input'!$B$3:$F$10034,5,1)," ",VLOOKUP(FY29,'Drilling Input'!$B$3:$F$10034,5,1))</f>
        <v xml:space="preserve"> </v>
      </c>
      <c r="GA29" s="504"/>
      <c r="GB29" s="503">
        <f t="shared" si="2480"/>
        <v>44647.916886666688</v>
      </c>
      <c r="GC29" s="501" t="str">
        <f>IF(VLOOKUP(GB29,'Drilling Input'!$B$3:$F$10034,5,1)=VLOOKUP(GB28,'Drilling Input'!$B$3:$F$10034,5,1)," ",VLOOKUP(GB29,'Drilling Input'!$B$3:$F$10034,5,1))</f>
        <v>R/D 13-5/8" BX3, install BX4.  M/U casing hanger assy</v>
      </c>
      <c r="GD29" s="504"/>
      <c r="GE29" s="503">
        <f t="shared" ref="GE29" si="3135">GE28+1/24+1/100000</f>
        <v>44648.916886666688</v>
      </c>
      <c r="GF29" s="501" t="str">
        <f>IF(VLOOKUP(GE29,'Drilling Input'!$B$3:$F$10034,5,1)=VLOOKUP(GE28,'Drilling Input'!$B$3:$F$10034,5,1)," ",VLOOKUP(GE29,'Drilling Input'!$B$3:$F$10034,5,1))</f>
        <v xml:space="preserve"> </v>
      </c>
      <c r="GG29" s="504"/>
      <c r="GH29" s="503">
        <f t="shared" ref="GH29" si="3136">GH28+1/24+1/100000</f>
        <v>44649.916886666688</v>
      </c>
      <c r="GI29" s="501" t="str">
        <f>IF(VLOOKUP(GH29,'Drilling Input'!$B$3:$F$10034,5,1)=VLOOKUP(GH28,'Drilling Input'!$B$3:$F$10034,5,1)," ",VLOOKUP(GH29,'Drilling Input'!$B$3:$F$10034,5,1))</f>
        <v xml:space="preserve"> </v>
      </c>
      <c r="GJ29" s="504"/>
      <c r="GK29" s="503">
        <f t="shared" si="2475"/>
        <v>44650.916886666688</v>
      </c>
      <c r="GL29" s="501" t="str">
        <f>IF(VLOOKUP(GK29,'Drilling Input'!$B$3:$F$10034,5,1)=VLOOKUP(GK28,'Drilling Input'!$B$3:$F$10034,5,1)," ",VLOOKUP(GK29,'Drilling Input'!$B$3:$F$10034,5,1))</f>
        <v xml:space="preserve"> </v>
      </c>
      <c r="GM29" s="504"/>
      <c r="GN29" s="503">
        <f t="shared" ref="GN29" si="3137">GN28+1/24+1/100000</f>
        <v>44651.916886666688</v>
      </c>
      <c r="GO29" s="501" t="str">
        <f>IF(VLOOKUP(GN29,'Drilling Input'!$B$3:$F$10034,5,1)=VLOOKUP(GN28,'Drilling Input'!$B$3:$F$10034,5,1)," ",VLOOKUP(GN29,'Drilling Input'!$B$3:$F$10034,5,1))</f>
        <v>Washed down last stand to tag TOC.</v>
      </c>
      <c r="GP29" s="504"/>
      <c r="GQ29" s="503">
        <f t="shared" ref="GQ29" si="3138">GQ28+1/24+1/100000</f>
        <v>44652.916886666688</v>
      </c>
      <c r="GR29" s="501" t="str">
        <f>IF(VLOOKUP(GQ29,'Drilling Input'!$B$3:$F$10034,5,1)=VLOOKUP(GQ28,'Drilling Input'!$B$3:$F$10034,5,1)," ",VLOOKUP(GQ29,'Drilling Input'!$B$3:$F$10034,5,1))</f>
        <v xml:space="preserve">Fill string, Set suspension packer. P/test , release </v>
      </c>
      <c r="GS29" s="504"/>
      <c r="GT29" s="503">
        <f t="shared" ref="GT29" si="3139">GT28+1/24+1/100000</f>
        <v>44653.916886666688</v>
      </c>
      <c r="GU29" s="501" t="str">
        <f>IF(VLOOKUP(GT29,'Drilling Input'!$B$3:$F$10034,5,1)=VLOOKUP(GT28,'Drilling Input'!$B$3:$F$10034,5,1)," ",VLOOKUP(GT29,'Drilling Input'!$B$3:$F$10034,5,1))</f>
        <v xml:space="preserve"> </v>
      </c>
      <c r="GV29" s="504"/>
      <c r="GW29" s="503">
        <f t="shared" ref="GW29" si="3140">GW28+1/24+1/100000</f>
        <v>44654.916886666688</v>
      </c>
      <c r="GX29" s="501" t="str">
        <f>IF(VLOOKUP(GW29,'Drilling Input'!$B$3:$F$10034,5,1)=VLOOKUP(GW28,'Drilling Input'!$B$3:$F$10034,5,1)," ",VLOOKUP(GW29,'Drilling Input'!$B$3:$F$10034,5,1))</f>
        <v xml:space="preserve"> </v>
      </c>
      <c r="GY29" s="504"/>
      <c r="GZ29" s="503">
        <f t="shared" si="2480"/>
        <v>44655.916886666688</v>
      </c>
      <c r="HA29" s="501" t="str">
        <f>IF(VLOOKUP(GZ29,'Drilling Input'!$B$3:$F$10034,5,1)=VLOOKUP(GZ28,'Drilling Input'!$B$3:$F$10034,5,1)," ",VLOOKUP(GZ29,'Drilling Input'!$B$3:$F$10034,5,1))</f>
        <v xml:space="preserve">POOH and rack 6 5/8" DP </v>
      </c>
      <c r="HB29" s="504"/>
      <c r="HC29" s="503">
        <f t="shared" ref="HC29" si="3141">HC28+1/24+1/100000</f>
        <v>44656.916886666688</v>
      </c>
      <c r="HD29" s="501" t="str">
        <f>IF(VLOOKUP(HC29,'Drilling Input'!$B$3:$F$10034,5,1)=VLOOKUP(HC28,'Drilling Input'!$B$3:$F$10034,5,1)," ",VLOOKUP(HC29,'Drilling Input'!$B$3:$F$10034,5,1))</f>
        <v xml:space="preserve"> </v>
      </c>
      <c r="HE29" s="504"/>
      <c r="HF29" s="503">
        <f t="shared" ref="HF29" si="3142">HF28+1/24+1/100000</f>
        <v>44657.916886666688</v>
      </c>
      <c r="HG29" s="501" t="str">
        <f>IF(VLOOKUP(HF29,'Drilling Input'!$B$3:$F$10034,5,1)=VLOOKUP(HF28,'Drilling Input'!$B$3:$F$10034,5,1)," ",VLOOKUP(HF29,'Drilling Input'!$B$3:$F$10034,5,1))</f>
        <v>Set packer with cement unit. Test packer to 4000 psi 15 mins. Pull test packer.</v>
      </c>
      <c r="HH29" s="504"/>
      <c r="HI29" s="503">
        <f t="shared" si="2475"/>
        <v>44658.916886666688</v>
      </c>
      <c r="HJ29" s="501" t="str">
        <f>IF(VLOOKUP(HI29,'Drilling Input'!$B$3:$F$10034,5,1)=VLOOKUP(HI28,'Drilling Input'!$B$3:$F$10034,5,1)," ",VLOOKUP(HI29,'Drilling Input'!$B$3:$F$10034,5,1))</f>
        <v xml:space="preserve">Rig up TRS for washpipe break/up. </v>
      </c>
      <c r="HK29" s="504"/>
      <c r="HL29" s="503">
        <f t="shared" ref="HL29" si="3143">HL28+1/24+1/100000</f>
        <v>44659.916886666688</v>
      </c>
      <c r="HM29" s="501" t="str">
        <f>IF(VLOOKUP(HL29,'Drilling Input'!$B$3:$F$10034,5,1)=VLOOKUP(HL28,'Drilling Input'!$B$3:$F$10034,5,1)," ",VLOOKUP(HL29,'Drilling Input'!$B$3:$F$10034,5,1))</f>
        <v>RIH with completion Tubing</v>
      </c>
      <c r="HN29" s="504"/>
      <c r="HO29" s="503">
        <f t="shared" ref="HO29" si="3144">HO28+1/24+1/100000</f>
        <v>44660.916886666688</v>
      </c>
      <c r="HP29" s="501" t="str">
        <f>IF(VLOOKUP(HO29,'Drilling Input'!$B$3:$F$10034,5,1)=VLOOKUP(HO28,'Drilling Input'!$B$3:$F$10034,5,1)," ",VLOOKUP(HO29,'Drilling Input'!$B$3:$F$10034,5,1))</f>
        <v xml:space="preserve"> </v>
      </c>
      <c r="HQ29" s="504"/>
      <c r="HR29" s="503">
        <f t="shared" ref="HR29" si="3145">HR28+1/24+1/100000</f>
        <v>44661.916886666688</v>
      </c>
      <c r="HS29" s="501" t="str">
        <f>IF(VLOOKUP(HR29,'Drilling Input'!$B$3:$F$10034,5,1)=VLOOKUP(HR28,'Drilling Input'!$B$3:$F$10034,5,1)," ",VLOOKUP(HR29,'Drilling Input'!$B$3:$F$10034,5,1))</f>
        <v xml:space="preserve"> </v>
      </c>
      <c r="HT29" s="504"/>
      <c r="HU29" s="503">
        <f t="shared" ref="HU29" si="3146">HU28+1/24+1/100000</f>
        <v>44662.916886666688</v>
      </c>
      <c r="HV29" s="501" t="str">
        <f>IF(VLOOKUP(HU29,'Drilling Input'!$B$3:$F$10034,5,1)=VLOOKUP(HU28,'Drilling Input'!$B$3:$F$10034,5,1)," ",VLOOKUP(HU29,'Drilling Input'!$B$3:$F$10034,5,1))</f>
        <v>RD MUX / hotline / goosenecks/choke kill and booster stabs.  Lay down slip joint</v>
      </c>
      <c r="HW29" s="504"/>
      <c r="HX29" s="503">
        <f t="shared" si="2480"/>
        <v>44663.916886666688</v>
      </c>
      <c r="HY29" s="501" t="str">
        <f>IF(VLOOKUP(HX29,'Drilling Input'!$B$3:$F$10034,5,1)=VLOOKUP(HX28,'Drilling Input'!$B$3:$F$10034,5,1)," ",VLOOKUP(HX29,'Drilling Input'!$B$3:$F$10034,5,1))</f>
        <v xml:space="preserve"> </v>
      </c>
      <c r="HZ29" s="504"/>
      <c r="IA29" s="503">
        <f t="shared" ref="IA29" si="3147">IA28+1/24+1/100000</f>
        <v>44664.916886666688</v>
      </c>
      <c r="IB29" s="501" t="str">
        <f>IF(VLOOKUP(IA29,'Drilling Input'!$B$3:$F$10034,5,1)=VLOOKUP(IA28,'Drilling Input'!$B$3:$F$10034,5,1)," ",VLOOKUP(IA29,'Drilling Input'!$B$3:$F$10034,5,1))</f>
        <v xml:space="preserve"> </v>
      </c>
      <c r="IC29" s="504"/>
      <c r="ID29" s="503">
        <f t="shared" ref="ID29" si="3148">ID28+1/24+1/100000</f>
        <v>44665.916886666688</v>
      </c>
      <c r="IE29" s="501" t="str">
        <f>IF(VLOOKUP(ID29,'Drilling Input'!$B$3:$F$10034,5,1)=VLOOKUP(ID28,'Drilling Input'!$B$3:$F$10034,5,1)," ",VLOOKUP(ID29,'Drilling Input'!$B$3:$F$10034,5,1))</f>
        <v xml:space="preserve"> </v>
      </c>
      <c r="IF29" s="504"/>
      <c r="IG29" s="503">
        <f t="shared" si="2495"/>
        <v>44666.916886666688</v>
      </c>
      <c r="IH29" s="501" t="str">
        <f>IF(VLOOKUP(IG29,'Drilling Input'!$B$3:$F$10034,5,1)=VLOOKUP(IG28,'Drilling Input'!$B$3:$F$10034,5,1)," ",VLOOKUP(IG29,'Drilling Input'!$B$3:$F$10034,5,1))</f>
        <v>Function test BOPs and PODs</v>
      </c>
      <c r="II29" s="504"/>
      <c r="IJ29" s="503">
        <f t="shared" ref="IJ29" si="3149">IJ28+1/24+1/100000</f>
        <v>44667.916886666688</v>
      </c>
      <c r="IK29" s="501" t="str">
        <f>IF(VLOOKUP(IJ29,'Drilling Input'!$B$3:$F$10034,5,1)=VLOOKUP(IJ28,'Drilling Input'!$B$3:$F$10034,5,1)," ",VLOOKUP(IJ29,'Drilling Input'!$B$3:$F$10034,5,1))</f>
        <v>POOH 17.5" AutoTrak BHA racking DP to 1,000 ft. O/P to retrieve NBP at wellhead depth</v>
      </c>
      <c r="IL29" s="504"/>
      <c r="IM29" s="503">
        <f t="shared" ref="IM29" si="3150">IM28+1/24+1/100000</f>
        <v>44668.916886666688</v>
      </c>
      <c r="IN29" s="501" t="str">
        <f>IF(VLOOKUP(IM29,'Drilling Input'!$B$3:$F$10034,5,1)=VLOOKUP(IM28,'Drilling Input'!$B$3:$F$10034,5,1)," ",VLOOKUP(IM29,'Drilling Input'!$B$3:$F$10034,5,1))</f>
        <v xml:space="preserve"> </v>
      </c>
      <c r="IO29" s="504"/>
      <c r="IP29" s="503">
        <f t="shared" ref="IP29" si="3151">IP28+1/24+1/100000</f>
        <v>44669.916886666688</v>
      </c>
      <c r="IQ29" s="501" t="str">
        <f>IF(VLOOKUP(IP29,'Drilling Input'!$B$3:$F$10034,5,1)=VLOOKUP(IP28,'Drilling Input'!$B$3:$F$10034,5,1)," ",VLOOKUP(IP29,'Drilling Input'!$B$3:$F$10034,5,1))</f>
        <v xml:space="preserve"> </v>
      </c>
      <c r="IR29" s="504"/>
      <c r="IS29" s="503">
        <f t="shared" ref="IS29" si="3152">IS28+1/24+1/100000</f>
        <v>44670.916886666688</v>
      </c>
      <c r="IT29" s="501" t="str">
        <f>IF(VLOOKUP(IS29,'Drilling Input'!$B$3:$F$10034,5,1)=VLOOKUP(IS28,'Drilling Input'!$B$3:$F$10034,5,1)," ",VLOOKUP(IS29,'Drilling Input'!$B$3:$F$10034,5,1))</f>
        <v xml:space="preserve"> </v>
      </c>
      <c r="IU29" s="504"/>
      <c r="IV29" s="503">
        <f t="shared" si="2500"/>
        <v>44671.916886666688</v>
      </c>
      <c r="IW29" s="501" t="str">
        <f>IF(VLOOKUP(IV29,'Drilling Input'!$B$3:$F$10034,5,1)=VLOOKUP(IV28,'Drilling Input'!$B$3:$F$10034,5,1)," ",VLOOKUP(IV29,'Drilling Input'!$B$3:$F$10034,5,1))</f>
        <v xml:space="preserve"> </v>
      </c>
      <c r="IX29" s="504"/>
      <c r="IY29" s="503">
        <f t="shared" ref="IY29" si="3153">IY28+1/24+1/100000</f>
        <v>44672.916886666688</v>
      </c>
      <c r="IZ29" s="501" t="str">
        <f>IF(VLOOKUP(IY29,'Drilling Input'!$B$3:$F$10034,5,1)=VLOOKUP(IY28,'Drilling Input'!$B$3:$F$10034,5,1)," ",VLOOKUP(IY29,'Drilling Input'!$B$3:$F$10034,5,1))</f>
        <v xml:space="preserve"> </v>
      </c>
      <c r="JA29" s="504"/>
      <c r="JB29" s="503">
        <f t="shared" ref="JB29" si="3154">JB28+1/24+1/100000</f>
        <v>44673.916886666688</v>
      </c>
      <c r="JC29" s="501" t="str">
        <f>IF(VLOOKUP(JB29,'Drilling Input'!$B$3:$F$10034,5,1)=VLOOKUP(JB28,'Drilling Input'!$B$3:$F$10034,5,1)," ",VLOOKUP(JB29,'Drilling Input'!$B$3:$F$10034,5,1))</f>
        <v xml:space="preserve"> </v>
      </c>
      <c r="JD29" s="504"/>
      <c r="JE29" s="503">
        <f t="shared" si="2495"/>
        <v>44674.916886666688</v>
      </c>
      <c r="JF29" s="501" t="str">
        <f>IF(VLOOKUP(JE29,'Drilling Input'!$B$3:$F$10034,5,1)=VLOOKUP(JE28,'Drilling Input'!$B$3:$F$10034,5,1)," ",VLOOKUP(JE29,'Drilling Input'!$B$3:$F$10034,5,1))</f>
        <v xml:space="preserve"> </v>
      </c>
      <c r="JG29" s="504"/>
      <c r="JH29" s="503">
        <f t="shared" ref="JH29" si="3155">JH28+1/24+1/100000</f>
        <v>44675.916886666688</v>
      </c>
      <c r="JI29" s="501" t="str">
        <f>IF(VLOOKUP(JH29,'Drilling Input'!$B$3:$F$10034,5,1)=VLOOKUP(JH28,'Drilling Input'!$B$3:$F$10034,5,1)," ",VLOOKUP(JH29,'Drilling Input'!$B$3:$F$10034,5,1))</f>
        <v>Transfer weight from drawworks to tensioners</v>
      </c>
      <c r="JJ29" s="504"/>
      <c r="JK29" s="503">
        <f t="shared" ref="JK29" si="3156">JK28+1/24+1/100000</f>
        <v>44676.916886666688</v>
      </c>
      <c r="JL29" s="501" t="str">
        <f>IF(VLOOKUP(JK29,'Drilling Input'!$B$3:$F$10034,5,1)=VLOOKUP(JK28,'Drilling Input'!$B$3:$F$10034,5,1)," ",VLOOKUP(JK29,'Drilling Input'!$B$3:$F$10034,5,1))</f>
        <v xml:space="preserve"> </v>
      </c>
      <c r="JM29" s="504"/>
      <c r="JN29" s="503">
        <f t="shared" ref="JN29" si="3157">JN28+1/24+1/100000</f>
        <v>44677.916886666688</v>
      </c>
      <c r="JO29" s="501" t="str">
        <f>IF(VLOOKUP(JN29,'Drilling Input'!$B$3:$F$10034,5,1)=VLOOKUP(JN28,'Drilling Input'!$B$3:$F$10034,5,1)," ",VLOOKUP(JN29,'Drilling Input'!$B$3:$F$10034,5,1))</f>
        <v xml:space="preserve">Circulate and backream hole clean. RB stand every BU. </v>
      </c>
      <c r="JP29" s="504"/>
      <c r="JQ29" s="503">
        <f t="shared" ref="JQ29" si="3158">JQ28+1/24+1/100000</f>
        <v>44678.916886666688</v>
      </c>
      <c r="JR29" s="501" t="str">
        <f>IF(VLOOKUP(JQ29,'Drilling Input'!$B$3:$F$10034,5,1)=VLOOKUP(JQ28,'Drilling Input'!$B$3:$F$10034,5,1)," ",VLOOKUP(JQ29,'Drilling Input'!$B$3:$F$10034,5,1))</f>
        <v xml:space="preserve">POOH and rack 6 5/8" DP </v>
      </c>
      <c r="JS29" s="504"/>
      <c r="JT29" s="503">
        <f t="shared" si="2500"/>
        <v>44679.916886666688</v>
      </c>
      <c r="JU29" s="501" t="str">
        <f>IF(VLOOKUP(JT29,'Drilling Input'!$B$3:$F$10034,5,1)=VLOOKUP(JT28,'Drilling Input'!$B$3:$F$10034,5,1)," ",VLOOKUP(JT29,'Drilling Input'!$B$3:$F$10034,5,1))</f>
        <v>MU GP packer and two gauge mandrels. Install swivel master</v>
      </c>
      <c r="JV29" s="504"/>
      <c r="JW29" s="503">
        <f t="shared" ref="JW29" si="3159">JW28+1/24+1/100000</f>
        <v>44680.916886666688</v>
      </c>
      <c r="JX29" s="501" t="str">
        <f>IF(VLOOKUP(JW29,'Drilling Input'!$B$3:$F$10034,5,1)=VLOOKUP(JW28,'Drilling Input'!$B$3:$F$10034,5,1)," ",VLOOKUP(JW29,'Drilling Input'!$B$3:$F$10034,5,1))</f>
        <v xml:space="preserve"> </v>
      </c>
      <c r="JY29" s="504"/>
      <c r="JZ29" s="503">
        <f t="shared" ref="JZ29" si="3160">JZ28+1/24+1/100000</f>
        <v>44681.916886666688</v>
      </c>
      <c r="KA29" s="501" t="str">
        <f>IF(VLOOKUP(JZ29,'Drilling Input'!$B$3:$F$10034,5,1)=VLOOKUP(JZ28,'Drilling Input'!$B$3:$F$10034,5,1)," ",VLOOKUP(JZ29,'Drilling Input'!$B$3:$F$10034,5,1))</f>
        <v xml:space="preserve">PJSM. </v>
      </c>
      <c r="KB29" s="504"/>
      <c r="KC29" s="503">
        <f t="shared" si="2495"/>
        <v>44682.916886666688</v>
      </c>
      <c r="KD29" s="501" t="str">
        <f>IF(VLOOKUP(KC29,'Drilling Input'!$B$3:$F$10034,5,1)=VLOOKUP(KC28,'Drilling Input'!$B$3:$F$10034,5,1)," ",VLOOKUP(KC29,'Drilling Input'!$B$3:$F$10034,5,1))</f>
        <v xml:space="preserve"> </v>
      </c>
      <c r="KE29" s="504"/>
      <c r="KF29" s="503">
        <f t="shared" ref="KF29" si="3161">KF28+1/24+1/100000</f>
        <v>44683.916886666688</v>
      </c>
      <c r="KG29" s="501" t="str">
        <f>IF(VLOOKUP(KF29,'Drilling Input'!$B$3:$F$10034,5,1)=VLOOKUP(KF28,'Drilling Input'!$B$3:$F$10034,5,1)," ",VLOOKUP(KF29,'Drilling Input'!$B$3:$F$10034,5,1))</f>
        <v>POOH 6 5/8" and 5-7/8" DP</v>
      </c>
      <c r="KH29" s="504"/>
      <c r="KI29" s="503">
        <f t="shared" ref="KI29" si="3162">KI28+1/24+1/100000</f>
        <v>44684.916886666688</v>
      </c>
      <c r="KJ29" s="501" t="str">
        <f>IF(VLOOKUP(KI29,'Drilling Input'!$B$3:$F$10034,5,1)=VLOOKUP(KI28,'Drilling Input'!$B$3:$F$10034,5,1)," ",VLOOKUP(KI29,'Drilling Input'!$B$3:$F$10034,5,1))</f>
        <v xml:space="preserve"> </v>
      </c>
      <c r="KK29" s="504"/>
      <c r="KL29" s="503">
        <f t="shared" ref="KL29" si="3163">KL28+1/24+1/100000</f>
        <v>44685.916886666688</v>
      </c>
      <c r="KM29" s="501" t="str">
        <f>IF(VLOOKUP(KL29,'Drilling Input'!$B$3:$F$10034,5,1)=VLOOKUP(KL28,'Drilling Input'!$B$3:$F$10034,5,1)," ",VLOOKUP(KL29,'Drilling Input'!$B$3:$F$10034,5,1))</f>
        <v xml:space="preserve"> </v>
      </c>
      <c r="KN29" s="504"/>
      <c r="KO29" s="503">
        <f t="shared" ref="KO29" si="3164">KO28+1/24+1/100000</f>
        <v>44686.916886666688</v>
      </c>
      <c r="KP29" s="501" t="str">
        <f>IF(VLOOKUP(KO29,'Drilling Input'!$B$3:$F$10034,5,1)=VLOOKUP(KO28,'Drilling Input'!$B$3:$F$10034,5,1)," ",VLOOKUP(KO29,'Drilling Input'!$B$3:$F$10034,5,1))</f>
        <v xml:space="preserve"> </v>
      </c>
      <c r="KQ29" s="504"/>
      <c r="KR29" s="503">
        <f t="shared" si="2500"/>
        <v>44687.916886666688</v>
      </c>
      <c r="KS29" s="501" t="str">
        <f>IF(VLOOKUP(KR29,'Drilling Input'!$B$3:$F$10034,5,1)=VLOOKUP(KR28,'Drilling Input'!$B$3:$F$10034,5,1)," ",VLOOKUP(KR29,'Drilling Input'!$B$3:$F$10034,5,1))</f>
        <v xml:space="preserve"> </v>
      </c>
      <c r="KT29" s="504"/>
      <c r="KU29" s="503">
        <f t="shared" ref="KU29" si="3165">KU28+1/24+1/100000</f>
        <v>44688.916886666688</v>
      </c>
      <c r="KV29" s="501" t="str">
        <f>IF(VLOOKUP(KU29,'Drilling Input'!$B$3:$F$10034,5,1)=VLOOKUP(KU28,'Drilling Input'!$B$3:$F$10034,5,1)," ",VLOOKUP(KU29,'Drilling Input'!$B$3:$F$10034,5,1))</f>
        <v xml:space="preserve"> </v>
      </c>
      <c r="KW29" s="504"/>
      <c r="KX29" s="503">
        <f t="shared" ref="KX29" si="3166">KX28+1/24+1/100000</f>
        <v>44689.916886666688</v>
      </c>
      <c r="KY29" s="501" t="str">
        <f>IF(VLOOKUP(KX29,'Drilling Input'!$B$3:$F$10034,5,1)=VLOOKUP(KX28,'Drilling Input'!$B$3:$F$10034,5,1)," ",VLOOKUP(KX29,'Drilling Input'!$B$3:$F$10034,5,1))</f>
        <v xml:space="preserve">ROV performs flowline connector test </v>
      </c>
      <c r="KZ29" s="504"/>
      <c r="LA29" s="503">
        <f t="shared" si="2515"/>
        <v>44690.916886666688</v>
      </c>
      <c r="LB29" s="501" t="str">
        <f>IF(VLOOKUP(LA29,'Drilling Input'!$B$3:$F$10034,5,1)=VLOOKUP(LA28,'Drilling Input'!$B$3:$F$10034,5,1)," ",VLOOKUP(LA29,'Drilling Input'!$B$3:$F$10034,5,1))</f>
        <v>PU &amp; MU Termination / Keel joint, Meanwhile install RCD stab plate</v>
      </c>
      <c r="LC29" s="504"/>
      <c r="LD29" s="503">
        <f t="shared" ref="LD29" si="3167">LD28+1/24+1/100000</f>
        <v>44691.916886666688</v>
      </c>
      <c r="LE29" s="501" t="str">
        <f>IF(VLOOKUP(LD29,'Drilling Input'!$B$3:$F$10034,5,1)=VLOOKUP(LD28,'Drilling Input'!$B$3:$F$10034,5,1)," ",VLOOKUP(LD29,'Drilling Input'!$B$3:$F$10034,5,1))</f>
        <v>Adjust MRT for correct Overpull tension. Unlock slip joint. Stroke out inner barrel, L/D landing joint.</v>
      </c>
      <c r="LF29" s="504"/>
      <c r="LG29" s="503">
        <f t="shared" ref="LG29" si="3168">LG28+1/24+1/100000</f>
        <v>44692.916886666688</v>
      </c>
      <c r="LH29" s="501" t="str">
        <f>IF(VLOOKUP(LG29,'Drilling Input'!$B$3:$F$10034,5,1)=VLOOKUP(LG28,'Drilling Input'!$B$3:$F$10034,5,1)," ",VLOOKUP(LG29,'Drilling Input'!$B$3:$F$10034,5,1))</f>
        <v>Drill 17.5" hole (build section)</v>
      </c>
      <c r="LI29" s="504"/>
      <c r="LJ29" s="503">
        <f t="shared" ref="LJ29" si="3169">LJ28+1/24+1/100000</f>
        <v>44693.916886666688</v>
      </c>
      <c r="LK29" s="501" t="str">
        <f>IF(VLOOKUP(LJ29,'Drilling Input'!$B$3:$F$10034,5,1)=VLOOKUP(LJ28,'Drilling Input'!$B$3:$F$10034,5,1)," ",VLOOKUP(LJ29,'Drilling Input'!$B$3:$F$10034,5,1))</f>
        <v xml:space="preserve"> </v>
      </c>
      <c r="LL29" s="504"/>
      <c r="LM29" s="503">
        <f t="shared" ref="LM29" si="3170">LM28+1/24+1/100000</f>
        <v>44694.916886666688</v>
      </c>
      <c r="LN29" s="501" t="str">
        <f>IF(VLOOKUP(LM29,'Drilling Input'!$B$3:$F$10034,5,1)=VLOOKUP(LM28,'Drilling Input'!$B$3:$F$10034,5,1)," ",VLOOKUP(LM29,'Drilling Input'!$B$3:$F$10034,5,1))</f>
        <v xml:space="preserve">M/U cement head assy.  </v>
      </c>
      <c r="LO29" s="504"/>
      <c r="LP29" s="503">
        <f t="shared" si="2520"/>
        <v>44695.916886666688</v>
      </c>
      <c r="LQ29" s="501" t="str">
        <f>IF(VLOOKUP(LP29,'Drilling Input'!$B$3:$F$10034,5,1)=VLOOKUP(LP28,'Drilling Input'!$B$3:$F$10034,5,1)," ",VLOOKUP(LP29,'Drilling Input'!$B$3:$F$10034,5,1))</f>
        <v xml:space="preserve"> </v>
      </c>
      <c r="LR29" s="504"/>
      <c r="LS29" s="503">
        <f t="shared" ref="LS29" si="3171">LS28+1/24+1/100000</f>
        <v>44696.916886666688</v>
      </c>
      <c r="LT29" s="501" t="str">
        <f>IF(VLOOKUP(LS29,'Drilling Input'!$B$3:$F$10034,5,1)=VLOOKUP(LS28,'Drilling Input'!$B$3:$F$10034,5,1)," ",VLOOKUP(LS29,'Drilling Input'!$B$3:$F$10034,5,1))</f>
        <v xml:space="preserve"> </v>
      </c>
      <c r="LU29" s="504"/>
      <c r="LV29" s="503">
        <f t="shared" ref="LV29" si="3172">LV28+1/24+1/100000</f>
        <v>44697.916886666688</v>
      </c>
      <c r="LW29" s="501" t="str">
        <f>IF(VLOOKUP(LV29,'Drilling Input'!$B$3:$F$10034,5,1)=VLOOKUP(LV28,'Drilling Input'!$B$3:$F$10034,5,1)," ",VLOOKUP(LV29,'Drilling Input'!$B$3:$F$10034,5,1))</f>
        <v xml:space="preserve"> </v>
      </c>
      <c r="LX29" s="504"/>
      <c r="LY29" s="503">
        <f t="shared" si="2515"/>
        <v>44698.916886666688</v>
      </c>
      <c r="LZ29" s="501" t="str">
        <f>IF(VLOOKUP(LY29,'Drilling Input'!$B$3:$F$10034,5,1)=VLOOKUP(LY28,'Drilling Input'!$B$3:$F$10034,5,1)," ",VLOOKUP(LY29,'Drilling Input'!$B$3:$F$10034,5,1))</f>
        <v>Release RT. R/B cement stand.</v>
      </c>
      <c r="MA29" s="504"/>
      <c r="MB29" s="503">
        <f t="shared" ref="MB29" si="3173">MB28+1/24+1/100000</f>
        <v>44699.916886666688</v>
      </c>
      <c r="MC29" s="501" t="str">
        <f>IF(VLOOKUP(MB29,'Drilling Input'!$B$3:$F$10034,5,1)=VLOOKUP(MB28,'Drilling Input'!$B$3:$F$10034,5,1)," ",VLOOKUP(MB29,'Drilling Input'!$B$3:$F$10034,5,1))</f>
        <v xml:space="preserve"> </v>
      </c>
      <c r="MD29" s="504"/>
      <c r="ME29" s="503">
        <f t="shared" ref="ME29" si="3174">ME28+1/24+1/100000</f>
        <v>44700.916886666688</v>
      </c>
      <c r="MF29" s="501" t="str">
        <f>IF(VLOOKUP(ME29,'Drilling Input'!$B$3:$F$10034,5,1)=VLOOKUP(ME28,'Drilling Input'!$B$3:$F$10034,5,1)," ",VLOOKUP(ME29,'Drilling Input'!$B$3:$F$10034,5,1))</f>
        <v xml:space="preserve"> </v>
      </c>
      <c r="MG29" s="504"/>
      <c r="MH29" s="503">
        <f t="shared" ref="MH29" si="3175">MH28+1/24+1/100000</f>
        <v>44701.916886666688</v>
      </c>
      <c r="MI29" s="501" t="str">
        <f>IF(VLOOKUP(MH29,'Drilling Input'!$B$3:$F$10034,5,1)=VLOOKUP(MH28,'Drilling Input'!$B$3:$F$10034,5,1)," ",VLOOKUP(MH29,'Drilling Input'!$B$3:$F$10034,5,1))</f>
        <v>Jet diverter</v>
      </c>
      <c r="MJ29" s="504"/>
      <c r="MK29" s="503">
        <f t="shared" ref="MK29" si="3176">MK28+1/24+1/100000</f>
        <v>44702.916886666688</v>
      </c>
      <c r="ML29" s="501" t="str">
        <f>IF(VLOOKUP(MK29,'Drilling Input'!$B$3:$F$10034,5,1)=VLOOKUP(MK28,'Drilling Input'!$B$3:$F$10034,5,1)," ",VLOOKUP(MK29,'Drilling Input'!$B$3:$F$10034,5,1))</f>
        <v xml:space="preserve"> </v>
      </c>
      <c r="MM29" s="504"/>
      <c r="MN29" s="503">
        <f t="shared" si="2520"/>
        <v>44703.916886666688</v>
      </c>
      <c r="MO29" s="501" t="str">
        <f>IF(VLOOKUP(MN29,'Drilling Input'!$B$3:$F$10034,5,1)=VLOOKUP(MN28,'Drilling Input'!$B$3:$F$10034,5,1)," ",VLOOKUP(MN29,'Drilling Input'!$B$3:$F$10034,5,1))</f>
        <v>POOH 17.5" AutoTrak BHA racking DP to 1,000 ft. O/P to retrieve NBP at wellhead depth</v>
      </c>
      <c r="MP29" s="504"/>
      <c r="MQ29" s="503">
        <f t="shared" ref="MQ29" si="3177">MQ28+1/24+1/100000</f>
        <v>44704.916886666688</v>
      </c>
      <c r="MR29" s="501" t="str">
        <f>IF(VLOOKUP(MQ29,'Drilling Input'!$B$3:$F$10034,5,1)=VLOOKUP(MQ28,'Drilling Input'!$B$3:$F$10034,5,1)," ",VLOOKUP(MQ29,'Drilling Input'!$B$3:$F$10034,5,1))</f>
        <v xml:space="preserve">Drop dart. Rig displace cement.  </v>
      </c>
      <c r="MS29" s="504"/>
      <c r="MT29" s="503">
        <f t="shared" ref="MT29" si="3178">MT28+1/24+1/100000</f>
        <v>44705.916886666688</v>
      </c>
      <c r="MU29" s="501" t="str">
        <f>IF(VLOOKUP(MT29,'Drilling Input'!$B$3:$F$10034,5,1)=VLOOKUP(MT28,'Drilling Input'!$B$3:$F$10034,5,1)," ",VLOOKUP(MT29,'Drilling Input'!$B$3:$F$10034,5,1))</f>
        <v xml:space="preserve"> </v>
      </c>
      <c r="MV29" s="504"/>
      <c r="MW29" s="503">
        <f t="shared" si="2515"/>
        <v>44706.916886666688</v>
      </c>
      <c r="MX29" s="501" t="str">
        <f>IF(VLOOKUP(MW29,'Drilling Input'!$B$3:$F$10034,5,1)=VLOOKUP(MW28,'Drilling Input'!$B$3:$F$10034,5,1)," ",VLOOKUP(MW29,'Drilling Input'!$B$3:$F$10034,5,1))</f>
        <v xml:space="preserve"> </v>
      </c>
      <c r="MY29" s="504"/>
      <c r="MZ29" s="503">
        <f t="shared" ref="MZ29" si="3179">MZ28+1/24+1/100000</f>
        <v>44707.916886666688</v>
      </c>
      <c r="NA29" s="501" t="str">
        <f>IF(VLOOKUP(MZ29,'Drilling Input'!$B$3:$F$10034,5,1)=VLOOKUP(MZ28,'Drilling Input'!$B$3:$F$10034,5,1)," ",VLOOKUP(MZ29,'Drilling Input'!$B$3:$F$10034,5,1))</f>
        <v>Circulate hole clean.</v>
      </c>
      <c r="NB29" s="504"/>
      <c r="NC29" s="503">
        <f t="shared" ref="NC29" si="3180">NC28+1/24+1/100000</f>
        <v>44708.916886666688</v>
      </c>
      <c r="ND29" s="501" t="str">
        <f>IF(VLOOKUP(NC29,'Drilling Input'!$B$3:$F$10034,5,1)=VLOOKUP(NC28,'Drilling Input'!$B$3:$F$10034,5,1)," ",VLOOKUP(NC29,'Drilling Input'!$B$3:$F$10034,5,1))</f>
        <v>Displace at x bpm (x bpm to bump)</v>
      </c>
      <c r="NE29" s="504"/>
      <c r="NF29" s="503">
        <f t="shared" ref="NF29" si="3181">NF28+1/24+1/100000</f>
        <v>44709.916886666688</v>
      </c>
      <c r="NG29" s="501" t="str">
        <f>IF(VLOOKUP(NF29,'Drilling Input'!$B$3:$F$10034,5,1)=VLOOKUP(NF28,'Drilling Input'!$B$3:$F$10034,5,1)," ",VLOOKUP(NF29,'Drilling Input'!$B$3:$F$10034,5,1))</f>
        <v>Displace booster line</v>
      </c>
      <c r="NH29" s="504"/>
      <c r="NI29" s="503">
        <f t="shared" ref="NI29" si="3182">NI28+1/24+1/100000</f>
        <v>44710.916886666688</v>
      </c>
      <c r="NJ29" s="501" t="str">
        <f>IF(VLOOKUP(NI29,'Drilling Input'!$B$3:$F$10034,5,1)=VLOOKUP(NI28,'Drilling Input'!$B$3:$F$10034,5,1)," ",VLOOKUP(NI29,'Drilling Input'!$B$3:$F$10034,5,1))</f>
        <v xml:space="preserve"> </v>
      </c>
      <c r="NK29" s="504"/>
      <c r="NL29" s="503">
        <f t="shared" si="2520"/>
        <v>44711.916886666688</v>
      </c>
      <c r="NM29" s="501" t="str">
        <f>IF(VLOOKUP(NL29,'Drilling Input'!$B$3:$F$10034,5,1)=VLOOKUP(NL28,'Drilling Input'!$B$3:$F$10034,5,1)," ",VLOOKUP(NL29,'Drilling Input'!$B$3:$F$10034,5,1))</f>
        <v>Slip and cut</v>
      </c>
      <c r="NN29" s="504"/>
      <c r="NO29" s="503">
        <f t="shared" ref="NO29" si="3183">NO28+1/24+1/100000</f>
        <v>44712.916886666688</v>
      </c>
      <c r="NP29" s="501" t="str">
        <f>IF(VLOOKUP(NO29,'Drilling Input'!$B$3:$F$10034,5,1)=VLOOKUP(NO28,'Drilling Input'!$B$3:$F$10034,5,1)," ",VLOOKUP(NO29,'Drilling Input'!$B$3:$F$10034,5,1))</f>
        <v>POOH.  L/D packer with RT on aux side</v>
      </c>
      <c r="NQ29" s="504"/>
      <c r="NR29" s="503">
        <f t="shared" ref="NR29" si="3184">NR28+1/24+1/100000</f>
        <v>44713.916886666688</v>
      </c>
      <c r="NS29" s="501" t="str">
        <f>IF(VLOOKUP(NR29,'Drilling Input'!$B$3:$F$10034,5,1)=VLOOKUP(NR28,'Drilling Input'!$B$3:$F$10034,5,1)," ",VLOOKUP(NR29,'Drilling Input'!$B$3:$F$10034,5,1))</f>
        <v xml:space="preserve"> </v>
      </c>
      <c r="NT29" s="504"/>
      <c r="NU29" s="503">
        <f t="shared" si="2535"/>
        <v>44714.916886666688</v>
      </c>
      <c r="NV29" s="501" t="str">
        <f>IF(VLOOKUP(NU29,'Drilling Input'!$B$3:$F$10034,5,1)=VLOOKUP(NU28,'Drilling Input'!$B$3:$F$10034,5,1)," ",VLOOKUP(NU29,'Drilling Input'!$B$3:$F$10034,5,1))</f>
        <v xml:space="preserve"> </v>
      </c>
      <c r="NW29" s="504"/>
      <c r="NX29" s="503">
        <f t="shared" ref="NX29" si="3185">NX28+1/24+1/100000</f>
        <v>44715.916886666688</v>
      </c>
      <c r="NY29" s="501" t="str">
        <f>IF(VLOOKUP(NX29,'Drilling Input'!$B$3:$F$10034,5,1)=VLOOKUP(NX28,'Drilling Input'!$B$3:$F$10034,5,1)," ",VLOOKUP(NX29,'Drilling Input'!$B$3:$F$10034,5,1))</f>
        <v xml:space="preserve">POOH HWDP and 8-1/2" BHA.  Rack back with aux assistance. </v>
      </c>
      <c r="NZ29" s="504"/>
      <c r="OA29" s="503">
        <f t="shared" ref="OA29" si="3186">OA28+1/24+1/100000</f>
        <v>44716.916886666688</v>
      </c>
      <c r="OB29" s="501" t="str">
        <f>IF(VLOOKUP(OA29,'Drilling Input'!$B$3:$F$10034,5,1)=VLOOKUP(OA28,'Drilling Input'!$B$3:$F$10034,5,1)," ",VLOOKUP(OA29,'Drilling Input'!$B$3:$F$10034,5,1))</f>
        <v>RIH on 6-5/8" DP.</v>
      </c>
      <c r="OC29" s="504"/>
      <c r="OD29" s="503">
        <f t="shared" ref="OD29" si="3187">OD28+1/24+1/100000</f>
        <v>44717.916886666688</v>
      </c>
      <c r="OE29" s="501" t="str">
        <f>IF(VLOOKUP(OD29,'Drilling Input'!$B$3:$F$10034,5,1)=VLOOKUP(OD28,'Drilling Input'!$B$3:$F$10034,5,1)," ",VLOOKUP(OD29,'Drilling Input'!$B$3:$F$10034,5,1))</f>
        <v xml:space="preserve">RIH on DP in open hole to 10085ft. </v>
      </c>
      <c r="OF29" s="504"/>
      <c r="OG29" s="503">
        <f t="shared" ref="OG29" si="3188">OG28+1/24+1/100000</f>
        <v>44718.916886666688</v>
      </c>
      <c r="OH29" s="501" t="str">
        <f>IF(VLOOKUP(OG29,'Drilling Input'!$B$3:$F$10034,5,1)=VLOOKUP(OG28,'Drilling Input'!$B$3:$F$10034,5,1)," ",VLOOKUP(OG29,'Drilling Input'!$B$3:$F$10034,5,1))</f>
        <v>Flush and pressure test surface line / test against FS2 FLCV &amp; packer. Function BOP's, Leave UA closed</v>
      </c>
      <c r="OI29" s="504"/>
      <c r="OJ29" s="503">
        <f t="shared" si="2540"/>
        <v>44719.916886666688</v>
      </c>
      <c r="OK29" s="501" t="str">
        <f>IF(VLOOKUP(OJ29,'Drilling Input'!$B$3:$F$10034,5,1)=VLOOKUP(OJ28,'Drilling Input'!$B$3:$F$10034,5,1)," ",VLOOKUP(OJ29,'Drilling Input'!$B$3:$F$10034,5,1))</f>
        <v>POOH, rack WB stand and jet sub assy</v>
      </c>
      <c r="OL29" s="504"/>
      <c r="OM29" s="503">
        <f t="shared" ref="OM29" si="3189">OM28+1/24+1/100000</f>
        <v>44720.916886666688</v>
      </c>
      <c r="ON29" s="501" t="str">
        <f>IF(VLOOKUP(OM29,'Drilling Input'!$B$3:$F$10034,5,1)=VLOOKUP(OM28,'Drilling Input'!$B$3:$F$10034,5,1)," ",VLOOKUP(OM29,'Drilling Input'!$B$3:$F$10034,5,1))</f>
        <v>RIH with completion Tubing</v>
      </c>
      <c r="OO29" s="504"/>
      <c r="OP29" s="503">
        <f t="shared" ref="OP29" si="3190">OP28+1/24+1/100000</f>
        <v>44721.916886666688</v>
      </c>
      <c r="OQ29" s="501" t="str">
        <f>IF(VLOOKUP(OP29,'Drilling Input'!$B$3:$F$10034,5,1)=VLOOKUP(OP28,'Drilling Input'!$B$3:$F$10034,5,1)," ",VLOOKUP(OP29,'Drilling Input'!$B$3:$F$10034,5,1))</f>
        <v xml:space="preserve"> </v>
      </c>
      <c r="OR29" s="504"/>
      <c r="OS29" s="503">
        <f t="shared" si="2535"/>
        <v>44722.916886666688</v>
      </c>
      <c r="OT29" s="501" t="str">
        <f>IF(VLOOKUP(OS29,'Drilling Input'!$B$3:$F$10034,5,1)=VLOOKUP(OS28,'Drilling Input'!$B$3:$F$10034,5,1)," ",VLOOKUP(OS29,'Drilling Input'!$B$3:$F$10034,5,1))</f>
        <v>Set HHC production packer and test from below</v>
      </c>
      <c r="OU29" s="504"/>
      <c r="OV29" s="503">
        <f t="shared" ref="OV29" si="3191">OV28+1/24+1/100000</f>
        <v>44723.916886666688</v>
      </c>
      <c r="OW29" s="501" t="str">
        <f>IF(VLOOKUP(OV29,'Drilling Input'!$B$3:$F$10034,5,1)=VLOOKUP(OV28,'Drilling Input'!$B$3:$F$10034,5,1)," ",VLOOKUP(OV29,'Drilling Input'!$B$3:$F$10034,5,1))</f>
        <v>Unlatch BOP from HPWHH</v>
      </c>
      <c r="OX29" s="504"/>
      <c r="OY29" s="503">
        <f t="shared" ref="OY29" si="3192">OY28+1/24+1/100000</f>
        <v>44724.916886666688</v>
      </c>
      <c r="OZ29" s="501" t="str">
        <f>IF(VLOOKUP(OY29,'Drilling Input'!$B$3:$F$10034,5,1)=VLOOKUP(OY28,'Drilling Input'!$B$3:$F$10034,5,1)," ",VLOOKUP(OY29,'Drilling Input'!$B$3:$F$10034,5,1))</f>
        <v>P/U and M/U suspension packer RT.</v>
      </c>
      <c r="PA29" s="504"/>
      <c r="PB29" s="503">
        <f t="shared" ref="PB29" si="3193">PB28+1/24+1/100000</f>
        <v>44725.916886666688</v>
      </c>
      <c r="PC29" s="501" t="str">
        <f>IF(VLOOKUP(PB29,'Drilling Input'!$B$3:$F$10034,5,1)=VLOOKUP(PB28,'Drilling Input'!$B$3:$F$10034,5,1)," ",VLOOKUP(PB29,'Drilling Input'!$B$3:$F$10034,5,1))</f>
        <v xml:space="preserve"> </v>
      </c>
      <c r="PD29" s="504"/>
      <c r="PE29" s="503">
        <f t="shared" ref="PE29" si="3194">PE28+1/24+1/100000</f>
        <v>44726.916886666688</v>
      </c>
      <c r="PF29" s="501" t="str">
        <f>IF(VLOOKUP(PE29,'Drilling Input'!$B$3:$F$10034,5,1)=VLOOKUP(PE28,'Drilling Input'!$B$3:$F$10034,5,1)," ",VLOOKUP(PE29,'Drilling Input'!$B$3:$F$10034,5,1))</f>
        <v xml:space="preserve"> </v>
      </c>
      <c r="PG29" s="504"/>
      <c r="PH29" s="503">
        <f t="shared" si="2540"/>
        <v>44727.916886666688</v>
      </c>
      <c r="PI29" s="501" t="str">
        <f>IF(VLOOKUP(PH29,'Drilling Input'!$B$3:$F$10034,5,1)=VLOOKUP(PH28,'Drilling Input'!$B$3:$F$10034,5,1)," ",VLOOKUP(PH29,'Drilling Input'!$B$3:$F$10034,5,1))</f>
        <v xml:space="preserve"> </v>
      </c>
      <c r="PJ29" s="504"/>
      <c r="PK29" s="503">
        <f t="shared" ref="PK29" si="3195">PK28+1/24+1/100000</f>
        <v>44728.916886666688</v>
      </c>
      <c r="PL29" s="501" t="str">
        <f>IF(VLOOKUP(PK29,'Drilling Input'!$B$3:$F$10034,5,1)=VLOOKUP(PK28,'Drilling Input'!$B$3:$F$10034,5,1)," ",VLOOKUP(PK29,'Drilling Input'!$B$3:$F$10034,5,1))</f>
        <v xml:space="preserve"> </v>
      </c>
      <c r="PM29" s="504"/>
      <c r="PN29" s="503">
        <f t="shared" ref="PN29" si="3196">PN28+1/24+1/100000</f>
        <v>44729.916886666688</v>
      </c>
      <c r="PO29" s="501" t="str">
        <f>IF(VLOOKUP(PN29,'Drilling Input'!$B$3:$F$10034,5,1)=VLOOKUP(PN28,'Drilling Input'!$B$3:$F$10034,5,1)," ",VLOOKUP(PN29,'Drilling Input'!$B$3:$F$10034,5,1))</f>
        <v xml:space="preserve"> </v>
      </c>
      <c r="PP29" s="504"/>
      <c r="PQ29" s="503">
        <f t="shared" si="2535"/>
        <v>44730.916886666688</v>
      </c>
      <c r="PR29" s="501" t="str">
        <f>IF(VLOOKUP(PQ29,'Drilling Input'!$B$3:$F$10034,5,1)=VLOOKUP(PQ28,'Drilling Input'!$B$3:$F$10034,5,1)," ",VLOOKUP(PQ29,'Drilling Input'!$B$3:$F$10034,5,1))</f>
        <v>Displace OH to filtered brine</v>
      </c>
      <c r="PS29" s="504"/>
      <c r="PT29" s="503">
        <f t="shared" ref="PT29" si="3197">PT28+1/24+1/100000</f>
        <v>44731.916886666688</v>
      </c>
      <c r="PU29" s="501" t="str">
        <f>IF(VLOOKUP(PT29,'Drilling Input'!$B$3:$F$10034,5,1)=VLOOKUP(PT28,'Drilling Input'!$B$3:$F$10034,5,1)," ",VLOOKUP(PT29,'Drilling Input'!$B$3:$F$10034,5,1))</f>
        <v xml:space="preserve"> </v>
      </c>
      <c r="PV29" s="504"/>
      <c r="PW29" s="503">
        <f t="shared" ref="PW29" si="3198">PW28+1/24+1/100000</f>
        <v>44732.916886666688</v>
      </c>
      <c r="PX29" s="501" t="str">
        <f>IF(VLOOKUP(PW29,'Drilling Input'!$B$3:$F$10034,5,1)=VLOOKUP(PW28,'Drilling Input'!$B$3:$F$10034,5,1)," ",VLOOKUP(PW29,'Drilling Input'!$B$3:$F$10034,5,1))</f>
        <v xml:space="preserve"> </v>
      </c>
      <c r="PY29" s="504"/>
      <c r="PZ29" s="503">
        <f t="shared" ref="PZ29" si="3199">PZ28+1/24+1/100000</f>
        <v>44733.916886666688</v>
      </c>
      <c r="QA29" s="501" t="str">
        <f>IF(VLOOKUP(PZ29,'Drilling Input'!$B$3:$F$10034,5,1)=VLOOKUP(PZ28,'Drilling Input'!$B$3:$F$10034,5,1)," ",VLOOKUP(PZ29,'Drilling Input'!$B$3:$F$10034,5,1))</f>
        <v xml:space="preserve"> </v>
      </c>
      <c r="QB29" s="504"/>
      <c r="QC29" s="503">
        <f t="shared" ref="QC29" si="3200">QC28+1/24+1/100000</f>
        <v>44734.916886666688</v>
      </c>
      <c r="QD29" s="501" t="str">
        <f>IF(VLOOKUP(QC29,'Drilling Input'!$B$3:$F$10034,5,1)=VLOOKUP(QC28,'Drilling Input'!$B$3:$F$10034,5,1)," ",VLOOKUP(QC29,'Drilling Input'!$B$3:$F$10034,5,1))</f>
        <v xml:space="preserve"> </v>
      </c>
      <c r="QE29" s="504"/>
      <c r="QF29" s="503">
        <f t="shared" si="2540"/>
        <v>44735.916886666688</v>
      </c>
      <c r="QG29" s="501" t="str">
        <f>IF(VLOOKUP(QF29,'Drilling Input'!$B$3:$F$10034,5,1)=VLOOKUP(QF28,'Drilling Input'!$B$3:$F$10034,5,1)," ",VLOOKUP(QF29,'Drilling Input'!$B$3:$F$10034,5,1))</f>
        <v xml:space="preserve"> </v>
      </c>
      <c r="QH29" s="504"/>
      <c r="QI29" s="503">
        <f t="shared" ref="QI29" si="3201">QI28+1/24+1/100000</f>
        <v>44736.916886666688</v>
      </c>
      <c r="QJ29" s="501" t="str">
        <f>IF(VLOOKUP(QI29,'Drilling Input'!$B$3:$F$10034,5,1)=VLOOKUP(QI28,'Drilling Input'!$B$3:$F$10034,5,1)," ",VLOOKUP(QI29,'Drilling Input'!$B$3:$F$10034,5,1))</f>
        <v>RD Diverter RT. RU Riser RT. PU landing joint. Close and latch slip joint.</v>
      </c>
      <c r="QK29" s="504"/>
      <c r="QL29" s="503">
        <f t="shared" ref="QL29" si="3202">QL28+1/24+1/100000</f>
        <v>44737.916886666688</v>
      </c>
      <c r="QM29" s="501" t="str">
        <f>IF(VLOOKUP(QL29,'Drilling Input'!$B$3:$F$10034,5,1)=VLOOKUP(QL28,'Drilling Input'!$B$3:$F$10034,5,1)," ",VLOOKUP(QL29,'Drilling Input'!$B$3:$F$10034,5,1))</f>
        <v xml:space="preserve"> </v>
      </c>
      <c r="QN29" s="504"/>
      <c r="QO29" s="503">
        <f t="shared" si="2555"/>
        <v>44738.916886666688</v>
      </c>
      <c r="QP29" s="501" t="str">
        <f>IF(VLOOKUP(QO29,'Drilling Input'!$B$3:$F$10034,5,1)=VLOOKUP(QO28,'Drilling Input'!$B$3:$F$10034,5,1)," ",VLOOKUP(QO29,'Drilling Input'!$B$3:$F$10034,5,1))</f>
        <v>ROV removes TLOT</v>
      </c>
      <c r="QQ29" s="504"/>
      <c r="QR29" s="503">
        <f t="shared" ref="QR29" si="3203">QR28+1/24+1/100000</f>
        <v>44739.916886666688</v>
      </c>
      <c r="QS29" s="501" t="str">
        <f>IF(VLOOKUP(QR29,'Drilling Input'!$B$3:$F$10034,5,1)=VLOOKUP(QR28,'Drilling Input'!$B$3:$F$10034,5,1)," ",VLOOKUP(QR29,'Drilling Input'!$B$3:$F$10034,5,1))</f>
        <v xml:space="preserve"> </v>
      </c>
      <c r="QT29" s="504"/>
      <c r="QU29" s="503">
        <f t="shared" ref="QU29" si="3204">QU28+1/24+1/100000</f>
        <v>44740.916886666688</v>
      </c>
      <c r="QV29" s="501" t="str">
        <f>IF(VLOOKUP(QU29,'Drilling Input'!$B$3:$F$10034,5,1)=VLOOKUP(QU28,'Drilling Input'!$B$3:$F$10034,5,1)," ",VLOOKUP(QU29,'Drilling Input'!$B$3:$F$10034,5,1))</f>
        <v xml:space="preserve"> </v>
      </c>
      <c r="QW29" s="504"/>
      <c r="QX29" s="503">
        <f t="shared" ref="QX29" si="3205">QX28+1/24+1/100000</f>
        <v>44741.916886666688</v>
      </c>
      <c r="QY29" s="501" t="str">
        <f>IF(VLOOKUP(QX29,'Drilling Input'!$B$3:$F$10034,5,1)=VLOOKUP(QX28,'Drilling Input'!$B$3:$F$10034,5,1)," ",VLOOKUP(QX29,'Drilling Input'!$B$3:$F$10034,5,1))</f>
        <v xml:space="preserve"> </v>
      </c>
      <c r="QZ29" s="504"/>
      <c r="RA29" s="503">
        <f t="shared" ref="RA29" si="3206">RA28+1/24+1/100000</f>
        <v>44742.916886666688</v>
      </c>
      <c r="RB29" s="501" t="str">
        <f>IF(VLOOKUP(RA29,'Drilling Input'!$B$3:$F$10034,5,1)=VLOOKUP(RA28,'Drilling Input'!$B$3:$F$10034,5,1)," ",VLOOKUP(RA29,'Drilling Input'!$B$3:$F$10034,5,1))</f>
        <v xml:space="preserve"> </v>
      </c>
      <c r="RC29" s="504"/>
      <c r="RD29" s="503">
        <f t="shared" si="2560"/>
        <v>44743.916886666688</v>
      </c>
      <c r="RE29" s="501" t="str">
        <f>IF(VLOOKUP(RD29,'Drilling Input'!$B$3:$F$10034,5,1)=VLOOKUP(RD28,'Drilling Input'!$B$3:$F$10034,5,1)," ",VLOOKUP(RD29,'Drilling Input'!$B$3:$F$10034,5,1))</f>
        <v>Lay down  5" drillpipe</v>
      </c>
      <c r="RF29" s="504"/>
      <c r="RG29" s="503">
        <f t="shared" ref="RG29" si="3207">RG28+1/24+1/100000</f>
        <v>44744.916886666688</v>
      </c>
      <c r="RH29" s="501" t="str">
        <f>IF(VLOOKUP(RG29,'Drilling Input'!$B$3:$F$10034,5,1)=VLOOKUP(RG28,'Drilling Input'!$B$3:$F$10034,5,1)," ",VLOOKUP(RG29,'Drilling Input'!$B$3:$F$10034,5,1))</f>
        <v xml:space="preserve"> </v>
      </c>
      <c r="RI29" s="504"/>
      <c r="RJ29" s="503">
        <f t="shared" ref="RJ29" si="3208">RJ28+1/24+1/100000</f>
        <v>44745.916886666688</v>
      </c>
      <c r="RK29" s="501" t="str">
        <f>IF(VLOOKUP(RJ29,'Drilling Input'!$B$3:$F$10034,5,1)=VLOOKUP(RJ28,'Drilling Input'!$B$3:$F$10034,5,1)," ",VLOOKUP(RJ29,'Drilling Input'!$B$3:$F$10034,5,1))</f>
        <v xml:space="preserve"> </v>
      </c>
      <c r="RL29" s="504"/>
      <c r="RM29" s="503">
        <f t="shared" si="2555"/>
        <v>44746.916886666688</v>
      </c>
      <c r="RN29" s="501" t="str">
        <f>IF(VLOOKUP(RM29,'Drilling Input'!$B$3:$F$10034,5,1)=VLOOKUP(RM28,'Drilling Input'!$B$3:$F$10034,5,1)," ",VLOOKUP(RM29,'Drilling Input'!$B$3:$F$10034,5,1))</f>
        <v xml:space="preserve"> </v>
      </c>
      <c r="RO29" s="504"/>
      <c r="RP29" s="503">
        <f t="shared" ref="RP29" si="3209">RP28+1/24+1/100000</f>
        <v>44747.916886666688</v>
      </c>
      <c r="RQ29" s="501" t="str">
        <f>IF(VLOOKUP(RP29,'Drilling Input'!$B$3:$F$10034,5,1)=VLOOKUP(RP28,'Drilling Input'!$B$3:$F$10034,5,1)," ",VLOOKUP(RP29,'Drilling Input'!$B$3:$F$10034,5,1))</f>
        <v xml:space="preserve"> </v>
      </c>
      <c r="RR29" s="504"/>
      <c r="RS29" s="503">
        <f t="shared" ref="RS29" si="3210">RS28+1/24+1/100000</f>
        <v>44748.916886666688</v>
      </c>
      <c r="RT29" s="501" t="str">
        <f>IF(VLOOKUP(RS29,'Drilling Input'!$B$3:$F$10034,5,1)=VLOOKUP(RS28,'Drilling Input'!$B$3:$F$10034,5,1)," ",VLOOKUP(RS29,'Drilling Input'!$B$3:$F$10034,5,1))</f>
        <v xml:space="preserve"> </v>
      </c>
      <c r="RU29" s="504"/>
      <c r="RV29" s="503">
        <f t="shared" ref="RV29" si="3211">RV28+1/24+1/100000</f>
        <v>44749.916886666688</v>
      </c>
      <c r="RW29" s="501" t="str">
        <f>IF(VLOOKUP(RV29,'Drilling Input'!$B$3:$F$10034,5,1)=VLOOKUP(RV28,'Drilling Input'!$B$3:$F$10034,5,1)," ",VLOOKUP(RV29,'Drilling Input'!$B$3:$F$10034,5,1))</f>
        <v xml:space="preserve"> </v>
      </c>
      <c r="RX29" s="504"/>
      <c r="RY29" s="503">
        <f t="shared" ref="RY29" si="3212">RY28+1/24+1/100000</f>
        <v>44750.916886666688</v>
      </c>
      <c r="RZ29" s="501" t="str">
        <f>IF(VLOOKUP(RY29,'Drilling Input'!$B$3:$F$10034,5,1)=VLOOKUP(RY28,'Drilling Input'!$B$3:$F$10034,5,1)," ",VLOOKUP(RY29,'Drilling Input'!$B$3:$F$10034,5,1))</f>
        <v xml:space="preserve"> </v>
      </c>
      <c r="SA29" s="504"/>
      <c r="SB29" s="503">
        <f t="shared" si="2560"/>
        <v>44751.916886666688</v>
      </c>
      <c r="SC29" s="501" t="str">
        <f>IF(VLOOKUP(SB29,'Drilling Input'!$B$3:$F$10034,5,1)=VLOOKUP(SB28,'Drilling Input'!$B$3:$F$10034,5,1)," ",VLOOKUP(SB29,'Drilling Input'!$B$3:$F$10034,5,1))</f>
        <v xml:space="preserve"> </v>
      </c>
      <c r="SD29" s="504"/>
      <c r="SE29" s="503">
        <f t="shared" ref="SE29" si="3213">SE28+1/24+1/100000</f>
        <v>44752.916886666688</v>
      </c>
      <c r="SF29" s="501" t="str">
        <f>IF(VLOOKUP(SE29,'Drilling Input'!$B$3:$F$10034,5,1)=VLOOKUP(SE28,'Drilling Input'!$B$3:$F$10034,5,1)," ",VLOOKUP(SE29,'Drilling Input'!$B$3:$F$10034,5,1))</f>
        <v xml:space="preserve"> </v>
      </c>
      <c r="SG29" s="504"/>
      <c r="SH29" s="503">
        <f t="shared" ref="SH29" si="3214">SH28+1/24+1/100000</f>
        <v>44753.916886666688</v>
      </c>
      <c r="SI29" s="501" t="str">
        <f>IF(VLOOKUP(SH29,'Drilling Input'!$B$3:$F$10034,5,1)=VLOOKUP(SH28,'Drilling Input'!$B$3:$F$10034,5,1)," ",VLOOKUP(SH29,'Drilling Input'!$B$3:$F$10034,5,1))</f>
        <v xml:space="preserve"> </v>
      </c>
      <c r="SJ29" s="504"/>
      <c r="SK29" s="503">
        <f t="shared" si="2555"/>
        <v>44754.916886666688</v>
      </c>
      <c r="SL29" s="501" t="str">
        <f>IF(VLOOKUP(SK29,'Drilling Input'!$B$3:$F$10034,5,1)=VLOOKUP(SK28,'Drilling Input'!$B$3:$F$10034,5,1)," ",VLOOKUP(SK29,'Drilling Input'!$B$3:$F$10034,5,1))</f>
        <v xml:space="preserve"> </v>
      </c>
      <c r="SM29" s="504"/>
      <c r="SN29" s="503">
        <f t="shared" ref="SN29" si="3215">SN28+1/24+1/100000</f>
        <v>44755.916886666688</v>
      </c>
      <c r="SO29" s="501" t="str">
        <f>IF(VLOOKUP(SN29,'Drilling Input'!$B$3:$F$10034,5,1)=VLOOKUP(SN28,'Drilling Input'!$B$3:$F$10034,5,1)," ",VLOOKUP(SN29,'Drilling Input'!$B$3:$F$10034,5,1))</f>
        <v xml:space="preserve"> </v>
      </c>
      <c r="SP29" s="504"/>
      <c r="SQ29" s="503">
        <f t="shared" ref="SQ29" si="3216">SQ28+1/24+1/100000</f>
        <v>44756.916886666688</v>
      </c>
      <c r="SR29" s="501" t="str">
        <f>IF(VLOOKUP(SQ29,'Drilling Input'!$B$3:$F$10034,5,1)=VLOOKUP(SQ28,'Drilling Input'!$B$3:$F$10034,5,1)," ",VLOOKUP(SQ29,'Drilling Input'!$B$3:$F$10034,5,1))</f>
        <v xml:space="preserve"> </v>
      </c>
      <c r="SS29" s="504"/>
      <c r="ST29" s="503">
        <f t="shared" ref="ST29" si="3217">ST28+1/24+1/100000</f>
        <v>44757.916886666688</v>
      </c>
      <c r="SU29" s="501" t="str">
        <f>IF(VLOOKUP(ST29,'Drilling Input'!$B$3:$F$10034,5,1)=VLOOKUP(ST28,'Drilling Input'!$B$3:$F$10034,5,1)," ",VLOOKUP(ST29,'Drilling Input'!$B$3:$F$10034,5,1))</f>
        <v xml:space="preserve"> </v>
      </c>
      <c r="SV29" s="504"/>
      <c r="SW29" s="503">
        <f t="shared" ref="SW29" si="3218">SW28+1/24+1/100000</f>
        <v>44758.916886666688</v>
      </c>
      <c r="SX29" s="501" t="str">
        <f>IF(VLOOKUP(SW29,'Drilling Input'!$B$3:$F$10034,5,1)=VLOOKUP(SW28,'Drilling Input'!$B$3:$F$10034,5,1)," ",VLOOKUP(SW29,'Drilling Input'!$B$3:$F$10034,5,1))</f>
        <v xml:space="preserve"> </v>
      </c>
      <c r="SY29" s="504"/>
      <c r="SZ29" s="503">
        <f t="shared" si="2560"/>
        <v>44759.916886666688</v>
      </c>
      <c r="TA29" s="501" t="str">
        <f>IF(VLOOKUP(SZ29,'Drilling Input'!$B$3:$F$10034,5,1)=VLOOKUP(SZ28,'Drilling Input'!$B$3:$F$10034,5,1)," ",VLOOKUP(SZ29,'Drilling Input'!$B$3:$F$10034,5,1))</f>
        <v xml:space="preserve"> </v>
      </c>
      <c r="TB29" s="504"/>
      <c r="TC29" s="503">
        <f t="shared" ref="TC29" si="3219">TC28+1/24+1/100000</f>
        <v>44760.916886666688</v>
      </c>
      <c r="TD29" s="501" t="str">
        <f>IF(VLOOKUP(TC29,'Drilling Input'!$B$3:$F$10034,5,1)=VLOOKUP(TC28,'Drilling Input'!$B$3:$F$10034,5,1)," ",VLOOKUP(TC29,'Drilling Input'!$B$3:$F$10034,5,1))</f>
        <v xml:space="preserve"> </v>
      </c>
      <c r="TE29" s="504"/>
      <c r="TF29" s="503">
        <f t="shared" ref="TF29" si="3220">TF28+1/24+1/100000</f>
        <v>44761.916886666688</v>
      </c>
      <c r="TG29" s="501" t="str">
        <f>IF(VLOOKUP(TF29,'Drilling Input'!$B$3:$F$10034,5,1)=VLOOKUP(TF28,'Drilling Input'!$B$3:$F$10034,5,1)," ",VLOOKUP(TF29,'Drilling Input'!$B$3:$F$10034,5,1))</f>
        <v xml:space="preserve"> </v>
      </c>
      <c r="TH29" s="504"/>
      <c r="TI29" s="503">
        <f t="shared" si="2575"/>
        <v>44762.916886666688</v>
      </c>
      <c r="TJ29" s="501" t="str">
        <f>IF(VLOOKUP(TI29,'Drilling Input'!$B$3:$F$10034,5,1)=VLOOKUP(TI28,'Drilling Input'!$B$3:$F$10034,5,1)," ",VLOOKUP(TI29,'Drilling Input'!$B$3:$F$10034,5,1))</f>
        <v xml:space="preserve"> </v>
      </c>
      <c r="TK29" s="504"/>
      <c r="TL29" s="503">
        <f t="shared" ref="TL29" si="3221">TL28+1/24+1/100000</f>
        <v>44763.916886666688</v>
      </c>
      <c r="TM29" s="501" t="str">
        <f>IF(VLOOKUP(TL29,'Drilling Input'!$B$3:$F$10034,5,1)=VLOOKUP(TL28,'Drilling Input'!$B$3:$F$10034,5,1)," ",VLOOKUP(TL29,'Drilling Input'!$B$3:$F$10034,5,1))</f>
        <v xml:space="preserve"> </v>
      </c>
      <c r="TN29" s="504"/>
    </row>
    <row r="30" spans="1:534" s="502" customFormat="1" ht="15" customHeight="1" thickBot="1">
      <c r="A30" s="503">
        <f t="shared" si="350"/>
        <v>44586.958563333355</v>
      </c>
      <c r="B30" s="501" t="str">
        <f>IF(VLOOKUP(A30,'Drilling Input'!$B$3:$F$10034,5,1)=VLOOKUP(A29,'Drilling Input'!$B$3:$F$10034,5,1)," ",VLOOKUP(A30,'Drilling Input'!$B$3:$F$10034,5,1))</f>
        <v xml:space="preserve"> </v>
      </c>
      <c r="C30" s="506"/>
      <c r="D30" s="503">
        <f t="shared" si="2432"/>
        <v>44587.958563333355</v>
      </c>
      <c r="E30" s="501" t="str">
        <f>IF(VLOOKUP(D30,'Drilling Input'!$B$3:$F$10034,5,1)=VLOOKUP(D29,'Drilling Input'!$B$3:$F$10034,5,1)," ",VLOOKUP(D30,'Drilling Input'!$B$3:$F$10034,5,1))</f>
        <v xml:space="preserve"> </v>
      </c>
      <c r="F30" s="506"/>
      <c r="G30" s="503">
        <f t="shared" si="2432"/>
        <v>44588.958563333355</v>
      </c>
      <c r="H30" s="793" t="str">
        <f>IF(VLOOKUP(G30,'Drilling Input'!$B$3:$F$10034,5,1)=VLOOKUP(G29,'Drilling Input'!$B$3:$F$10034,5,1)," ",VLOOKUP(G30,'Drilling Input'!$B$3:$F$10034,5,1))</f>
        <v xml:space="preserve"> </v>
      </c>
      <c r="I30" s="506"/>
      <c r="J30" s="503">
        <f t="shared" si="2432"/>
        <v>44589.958563333355</v>
      </c>
      <c r="K30" s="501" t="str">
        <f>IF(VLOOKUP(J30,'Drilling Input'!$B$3:$F$10034,5,1)=VLOOKUP(J29,'Drilling Input'!$B$3:$F$10034,5,1)," ",VLOOKUP(J30,'Drilling Input'!$B$3:$F$10034,5,1))</f>
        <v xml:space="preserve"> </v>
      </c>
      <c r="L30" s="506"/>
      <c r="M30" s="503">
        <f t="shared" si="2432"/>
        <v>44590.958563333355</v>
      </c>
      <c r="N30" s="501" t="str">
        <f>IF(VLOOKUP(M30,'Drilling Input'!$B$3:$F$10034,5,1)=VLOOKUP(M29,'Drilling Input'!$B$3:$F$10034,5,1)," ",VLOOKUP(M30,'Drilling Input'!$B$3:$F$10034,5,1))</f>
        <v xml:space="preserve"> </v>
      </c>
      <c r="O30" s="506"/>
      <c r="P30" s="503">
        <f t="shared" si="352"/>
        <v>44591.958563333355</v>
      </c>
      <c r="Q30" s="501" t="str">
        <f>IF(VLOOKUP(P30,'Drilling Input'!$B$3:$F$10034,5,1)=VLOOKUP(P29,'Drilling Input'!$B$3:$F$10034,5,1)," ",VLOOKUP(P30,'Drilling Input'!$B$3:$F$10034,5,1))</f>
        <v xml:space="preserve"> </v>
      </c>
      <c r="R30" s="506"/>
      <c r="S30" s="503">
        <f t="shared" ref="S30" si="3222">S29+1/24+1/100000</f>
        <v>44592.958563333355</v>
      </c>
      <c r="T30" s="501" t="str">
        <f>IF(VLOOKUP(S30,'Drilling Input'!$B$3:$F$10034,5,1)=VLOOKUP(S29,'Drilling Input'!$B$3:$F$10034,5,1)," ",VLOOKUP(S30,'Drilling Input'!$B$3:$F$10034,5,1))</f>
        <v xml:space="preserve"> </v>
      </c>
      <c r="U30" s="506"/>
      <c r="V30" s="503">
        <f t="shared" ref="V30" si="3223">V29+1/24+1/100000</f>
        <v>44593.958563333355</v>
      </c>
      <c r="W30" s="501" t="str">
        <f>IF(VLOOKUP(V30,'Drilling Input'!$B$3:$F$10034,5,1)=VLOOKUP(V29,'Drilling Input'!$B$3:$F$10034,5,1)," ",VLOOKUP(V30,'Drilling Input'!$B$3:$F$10034,5,1))</f>
        <v xml:space="preserve"> </v>
      </c>
      <c r="X30" s="506"/>
      <c r="Y30" s="503">
        <f t="shared" si="2435"/>
        <v>44594.958563333355</v>
      </c>
      <c r="Z30" s="501" t="str">
        <f>IF(VLOOKUP(Y30,'Drilling Input'!$B$3:$F$10034,5,1)=VLOOKUP(Y29,'Drilling Input'!$B$3:$F$10034,5,1)," ",VLOOKUP(Y30,'Drilling Input'!$B$3:$F$10034,5,1))</f>
        <v xml:space="preserve"> </v>
      </c>
      <c r="AA30" s="506"/>
      <c r="AB30" s="503">
        <f t="shared" ref="AB30" si="3224">AB29+1/24+1/100000</f>
        <v>44595.958563333355</v>
      </c>
      <c r="AC30" s="501" t="str">
        <f>IF(VLOOKUP(AB30,'Drilling Input'!$B$3:$F$10034,5,1)=VLOOKUP(AB29,'Drilling Input'!$B$3:$F$10034,5,1)," ",VLOOKUP(AB30,'Drilling Input'!$B$3:$F$10034,5,1))</f>
        <v xml:space="preserve"> </v>
      </c>
      <c r="AD30" s="506"/>
      <c r="AE30" s="503">
        <f t="shared" ref="AE30" si="3225">AE29+1/24+1/100000</f>
        <v>44596.958563333355</v>
      </c>
      <c r="AF30" s="501" t="str">
        <f>IF(VLOOKUP(AE30,'Drilling Input'!$B$3:$F$10034,5,1)=VLOOKUP(AE29,'Drilling Input'!$B$3:$F$10034,5,1)," ",VLOOKUP(AE30,'Drilling Input'!$B$3:$F$10034,5,1))</f>
        <v xml:space="preserve"> </v>
      </c>
      <c r="AG30" s="506"/>
      <c r="AH30" s="503">
        <f t="shared" ref="AH30" si="3226">AH29+1/24+1/100000</f>
        <v>44597.958563333355</v>
      </c>
      <c r="AI30" s="501" t="str">
        <f>IF(VLOOKUP(AH30,'Drilling Input'!$B$3:$F$10034,5,1)=VLOOKUP(AH29,'Drilling Input'!$B$3:$F$10034,5,1)," ",VLOOKUP(AH30,'Drilling Input'!$B$3:$F$10034,5,1))</f>
        <v xml:space="preserve"> </v>
      </c>
      <c r="AJ30" s="506"/>
      <c r="AK30" s="503">
        <f t="shared" ref="AK30" si="3227">AK29+1/24+1/100000</f>
        <v>44598.958563333355</v>
      </c>
      <c r="AL30" s="501" t="str">
        <f>IF(VLOOKUP(AK30,'Drilling Input'!$B$3:$F$10034,5,1)=VLOOKUP(AK29,'Drilling Input'!$B$3:$F$10034,5,1)," ",VLOOKUP(AK30,'Drilling Input'!$B$3:$F$10034,5,1))</f>
        <v xml:space="preserve"> </v>
      </c>
      <c r="AM30" s="506"/>
      <c r="AN30" s="503">
        <f t="shared" si="2440"/>
        <v>44599.958563333355</v>
      </c>
      <c r="AO30" s="501" t="str">
        <f>IF(VLOOKUP(AN30,'Drilling Input'!$B$3:$F$10034,5,1)=VLOOKUP(AN29,'Drilling Input'!$B$3:$F$10034,5,1)," ",VLOOKUP(AN30,'Drilling Input'!$B$3:$F$10034,5,1))</f>
        <v xml:space="preserve"> </v>
      </c>
      <c r="AP30" s="506"/>
      <c r="AQ30" s="503">
        <f t="shared" ref="AQ30" si="3228">AQ29+1/24+1/100000</f>
        <v>44600.958563333355</v>
      </c>
      <c r="AR30" s="501" t="str">
        <f>IF(VLOOKUP(AQ30,'Drilling Input'!$B$3:$F$10034,5,1)=VLOOKUP(AQ29,'Drilling Input'!$B$3:$F$10034,5,1)," ",VLOOKUP(AQ30,'Drilling Input'!$B$3:$F$10034,5,1))</f>
        <v xml:space="preserve"> </v>
      </c>
      <c r="AS30" s="506"/>
      <c r="AT30" s="503">
        <f t="shared" ref="AT30" si="3229">AT29+1/24+1/100000</f>
        <v>44601.958563333355</v>
      </c>
      <c r="AU30" s="501" t="str">
        <f>IF(VLOOKUP(AT30,'Drilling Input'!$B$3:$F$10034,5,1)=VLOOKUP(AT29,'Drilling Input'!$B$3:$F$10034,5,1)," ",VLOOKUP(AT30,'Drilling Input'!$B$3:$F$10034,5,1))</f>
        <v xml:space="preserve"> </v>
      </c>
      <c r="AV30" s="506"/>
      <c r="AW30" s="503">
        <f t="shared" si="2435"/>
        <v>44602.958563333355</v>
      </c>
      <c r="AX30" s="501" t="str">
        <f>IF(VLOOKUP(AW30,'Drilling Input'!$B$3:$F$10034,5,1)=VLOOKUP(AW29,'Drilling Input'!$B$3:$F$10034,5,1)," ",VLOOKUP(AW30,'Drilling Input'!$B$3:$F$10034,5,1))</f>
        <v xml:space="preserve"> </v>
      </c>
      <c r="AY30" s="506"/>
      <c r="AZ30" s="503">
        <f t="shared" ref="AZ30" si="3230">AZ29+1/24+1/100000</f>
        <v>44603.958563333355</v>
      </c>
      <c r="BA30" s="501" t="str">
        <f>IF(VLOOKUP(AZ30,'Drilling Input'!$B$3:$F$10034,5,1)=VLOOKUP(AZ29,'Drilling Input'!$B$3:$F$10034,5,1)," ",VLOOKUP(AZ30,'Drilling Input'!$B$3:$F$10034,5,1))</f>
        <v xml:space="preserve"> </v>
      </c>
      <c r="BB30" s="506"/>
      <c r="BC30" s="503">
        <f t="shared" ref="BC30" si="3231">BC29+1/24+1/100000</f>
        <v>44604.958563333355</v>
      </c>
      <c r="BD30" s="501" t="str">
        <f>IF(VLOOKUP(BC30,'Drilling Input'!$B$3:$F$10034,5,1)=VLOOKUP(BC29,'Drilling Input'!$B$3:$F$10034,5,1)," ",VLOOKUP(BC30,'Drilling Input'!$B$3:$F$10034,5,1))</f>
        <v xml:space="preserve"> </v>
      </c>
      <c r="BE30" s="506"/>
      <c r="BF30" s="503">
        <f t="shared" ref="BF30" si="3232">BF29+1/24+1/100000</f>
        <v>44605.958563333355</v>
      </c>
      <c r="BG30" s="501" t="str">
        <f>IF(VLOOKUP(BF30,'Drilling Input'!$B$3:$F$10034,5,1)=VLOOKUP(BF29,'Drilling Input'!$B$3:$F$10034,5,1)," ",VLOOKUP(BF30,'Drilling Input'!$B$3:$F$10034,5,1))</f>
        <v xml:space="preserve"> </v>
      </c>
      <c r="BH30" s="506"/>
      <c r="BI30" s="503">
        <f t="shared" ref="BI30" si="3233">BI29+1/24+1/100000</f>
        <v>44606.958563333355</v>
      </c>
      <c r="BJ30" s="501" t="str">
        <f>IF(VLOOKUP(BI30,'Drilling Input'!$B$3:$F$10034,5,1)=VLOOKUP(BI29,'Drilling Input'!$B$3:$F$10034,5,1)," ",VLOOKUP(BI30,'Drilling Input'!$B$3:$F$10034,5,1))</f>
        <v xml:space="preserve"> </v>
      </c>
      <c r="BK30" s="506"/>
      <c r="BL30" s="503">
        <f t="shared" si="2440"/>
        <v>44607.958563333355</v>
      </c>
      <c r="BM30" s="501" t="str">
        <f>IF(VLOOKUP(BL30,'Drilling Input'!$B$3:$F$10034,5,1)=VLOOKUP(BL29,'Drilling Input'!$B$3:$F$10034,5,1)," ",VLOOKUP(BL30,'Drilling Input'!$B$3:$F$10034,5,1))</f>
        <v xml:space="preserve"> </v>
      </c>
      <c r="BN30" s="506"/>
      <c r="BO30" s="503">
        <f t="shared" ref="BO30" si="3234">BO29+1/24+1/100000</f>
        <v>44608.958563333355</v>
      </c>
      <c r="BP30" s="501" t="str">
        <f>IF(VLOOKUP(BO30,'Drilling Input'!$B$3:$F$10034,5,1)=VLOOKUP(BO29,'Drilling Input'!$B$3:$F$10034,5,1)," ",VLOOKUP(BO30,'Drilling Input'!$B$3:$F$10034,5,1))</f>
        <v xml:space="preserve"> </v>
      </c>
      <c r="BQ30" s="506"/>
      <c r="BR30" s="503">
        <f t="shared" ref="BR30" si="3235">BR29+1/24+1/100000</f>
        <v>44609.958563333355</v>
      </c>
      <c r="BS30" s="501" t="str">
        <f>IF(VLOOKUP(BR30,'Drilling Input'!$B$3:$F$10034,5,1)=VLOOKUP(BR29,'Drilling Input'!$B$3:$F$10034,5,1)," ",VLOOKUP(BR30,'Drilling Input'!$B$3:$F$10034,5,1))</f>
        <v xml:space="preserve"> </v>
      </c>
      <c r="BT30" s="506"/>
      <c r="BU30" s="503">
        <f t="shared" si="2435"/>
        <v>44610.958563333355</v>
      </c>
      <c r="BV30" s="501" t="str">
        <f>IF(VLOOKUP(BU30,'Drilling Input'!$B$3:$F$10034,5,1)=VLOOKUP(BU29,'Drilling Input'!$B$3:$F$10034,5,1)," ",VLOOKUP(BU30,'Drilling Input'!$B$3:$F$10034,5,1))</f>
        <v>Sail from KK to Labuan for load out</v>
      </c>
      <c r="BW30" s="506"/>
      <c r="BX30" s="503">
        <f t="shared" ref="BX30" si="3236">BX29+1/24+1/100000</f>
        <v>44611.958563333355</v>
      </c>
      <c r="BY30" s="501" t="str">
        <f>IF(VLOOKUP(BX30,'Drilling Input'!$B$3:$F$10034,5,1)=VLOOKUP(BX29,'Drilling Input'!$B$3:$F$10034,5,1)," ",VLOOKUP(BX30,'Drilling Input'!$B$3:$F$10034,5,1))</f>
        <v xml:space="preserve"> </v>
      </c>
      <c r="BZ30" s="506"/>
      <c r="CA30" s="503">
        <f t="shared" ref="CA30" si="3237">CA29+1/24+1/100000</f>
        <v>44612.958563333355</v>
      </c>
      <c r="CB30" s="501" t="str">
        <f>IF(VLOOKUP(CA30,'Drilling Input'!$B$3:$F$10034,5,1)=VLOOKUP(CA29,'Drilling Input'!$B$3:$F$10034,5,1)," ",VLOOKUP(CA30,'Drilling Input'!$B$3:$F$10034,5,1))</f>
        <v xml:space="preserve"> </v>
      </c>
      <c r="CC30" s="506"/>
      <c r="CD30" s="503">
        <f t="shared" ref="CD30" si="3238">CD29+1/24+1/100000</f>
        <v>44613.958563333355</v>
      </c>
      <c r="CE30" s="501" t="str">
        <f>IF(VLOOKUP(CD30,'Drilling Input'!$B$3:$F$10034,5,1)=VLOOKUP(CD29,'Drilling Input'!$B$3:$F$10034,5,1)," ",VLOOKUP(CD30,'Drilling Input'!$B$3:$F$10034,5,1))</f>
        <v xml:space="preserve"> </v>
      </c>
      <c r="CF30" s="506"/>
      <c r="CG30" s="503">
        <f t="shared" ref="CG30" si="3239">CG29+1/24+1/100000</f>
        <v>44614.958563333355</v>
      </c>
      <c r="CH30" s="501" t="str">
        <f>IF(VLOOKUP(CG30,'Drilling Input'!$B$3:$F$10034,5,1)=VLOOKUP(CG29,'Drilling Input'!$B$3:$F$10034,5,1)," ",VLOOKUP(CG30,'Drilling Input'!$B$3:$F$10034,5,1))</f>
        <v xml:space="preserve"> </v>
      </c>
      <c r="CI30" s="506"/>
      <c r="CJ30" s="503">
        <f t="shared" si="2440"/>
        <v>44615.958563333355</v>
      </c>
      <c r="CK30" s="501" t="str">
        <f>IF(VLOOKUP(CJ30,'Drilling Input'!$B$3:$F$10034,5,1)=VLOOKUP(CJ29,'Drilling Input'!$B$3:$F$10034,5,1)," ",VLOOKUP(CJ30,'Drilling Input'!$B$3:$F$10034,5,1))</f>
        <v xml:space="preserve"> </v>
      </c>
      <c r="CL30" s="506"/>
      <c r="CM30" s="503">
        <f t="shared" ref="CM30" si="3240">CM29+1/24+1/100000</f>
        <v>44616.958563333355</v>
      </c>
      <c r="CN30" s="501" t="str">
        <f>IF(VLOOKUP(CM30,'Drilling Input'!$B$3:$F$10034,5,1)=VLOOKUP(CM29,'Drilling Input'!$B$3:$F$10034,5,1)," ",VLOOKUP(CM30,'Drilling Input'!$B$3:$F$10034,5,1))</f>
        <v xml:space="preserve"> </v>
      </c>
      <c r="CO30" s="506"/>
      <c r="CP30" s="503">
        <f t="shared" ref="CP30" si="3241">CP29+1/24+1/100000</f>
        <v>44617.958563333355</v>
      </c>
      <c r="CQ30" s="501" t="str">
        <f>IF(VLOOKUP(CP30,'Drilling Input'!$B$3:$F$10034,5,1)=VLOOKUP(CP29,'Drilling Input'!$B$3:$F$10034,5,1)," ",VLOOKUP(CP30,'Drilling Input'!$B$3:$F$10034,5,1))</f>
        <v xml:space="preserve"> </v>
      </c>
      <c r="CR30" s="506"/>
      <c r="CS30" s="503">
        <f t="shared" si="2455"/>
        <v>44618.958563333355</v>
      </c>
      <c r="CT30" s="501" t="str">
        <f>IF(VLOOKUP(CS30,'Drilling Input'!$B$3:$F$10034,5,1)=VLOOKUP(CS29,'Drilling Input'!$B$3:$F$10034,5,1)," ",VLOOKUP(CS30,'Drilling Input'!$B$3:$F$10034,5,1))</f>
        <v xml:space="preserve"> </v>
      </c>
      <c r="CU30" s="506"/>
      <c r="CV30" s="503">
        <f t="shared" ref="CV30" si="3242">CV29+1/24+1/100000</f>
        <v>44619.958563333355</v>
      </c>
      <c r="CW30" s="501" t="str">
        <f>IF(VLOOKUP(CV30,'Drilling Input'!$B$3:$F$10034,5,1)=VLOOKUP(CV29,'Drilling Input'!$B$3:$F$10034,5,1)," ",VLOOKUP(CV30,'Drilling Input'!$B$3:$F$10034,5,1))</f>
        <v xml:space="preserve"> </v>
      </c>
      <c r="CX30" s="506"/>
      <c r="CY30" s="503">
        <f t="shared" ref="CY30" si="3243">CY29+1/24+1/100000</f>
        <v>44620.958563333355</v>
      </c>
      <c r="CZ30" s="501" t="str">
        <f>IF(VLOOKUP(CY30,'Drilling Input'!$B$3:$F$10034,5,1)=VLOOKUP(CY29,'Drilling Input'!$B$3:$F$10034,5,1)," ",VLOOKUP(CY30,'Drilling Input'!$B$3:$F$10034,5,1))</f>
        <v xml:space="preserve"> </v>
      </c>
      <c r="DA30" s="506"/>
      <c r="DB30" s="503">
        <f t="shared" ref="DB30" si="3244">DB29+1/24+1/100000</f>
        <v>44621.958563333355</v>
      </c>
      <c r="DC30" s="501" t="str">
        <f>IF(VLOOKUP(DB30,'Drilling Input'!$B$3:$F$10034,5,1)=VLOOKUP(DB29,'Drilling Input'!$B$3:$F$10034,5,1)," ",VLOOKUP(DB30,'Drilling Input'!$B$3:$F$10034,5,1))</f>
        <v xml:space="preserve"> </v>
      </c>
      <c r="DD30" s="506"/>
      <c r="DE30" s="503">
        <f t="shared" ref="DE30" si="3245">DE29+1/24+1/100000</f>
        <v>44622.958563333355</v>
      </c>
      <c r="DF30" s="501" t="str">
        <f>IF(VLOOKUP(DE30,'Drilling Input'!$B$3:$F$10034,5,1)=VLOOKUP(DE29,'Drilling Input'!$B$3:$F$10034,5,1)," ",VLOOKUP(DE30,'Drilling Input'!$B$3:$F$10034,5,1))</f>
        <v xml:space="preserve"> </v>
      </c>
      <c r="DG30" s="506"/>
      <c r="DH30" s="503">
        <f t="shared" si="2460"/>
        <v>44623.958563333355</v>
      </c>
      <c r="DI30" s="501" t="str">
        <f>IF(VLOOKUP(DH30,'Drilling Input'!$B$3:$F$10034,5,1)=VLOOKUP(DH29,'Drilling Input'!$B$3:$F$10034,5,1)," ",VLOOKUP(DH30,'Drilling Input'!$B$3:$F$10034,5,1))</f>
        <v xml:space="preserve"> </v>
      </c>
      <c r="DJ30" s="506"/>
      <c r="DK30" s="503">
        <f t="shared" ref="DK30" si="3246">DK29+1/24+1/100000</f>
        <v>44624.958563333355</v>
      </c>
      <c r="DL30" s="501" t="str">
        <f>IF(VLOOKUP(DK30,'Drilling Input'!$B$3:$F$10034,5,1)=VLOOKUP(DK29,'Drilling Input'!$B$3:$F$10034,5,1)," ",VLOOKUP(DK30,'Drilling Input'!$B$3:$F$10034,5,1))</f>
        <v xml:space="preserve"> </v>
      </c>
      <c r="DM30" s="506"/>
      <c r="DN30" s="503">
        <f t="shared" ref="DN30" si="3247">DN29+1/24+1/100000</f>
        <v>44625.958563333355</v>
      </c>
      <c r="DO30" s="501" t="str">
        <f>IF(VLOOKUP(DN30,'Drilling Input'!$B$3:$F$10034,5,1)=VLOOKUP(DN29,'Drilling Input'!$B$3:$F$10034,5,1)," ",VLOOKUP(DN30,'Drilling Input'!$B$3:$F$10034,5,1))</f>
        <v xml:space="preserve"> </v>
      </c>
      <c r="DP30" s="506"/>
      <c r="DQ30" s="503">
        <f t="shared" si="2455"/>
        <v>44626.958563333355</v>
      </c>
      <c r="DR30" s="501" t="str">
        <f>IF(VLOOKUP(DQ30,'Drilling Input'!$B$3:$F$10034,5,1)=VLOOKUP(DQ29,'Drilling Input'!$B$3:$F$10034,5,1)," ",VLOOKUP(DQ30,'Drilling Input'!$B$3:$F$10034,5,1))</f>
        <v>Release WHRT. B/O and R/B cement head assy.</v>
      </c>
      <c r="DS30" s="506"/>
      <c r="DT30" s="503">
        <f t="shared" ref="DT30" si="3248">DT29+1/24+1/100000</f>
        <v>44627.958563333355</v>
      </c>
      <c r="DU30" s="501" t="str">
        <f>IF(VLOOKUP(DT30,'Drilling Input'!$B$3:$F$10034,5,1)=VLOOKUP(DT29,'Drilling Input'!$B$3:$F$10034,5,1)," ",VLOOKUP(DT30,'Drilling Input'!$B$3:$F$10034,5,1))</f>
        <v xml:space="preserve"> </v>
      </c>
      <c r="DV30" s="506"/>
      <c r="DW30" s="503">
        <f t="shared" ref="DW30" si="3249">DW29+1/24+1/100000</f>
        <v>44628.958563333355</v>
      </c>
      <c r="DX30" s="501" t="str">
        <f>IF(VLOOKUP(DW30,'Drilling Input'!$B$3:$F$10034,5,1)=VLOOKUP(DW29,'Drilling Input'!$B$3:$F$10034,5,1)," ",VLOOKUP(DW30,'Drilling Input'!$B$3:$F$10034,5,1))</f>
        <v xml:space="preserve"> </v>
      </c>
      <c r="DY30" s="506"/>
      <c r="DZ30" s="503">
        <f t="shared" ref="DZ30" si="3250">DZ29+1/24+1/100000</f>
        <v>44629.958563333355</v>
      </c>
      <c r="EA30" s="501" t="str">
        <f>IF(VLOOKUP(DZ30,'Drilling Input'!$B$3:$F$10034,5,1)=VLOOKUP(DZ29,'Drilling Input'!$B$3:$F$10034,5,1)," ",VLOOKUP(DZ30,'Drilling Input'!$B$3:$F$10034,5,1))</f>
        <v xml:space="preserve"> </v>
      </c>
      <c r="EB30" s="506"/>
      <c r="EC30" s="503">
        <f t="shared" ref="EC30" si="3251">EC29+1/24+1/100000</f>
        <v>44630.958563333355</v>
      </c>
      <c r="ED30" s="501" t="str">
        <f>IF(VLOOKUP(EC30,'Drilling Input'!$B$3:$F$10034,5,1)=VLOOKUP(EC29,'Drilling Input'!$B$3:$F$10034,5,1)," ",VLOOKUP(EC30,'Drilling Input'!$B$3:$F$10034,5,1))</f>
        <v xml:space="preserve"> </v>
      </c>
      <c r="EE30" s="506"/>
      <c r="EF30" s="503">
        <f t="shared" si="2460"/>
        <v>44631.958563333355</v>
      </c>
      <c r="EG30" s="501" t="str">
        <f>IF(VLOOKUP(EF30,'Drilling Input'!$B$3:$F$10034,5,1)=VLOOKUP(EF29,'Drilling Input'!$B$3:$F$10034,5,1)," ",VLOOKUP(EF30,'Drilling Input'!$B$3:$F$10034,5,1))</f>
        <v xml:space="preserve"> </v>
      </c>
      <c r="EH30" s="506"/>
      <c r="EI30" s="503">
        <f t="shared" ref="EI30" si="3252">EI29+1/24+1/100000</f>
        <v>44632.958563333355</v>
      </c>
      <c r="EJ30" s="501" t="str">
        <f>IF(VLOOKUP(EI30,'Drilling Input'!$B$3:$F$10034,5,1)=VLOOKUP(EI29,'Drilling Input'!$B$3:$F$10034,5,1)," ",VLOOKUP(EI30,'Drilling Input'!$B$3:$F$10034,5,1))</f>
        <v xml:space="preserve"> </v>
      </c>
      <c r="EK30" s="506"/>
      <c r="EL30" s="503">
        <f t="shared" ref="EL30" si="3253">EL29+1/24+1/100000</f>
        <v>44633.958563333355</v>
      </c>
      <c r="EM30" s="501" t="str">
        <f>IF(VLOOKUP(EL30,'Drilling Input'!$B$3:$F$10034,5,1)=VLOOKUP(EL29,'Drilling Input'!$B$3:$F$10034,5,1)," ",VLOOKUP(EL30,'Drilling Input'!$B$3:$F$10034,5,1))</f>
        <v>Wait on vessel port clearance</v>
      </c>
      <c r="EN30" s="506"/>
      <c r="EO30" s="503">
        <f t="shared" si="2455"/>
        <v>44634.958563333355</v>
      </c>
      <c r="EP30" s="501" t="str">
        <f>IF(VLOOKUP(EO30,'Drilling Input'!$B$3:$F$10034,5,1)=VLOOKUP(EO29,'Drilling Input'!$B$3:$F$10034,5,1)," ",VLOOKUP(EO30,'Drilling Input'!$B$3:$F$10034,5,1))</f>
        <v xml:space="preserve"> </v>
      </c>
      <c r="EQ30" s="506"/>
      <c r="ER30" s="503">
        <f t="shared" ref="ER30" si="3254">ER29+1/24+1/100000</f>
        <v>44635.958563333355</v>
      </c>
      <c r="ES30" s="501" t="str">
        <f>IF(VLOOKUP(ER30,'Drilling Input'!$B$3:$F$10034,5,1)=VLOOKUP(ER29,'Drilling Input'!$B$3:$F$10034,5,1)," ",VLOOKUP(ER30,'Drilling Input'!$B$3:$F$10034,5,1))</f>
        <v>Suspend 36" conductor at rig floor with FMC split hang off plate (using DAT to P/U)</v>
      </c>
      <c r="ET30" s="506"/>
      <c r="EU30" s="503">
        <f t="shared" ref="EU30" si="3255">EU29+1/24+1/100000</f>
        <v>44636.958563333355</v>
      </c>
      <c r="EV30" s="501" t="str">
        <f>IF(VLOOKUP(EU30,'Drilling Input'!$B$3:$F$10034,5,1)=VLOOKUP(EU29,'Drilling Input'!$B$3:$F$10034,5,1)," ",VLOOKUP(EU30,'Drilling Input'!$B$3:$F$10034,5,1))</f>
        <v xml:space="preserve"> </v>
      </c>
      <c r="EW30" s="506"/>
      <c r="EX30" s="503">
        <f t="shared" ref="EX30" si="3256">EX29+1/24+1/100000</f>
        <v>44637.958563333355</v>
      </c>
      <c r="EY30" s="501" t="str">
        <f>IF(VLOOKUP(EX30,'Drilling Input'!$B$3:$F$10034,5,1)=VLOOKUP(EX29,'Drilling Input'!$B$3:$F$10034,5,1)," ",VLOOKUP(EX30,'Drilling Input'!$B$3:$F$10034,5,1))</f>
        <v xml:space="preserve"> </v>
      </c>
      <c r="EZ30" s="506"/>
      <c r="FA30" s="503">
        <f t="shared" ref="FA30" si="3257">FA29+1/24+1/100000</f>
        <v>44638.958563333355</v>
      </c>
      <c r="FB30" s="501" t="str">
        <f>IF(VLOOKUP(FA30,'Drilling Input'!$B$3:$F$10034,5,1)=VLOOKUP(FA29,'Drilling Input'!$B$3:$F$10034,5,1)," ",VLOOKUP(FA30,'Drilling Input'!$B$3:$F$10034,5,1))</f>
        <v xml:space="preserve"> </v>
      </c>
      <c r="FC30" s="506"/>
      <c r="FD30" s="503">
        <f t="shared" si="2460"/>
        <v>44639.958563333355</v>
      </c>
      <c r="FE30" s="501" t="str">
        <f>IF(VLOOKUP(FD30,'Drilling Input'!$B$3:$F$10034,5,1)=VLOOKUP(FD29,'Drilling Input'!$B$3:$F$10034,5,1)," ",VLOOKUP(FD30,'Drilling Input'!$B$3:$F$10034,5,1))</f>
        <v xml:space="preserve"> </v>
      </c>
      <c r="FF30" s="506"/>
      <c r="FG30" s="503">
        <f t="shared" ref="FG30" si="3258">FG29+1/24+1/100000</f>
        <v>44640.958563333355</v>
      </c>
      <c r="FH30" s="501" t="str">
        <f>IF(VLOOKUP(FG30,'Drilling Input'!$B$3:$F$10034,5,1)=VLOOKUP(FG29,'Drilling Input'!$B$3:$F$10034,5,1)," ",VLOOKUP(FG30,'Drilling Input'!$B$3:$F$10034,5,1))</f>
        <v xml:space="preserve"> </v>
      </c>
      <c r="FI30" s="506"/>
      <c r="FJ30" s="503">
        <f t="shared" ref="FJ30" si="3259">FJ29+1/24+1/100000</f>
        <v>44641.958563333355</v>
      </c>
      <c r="FK30" s="501" t="str">
        <f>IF(VLOOKUP(FJ30,'Drilling Input'!$B$3:$F$10034,5,1)=VLOOKUP(FJ29,'Drilling Input'!$B$3:$F$10034,5,1)," ",VLOOKUP(FJ30,'Drilling Input'!$B$3:$F$10034,5,1))</f>
        <v>PJSM. Perform 20"x18-5/8" casing cement job (~ 100 ft of cement inside casing)</v>
      </c>
      <c r="FL30" s="506"/>
      <c r="FM30" s="503">
        <f t="shared" si="2475"/>
        <v>44642.958563333355</v>
      </c>
      <c r="FN30" s="501" t="str">
        <f>IF(VLOOKUP(FM30,'Drilling Input'!$B$3:$F$10034,5,1)=VLOOKUP(FM29,'Drilling Input'!$B$3:$F$10034,5,1)," ",VLOOKUP(FM30,'Drilling Input'!$B$3:$F$10034,5,1))</f>
        <v>Pre-deployment checks.</v>
      </c>
      <c r="FO30" s="506"/>
      <c r="FP30" s="503">
        <f t="shared" ref="FP30" si="3260">FP29+1/24+1/100000</f>
        <v>44643.958563333355</v>
      </c>
      <c r="FQ30" s="501" t="str">
        <f>IF(VLOOKUP(FP30,'Drilling Input'!$B$3:$F$10034,5,1)=VLOOKUP(FP29,'Drilling Input'!$B$3:$F$10034,5,1)," ",VLOOKUP(FP30,'Drilling Input'!$B$3:$F$10034,5,1))</f>
        <v xml:space="preserve">Remove telescopic joint and risers. </v>
      </c>
      <c r="FR30" s="506"/>
      <c r="FS30" s="503">
        <f t="shared" ref="FS30" si="3261">FS29+1/24+1/100000</f>
        <v>44644.958563333355</v>
      </c>
      <c r="FT30" s="501" t="str">
        <f>IF(VLOOKUP(FS30,'Drilling Input'!$B$3:$F$10034,5,1)=VLOOKUP(FS29,'Drilling Input'!$B$3:$F$10034,5,1)," ",VLOOKUP(FS30,'Drilling Input'!$B$3:$F$10034,5,1))</f>
        <v>RU MUX / hotline / goosenecks/choke kill and booster stabs</v>
      </c>
      <c r="FU30" s="506"/>
      <c r="FV30" s="503">
        <f t="shared" ref="FV30" si="3262">FV29+1/24+1/100000</f>
        <v>44645.958563333355</v>
      </c>
      <c r="FW30" s="501" t="str">
        <f>IF(VLOOKUP(FV30,'Drilling Input'!$B$3:$F$10034,5,1)=VLOOKUP(FV29,'Drilling Input'!$B$3:$F$10034,5,1)," ",VLOOKUP(FV30,'Drilling Input'!$B$3:$F$10034,5,1))</f>
        <v>RU Drilling pipe handling equipment, (Install knuckles bails elevators. kelly hose &amp; Torque wrench)</v>
      </c>
      <c r="FX30" s="506"/>
      <c r="FY30" s="503">
        <f t="shared" ref="FY30" si="3263">FY29+1/24+1/100000</f>
        <v>44646.958563333355</v>
      </c>
      <c r="FZ30" s="501" t="str">
        <f>IF(VLOOKUP(FY30,'Drilling Input'!$B$3:$F$10034,5,1)=VLOOKUP(FY29,'Drilling Input'!$B$3:$F$10034,5,1)," ",VLOOKUP(FY30,'Drilling Input'!$B$3:$F$10034,5,1))</f>
        <v xml:space="preserve"> </v>
      </c>
      <c r="GA30" s="506"/>
      <c r="GB30" s="503">
        <f t="shared" si="2480"/>
        <v>44647.958563333355</v>
      </c>
      <c r="GC30" s="501" t="str">
        <f>IF(VLOOKUP(GB30,'Drilling Input'!$B$3:$F$10034,5,1)=VLOOKUP(GB29,'Drilling Input'!$B$3:$F$10034,5,1)," ",VLOOKUP(GB30,'Drilling Input'!$B$3:$F$10034,5,1))</f>
        <v>Change out to PS30. Rig down 14-100.</v>
      </c>
      <c r="GD30" s="506"/>
      <c r="GE30" s="503">
        <f t="shared" ref="GE30" si="3264">GE29+1/24+1/100000</f>
        <v>44648.958563333355</v>
      </c>
      <c r="GF30" s="501" t="str">
        <f>IF(VLOOKUP(GE30,'Drilling Input'!$B$3:$F$10034,5,1)=VLOOKUP(GE29,'Drilling Input'!$B$3:$F$10034,5,1)," ",VLOOKUP(GE30,'Drilling Input'!$B$3:$F$10034,5,1))</f>
        <v xml:space="preserve"> </v>
      </c>
      <c r="GG30" s="506"/>
      <c r="GH30" s="503">
        <f t="shared" ref="GH30" si="3265">GH29+1/24+1/100000</f>
        <v>44649.958563333355</v>
      </c>
      <c r="GI30" s="501" t="str">
        <f>IF(VLOOKUP(GH30,'Drilling Input'!$B$3:$F$10034,5,1)=VLOOKUP(GH29,'Drilling Input'!$B$3:$F$10034,5,1)," ",VLOOKUP(GH30,'Drilling Input'!$B$3:$F$10034,5,1))</f>
        <v>Pull back one stand. Borehole strengthening squeeze. RIH.</v>
      </c>
      <c r="GJ30" s="506"/>
      <c r="GK30" s="503">
        <f t="shared" si="2475"/>
        <v>44650.958563333355</v>
      </c>
      <c r="GL30" s="501" t="str">
        <f>IF(VLOOKUP(GK30,'Drilling Input'!$B$3:$F$10034,5,1)=VLOOKUP(GK29,'Drilling Input'!$B$3:$F$10034,5,1)," ",VLOOKUP(GK30,'Drilling Input'!$B$3:$F$10034,5,1))</f>
        <v xml:space="preserve"> </v>
      </c>
      <c r="GM30" s="506"/>
      <c r="GN30" s="503">
        <f t="shared" ref="GN30" si="3266">GN29+1/24+1/100000</f>
        <v>44651.958563333355</v>
      </c>
      <c r="GO30" s="501" t="str">
        <f>IF(VLOOKUP(GN30,'Drilling Input'!$B$3:$F$10034,5,1)=VLOOKUP(GN29,'Drilling Input'!$B$3:$F$10034,5,1)," ",VLOOKUP(GN30,'Drilling Input'!$B$3:$F$10034,5,1))</f>
        <v>Drill out landing collar</v>
      </c>
      <c r="GP30" s="506"/>
      <c r="GQ30" s="503">
        <f t="shared" ref="GQ30" si="3267">GQ29+1/24+1/100000</f>
        <v>44652.958563333355</v>
      </c>
      <c r="GR30" s="501" t="str">
        <f>IF(VLOOKUP(GQ30,'Drilling Input'!$B$3:$F$10034,5,1)=VLOOKUP(GQ29,'Drilling Input'!$B$3:$F$10034,5,1)," ",VLOOKUP(GQ30,'Drilling Input'!$B$3:$F$10034,5,1))</f>
        <v xml:space="preserve"> </v>
      </c>
      <c r="GS30" s="506"/>
      <c r="GT30" s="503">
        <f t="shared" ref="GT30" si="3268">GT29+1/24+1/100000</f>
        <v>44653.958563333355</v>
      </c>
      <c r="GU30" s="501" t="str">
        <f>IF(VLOOKUP(GT30,'Drilling Input'!$B$3:$F$10034,5,1)=VLOOKUP(GT29,'Drilling Input'!$B$3:$F$10034,5,1)," ",VLOOKUP(GT30,'Drilling Input'!$B$3:$F$10034,5,1))</f>
        <v xml:space="preserve"> </v>
      </c>
      <c r="GV30" s="506"/>
      <c r="GW30" s="503">
        <f t="shared" ref="GW30" si="3269">GW29+1/24+1/100000</f>
        <v>44654.958563333355</v>
      </c>
      <c r="GX30" s="501" t="str">
        <f>IF(VLOOKUP(GW30,'Drilling Input'!$B$3:$F$10034,5,1)=VLOOKUP(GW29,'Drilling Input'!$B$3:$F$10034,5,1)," ",VLOOKUP(GW30,'Drilling Input'!$B$3:$F$10034,5,1))</f>
        <v xml:space="preserve"> </v>
      </c>
      <c r="GY30" s="506"/>
      <c r="GZ30" s="503">
        <f t="shared" si="2480"/>
        <v>44655.958563333355</v>
      </c>
      <c r="HA30" s="501" t="str">
        <f>IF(VLOOKUP(GZ30,'Drilling Input'!$B$3:$F$10034,5,1)=VLOOKUP(GZ29,'Drilling Input'!$B$3:$F$10034,5,1)," ",VLOOKUP(GZ30,'Drilling Input'!$B$3:$F$10034,5,1))</f>
        <v xml:space="preserve"> </v>
      </c>
      <c r="HB30" s="506"/>
      <c r="HC30" s="503">
        <f t="shared" ref="HC30" si="3270">HC29+1/24+1/100000</f>
        <v>44656.958563333355</v>
      </c>
      <c r="HD30" s="501" t="str">
        <f>IF(VLOOKUP(HC30,'Drilling Input'!$B$3:$F$10034,5,1)=VLOOKUP(HC29,'Drilling Input'!$B$3:$F$10034,5,1)," ",VLOOKUP(HC30,'Drilling Input'!$B$3:$F$10034,5,1))</f>
        <v>RIH on 6-5/8" DP.</v>
      </c>
      <c r="HE30" s="506"/>
      <c r="HF30" s="503">
        <f t="shared" ref="HF30" si="3271">HF29+1/24+1/100000</f>
        <v>44657.958563333355</v>
      </c>
      <c r="HG30" s="501" t="str">
        <f>IF(VLOOKUP(HF30,'Drilling Input'!$B$3:$F$10034,5,1)=VLOOKUP(HF29,'Drilling Input'!$B$3:$F$10034,5,1)," ",VLOOKUP(HF30,'Drilling Input'!$B$3:$F$10034,5,1))</f>
        <v xml:space="preserve"> </v>
      </c>
      <c r="HH30" s="506"/>
      <c r="HI30" s="503">
        <f t="shared" si="2475"/>
        <v>44658.958563333355</v>
      </c>
      <c r="HJ30" s="501" t="str">
        <f>IF(VLOOKUP(HI30,'Drilling Input'!$B$3:$F$10034,5,1)=VLOOKUP(HI29,'Drilling Input'!$B$3:$F$10034,5,1)," ",VLOOKUP(HI30,'Drilling Input'!$B$3:$F$10034,5,1))</f>
        <v>Rack  washpipe and service tools</v>
      </c>
      <c r="HK30" s="506"/>
      <c r="HL30" s="503">
        <f t="shared" ref="HL30" si="3272">HL29+1/24+1/100000</f>
        <v>44659.958563333355</v>
      </c>
      <c r="HM30" s="501" t="str">
        <f>IF(VLOOKUP(HL30,'Drilling Input'!$B$3:$F$10034,5,1)=VLOOKUP(HL29,'Drilling Input'!$B$3:$F$10034,5,1)," ",VLOOKUP(HL30,'Drilling Input'!$B$3:$F$10034,5,1))</f>
        <v xml:space="preserve"> </v>
      </c>
      <c r="HN30" s="506"/>
      <c r="HO30" s="503">
        <f t="shared" ref="HO30" si="3273">HO29+1/24+1/100000</f>
        <v>44660.958563333355</v>
      </c>
      <c r="HP30" s="501" t="str">
        <f>IF(VLOOKUP(HO30,'Drilling Input'!$B$3:$F$10034,5,1)=VLOOKUP(HO29,'Drilling Input'!$B$3:$F$10034,5,1)," ",VLOOKUP(HO30,'Drilling Input'!$B$3:$F$10034,5,1))</f>
        <v xml:space="preserve"> </v>
      </c>
      <c r="HQ30" s="506"/>
      <c r="HR30" s="503">
        <f t="shared" ref="HR30" si="3274">HR29+1/24+1/100000</f>
        <v>44661.958563333355</v>
      </c>
      <c r="HS30" s="501" t="str">
        <f>IF(VLOOKUP(HR30,'Drilling Input'!$B$3:$F$10034,5,1)=VLOOKUP(HR29,'Drilling Input'!$B$3:$F$10034,5,1)," ",VLOOKUP(HR30,'Drilling Input'!$B$3:$F$10034,5,1))</f>
        <v>Inflow Test SCSSV  low</v>
      </c>
      <c r="HT30" s="506"/>
      <c r="HU30" s="503">
        <f t="shared" ref="HU30" si="3275">HU29+1/24+1/100000</f>
        <v>44662.958563333355</v>
      </c>
      <c r="HV30" s="501" t="str">
        <f>IF(VLOOKUP(HU30,'Drilling Input'!$B$3:$F$10034,5,1)=VLOOKUP(HU29,'Drilling Input'!$B$3:$F$10034,5,1)," ",VLOOKUP(HU30,'Drilling Input'!$B$3:$F$10034,5,1))</f>
        <v xml:space="preserve"> </v>
      </c>
      <c r="HW30" s="506"/>
      <c r="HX30" s="503">
        <f t="shared" si="2480"/>
        <v>44663.958563333355</v>
      </c>
      <c r="HY30" s="501" t="str">
        <f>IF(VLOOKUP(HX30,'Drilling Input'!$B$3:$F$10034,5,1)=VLOOKUP(HX29,'Drilling Input'!$B$3:$F$10034,5,1)," ",VLOOKUP(HX30,'Drilling Input'!$B$3:$F$10034,5,1))</f>
        <v xml:space="preserve"> </v>
      </c>
      <c r="HZ30" s="506"/>
      <c r="IA30" s="503">
        <f t="shared" ref="IA30" si="3276">IA29+1/24+1/100000</f>
        <v>44664.958563333355</v>
      </c>
      <c r="IB30" s="501" t="str">
        <f>IF(VLOOKUP(IA30,'Drilling Input'!$B$3:$F$10034,5,1)=VLOOKUP(IA29,'Drilling Input'!$B$3:$F$10034,5,1)," ",VLOOKUP(IA30,'Drilling Input'!$B$3:$F$10034,5,1))</f>
        <v>P test CKB Riser connector</v>
      </c>
      <c r="IC30" s="506"/>
      <c r="ID30" s="503">
        <f t="shared" ref="ID30" si="3277">ID29+1/24+1/100000</f>
        <v>44665.958563333355</v>
      </c>
      <c r="IE30" s="501" t="str">
        <f>IF(VLOOKUP(ID30,'Drilling Input'!$B$3:$F$10034,5,1)=VLOOKUP(ID29,'Drilling Input'!$B$3:$F$10034,5,1)," ",VLOOKUP(ID30,'Drilling Input'!$B$3:$F$10034,5,1))</f>
        <v>Pick up and make up Landing joint</v>
      </c>
      <c r="IF30" s="506"/>
      <c r="IG30" s="503">
        <f t="shared" si="2495"/>
        <v>44666.958563333355</v>
      </c>
      <c r="IH30" s="501" t="str">
        <f>IF(VLOOKUP(IG30,'Drilling Input'!$B$3:$F$10034,5,1)=VLOOKUP(IG29,'Drilling Input'!$B$3:$F$10034,5,1)," ",VLOOKUP(IG30,'Drilling Input'!$B$3:$F$10034,5,1))</f>
        <v>Displace spacers. Activate Jetstream.</v>
      </c>
      <c r="II30" s="506"/>
      <c r="IJ30" s="503">
        <f t="shared" ref="IJ30" si="3278">IJ29+1/24+1/100000</f>
        <v>44667.958563333355</v>
      </c>
      <c r="IK30" s="501" t="str">
        <f>IF(VLOOKUP(IJ30,'Drilling Input'!$B$3:$F$10034,5,1)=VLOOKUP(IJ29,'Drilling Input'!$B$3:$F$10034,5,1)," ",VLOOKUP(IJ30,'Drilling Input'!$B$3:$F$10034,5,1))</f>
        <v xml:space="preserve"> </v>
      </c>
      <c r="IL30" s="506"/>
      <c r="IM30" s="503">
        <f t="shared" ref="IM30" si="3279">IM29+1/24+1/100000</f>
        <v>44668.958563333355</v>
      </c>
      <c r="IN30" s="501" t="str">
        <f>IF(VLOOKUP(IM30,'Drilling Input'!$B$3:$F$10034,5,1)=VLOOKUP(IM29,'Drilling Input'!$B$3:$F$10034,5,1)," ",VLOOKUP(IM30,'Drilling Input'!$B$3:$F$10034,5,1))</f>
        <v xml:space="preserve"> </v>
      </c>
      <c r="IO30" s="506"/>
      <c r="IP30" s="503">
        <f t="shared" ref="IP30" si="3280">IP29+1/24+1/100000</f>
        <v>44669.958563333355</v>
      </c>
      <c r="IQ30" s="501" t="str">
        <f>IF(VLOOKUP(IP30,'Drilling Input'!$B$3:$F$10034,5,1)=VLOOKUP(IP29,'Drilling Input'!$B$3:$F$10034,5,1)," ",VLOOKUP(IP30,'Drilling Input'!$B$3:$F$10034,5,1))</f>
        <v xml:space="preserve"> </v>
      </c>
      <c r="IR30" s="506"/>
      <c r="IS30" s="503">
        <f t="shared" ref="IS30" si="3281">IS29+1/24+1/100000</f>
        <v>44670.958563333355</v>
      </c>
      <c r="IT30" s="501" t="str">
        <f>IF(VLOOKUP(IS30,'Drilling Input'!$B$3:$F$10034,5,1)=VLOOKUP(IS29,'Drilling Input'!$B$3:$F$10034,5,1)," ",VLOOKUP(IS30,'Drilling Input'!$B$3:$F$10034,5,1))</f>
        <v xml:space="preserve"> </v>
      </c>
      <c r="IU30" s="506"/>
      <c r="IV30" s="503">
        <f t="shared" si="2500"/>
        <v>44671.958563333355</v>
      </c>
      <c r="IW30" s="501" t="str">
        <f>IF(VLOOKUP(IV30,'Drilling Input'!$B$3:$F$10034,5,1)=VLOOKUP(IV29,'Drilling Input'!$B$3:$F$10034,5,1)," ",VLOOKUP(IV30,'Drilling Input'!$B$3:$F$10034,5,1))</f>
        <v xml:space="preserve"> </v>
      </c>
      <c r="IX30" s="506"/>
      <c r="IY30" s="503">
        <f t="shared" ref="IY30" si="3282">IY29+1/24+1/100000</f>
        <v>44672.958563333355</v>
      </c>
      <c r="IZ30" s="501" t="str">
        <f>IF(VLOOKUP(IY30,'Drilling Input'!$B$3:$F$10034,5,1)=VLOOKUP(IY29,'Drilling Input'!$B$3:$F$10034,5,1)," ",VLOOKUP(IY30,'Drilling Input'!$B$3:$F$10034,5,1))</f>
        <v xml:space="preserve"> </v>
      </c>
      <c r="JA30" s="506"/>
      <c r="JB30" s="503">
        <f t="shared" ref="JB30" si="3283">JB29+1/24+1/100000</f>
        <v>44673.958563333355</v>
      </c>
      <c r="JC30" s="501" t="str">
        <f>IF(VLOOKUP(JB30,'Drilling Input'!$B$3:$F$10034,5,1)=VLOOKUP(JB29,'Drilling Input'!$B$3:$F$10034,5,1)," ",VLOOKUP(JB30,'Drilling Input'!$B$3:$F$10034,5,1))</f>
        <v xml:space="preserve"> </v>
      </c>
      <c r="JD30" s="506"/>
      <c r="JE30" s="503">
        <f t="shared" si="2495"/>
        <v>44674.958563333355</v>
      </c>
      <c r="JF30" s="501" t="str">
        <f>IF(VLOOKUP(JE30,'Drilling Input'!$B$3:$F$10034,5,1)=VLOOKUP(JE29,'Drilling Input'!$B$3:$F$10034,5,1)," ",VLOOKUP(JE30,'Drilling Input'!$B$3:$F$10034,5,1))</f>
        <v>P/U and M/U suspension packer.</v>
      </c>
      <c r="JG30" s="506"/>
      <c r="JH30" s="503">
        <f t="shared" ref="JH30" si="3284">JH29+1/24+1/100000</f>
        <v>44675.958563333355</v>
      </c>
      <c r="JI30" s="501" t="str">
        <f>IF(VLOOKUP(JH30,'Drilling Input'!$B$3:$F$10034,5,1)=VLOOKUP(JH29,'Drilling Input'!$B$3:$F$10034,5,1)," ",VLOOKUP(JH30,'Drilling Input'!$B$3:$F$10034,5,1))</f>
        <v>P/U and M/U suspension packer RT.</v>
      </c>
      <c r="JJ30" s="506"/>
      <c r="JK30" s="503">
        <f t="shared" ref="JK30" si="3285">JK29+1/24+1/100000</f>
        <v>44676.958563333355</v>
      </c>
      <c r="JL30" s="501" t="str">
        <f>IF(VLOOKUP(JK30,'Drilling Input'!$B$3:$F$10034,5,1)=VLOOKUP(JK29,'Drilling Input'!$B$3:$F$10034,5,1)," ",VLOOKUP(JK30,'Drilling Input'!$B$3:$F$10034,5,1))</f>
        <v xml:space="preserve"> </v>
      </c>
      <c r="JM30" s="506"/>
      <c r="JN30" s="503">
        <f t="shared" ref="JN30" si="3286">JN29+1/24+1/100000</f>
        <v>44677.958563333355</v>
      </c>
      <c r="JO30" s="501" t="str">
        <f>IF(VLOOKUP(JN30,'Drilling Input'!$B$3:$F$10034,5,1)=VLOOKUP(JN29,'Drilling Input'!$B$3:$F$10034,5,1)," ",VLOOKUP(JN30,'Drilling Input'!$B$3:$F$10034,5,1))</f>
        <v xml:space="preserve"> </v>
      </c>
      <c r="JP30" s="506"/>
      <c r="JQ30" s="503">
        <f t="shared" ref="JQ30" si="3287">JQ29+1/24+1/100000</f>
        <v>44678.958563333355</v>
      </c>
      <c r="JR30" s="501" t="str">
        <f>IF(VLOOKUP(JQ30,'Drilling Input'!$B$3:$F$10034,5,1)=VLOOKUP(JQ29,'Drilling Input'!$B$3:$F$10034,5,1)," ",VLOOKUP(JQ30,'Drilling Input'!$B$3:$F$10034,5,1))</f>
        <v xml:space="preserve"> </v>
      </c>
      <c r="JS30" s="506"/>
      <c r="JT30" s="503">
        <f t="shared" si="2500"/>
        <v>44679.958563333355</v>
      </c>
      <c r="JU30" s="501" t="str">
        <f>IF(VLOOKUP(JT30,'Drilling Input'!$B$3:$F$10034,5,1)=VLOOKUP(JT29,'Drilling Input'!$B$3:$F$10034,5,1)," ",VLOOKUP(JT30,'Drilling Input'!$B$3:$F$10034,5,1))</f>
        <v xml:space="preserve"> </v>
      </c>
      <c r="JV30" s="506"/>
      <c r="JW30" s="503">
        <f t="shared" ref="JW30" si="3288">JW29+1/24+1/100000</f>
        <v>44680.958563333355</v>
      </c>
      <c r="JX30" s="501" t="str">
        <f>IF(VLOOKUP(JW30,'Drilling Input'!$B$3:$F$10034,5,1)=VLOOKUP(JW29,'Drilling Input'!$B$3:$F$10034,5,1)," ",VLOOKUP(JW30,'Drilling Input'!$B$3:$F$10034,5,1))</f>
        <v xml:space="preserve"> </v>
      </c>
      <c r="JY30" s="506"/>
      <c r="JZ30" s="503">
        <f t="shared" ref="JZ30" si="3289">JZ29+1/24+1/100000</f>
        <v>44681.958563333355</v>
      </c>
      <c r="KA30" s="501" t="str">
        <f>IF(VLOOKUP(JZ30,'Drilling Input'!$B$3:$F$10034,5,1)=VLOOKUP(JZ29,'Drilling Input'!$B$3:$F$10034,5,1)," ",VLOOKUP(JZ30,'Drilling Input'!$B$3:$F$10034,5,1))</f>
        <v>Flush lines.  Pressure test GP lines.  Flush lines.  Pressure test reverse manifold line.</v>
      </c>
      <c r="KB30" s="506"/>
      <c r="KC30" s="503">
        <f t="shared" si="2495"/>
        <v>44682.958563333355</v>
      </c>
      <c r="KD30" s="501" t="str">
        <f>IF(VLOOKUP(KC30,'Drilling Input'!$B$3:$F$10034,5,1)=VLOOKUP(KC29,'Drilling Input'!$B$3:$F$10034,5,1)," ",VLOOKUP(KC30,'Drilling Input'!$B$3:$F$10034,5,1))</f>
        <v xml:space="preserve"> </v>
      </c>
      <c r="KE30" s="506"/>
      <c r="KF30" s="503">
        <f t="shared" ref="KF30" si="3290">KF29+1/24+1/100000</f>
        <v>44683.958563333355</v>
      </c>
      <c r="KG30" s="501" t="str">
        <f>IF(VLOOKUP(KF30,'Drilling Input'!$B$3:$F$10034,5,1)=VLOOKUP(KF29,'Drilling Input'!$B$3:$F$10034,5,1)," ",VLOOKUP(KF30,'Drilling Input'!$B$3:$F$10034,5,1))</f>
        <v xml:space="preserve"> </v>
      </c>
      <c r="KH30" s="506"/>
      <c r="KI30" s="503">
        <f t="shared" ref="KI30" si="3291">KI29+1/24+1/100000</f>
        <v>44684.958563333355</v>
      </c>
      <c r="KJ30" s="501" t="str">
        <f>IF(VLOOKUP(KI30,'Drilling Input'!$B$3:$F$10034,5,1)=VLOOKUP(KI29,'Drilling Input'!$B$3:$F$10034,5,1)," ",VLOOKUP(KI30,'Drilling Input'!$B$3:$F$10034,5,1))</f>
        <v xml:space="preserve"> </v>
      </c>
      <c r="KK30" s="506"/>
      <c r="KL30" s="503">
        <f t="shared" ref="KL30" si="3292">KL29+1/24+1/100000</f>
        <v>44685.958563333355</v>
      </c>
      <c r="KM30" s="501" t="str">
        <f>IF(VLOOKUP(KL30,'Drilling Input'!$B$3:$F$10034,5,1)=VLOOKUP(KL29,'Drilling Input'!$B$3:$F$10034,5,1)," ",VLOOKUP(KL30,'Drilling Input'!$B$3:$F$10034,5,1))</f>
        <v xml:space="preserve"> </v>
      </c>
      <c r="KN30" s="506"/>
      <c r="KO30" s="503">
        <f t="shared" ref="KO30" si="3293">KO29+1/24+1/100000</f>
        <v>44686.958563333355</v>
      </c>
      <c r="KP30" s="501" t="str">
        <f>IF(VLOOKUP(KO30,'Drilling Input'!$B$3:$F$10034,5,1)=VLOOKUP(KO29,'Drilling Input'!$B$3:$F$10034,5,1)," ",VLOOKUP(KO30,'Drilling Input'!$B$3:$F$10034,5,1))</f>
        <v>PU SES</v>
      </c>
      <c r="KQ30" s="506"/>
      <c r="KR30" s="503">
        <f t="shared" si="2500"/>
        <v>44687.958563333355</v>
      </c>
      <c r="KS30" s="501" t="str">
        <f>IF(VLOOKUP(KR30,'Drilling Input'!$B$3:$F$10034,5,1)=VLOOKUP(KR29,'Drilling Input'!$B$3:$F$10034,5,1)," ",VLOOKUP(KR30,'Drilling Input'!$B$3:$F$10034,5,1))</f>
        <v xml:space="preserve"> </v>
      </c>
      <c r="KT30" s="506"/>
      <c r="KU30" s="503">
        <f t="shared" ref="KU30" si="3294">KU29+1/24+1/100000</f>
        <v>44688.958563333355</v>
      </c>
      <c r="KV30" s="501" t="str">
        <f>IF(VLOOKUP(KU30,'Drilling Input'!$B$3:$F$10034,5,1)=VLOOKUP(KU29,'Drilling Input'!$B$3:$F$10034,5,1)," ",VLOOKUP(KU30,'Drilling Input'!$B$3:$F$10034,5,1))</f>
        <v>RD flow spool goosenecks,  RCD bleed line gooseneck, RCD and DSIT stab plate.  MPD Flow spool goosenecks.  L/D Termination/keel joint</v>
      </c>
      <c r="KW30" s="506"/>
      <c r="KX30" s="503">
        <f t="shared" ref="KX30" si="3295">KX29+1/24+1/100000</f>
        <v>44689.958563333355</v>
      </c>
      <c r="KY30" s="501" t="str">
        <f>IF(VLOOKUP(KX30,'Drilling Input'!$B$3:$F$10034,5,1)=VLOOKUP(KX29,'Drilling Input'!$B$3:$F$10034,5,1)," ",VLOOKUP(KX30,'Drilling Input'!$B$3:$F$10034,5,1))</f>
        <v xml:space="preserve">ROV installs XT cap </v>
      </c>
      <c r="KZ30" s="506"/>
      <c r="LA30" s="503">
        <f t="shared" si="2515"/>
        <v>44690.958563333355</v>
      </c>
      <c r="LB30" s="501" t="str">
        <f>IF(VLOOKUP(LA30,'Drilling Input'!$B$3:$F$10034,5,1)=VLOOKUP(LA29,'Drilling Input'!$B$3:$F$10034,5,1)," ",VLOOKUP(LA30,'Drilling Input'!$B$3:$F$10034,5,1))</f>
        <v xml:space="preserve"> </v>
      </c>
      <c r="LC30" s="506"/>
      <c r="LD30" s="503">
        <f t="shared" ref="LD30" si="3296">LD29+1/24+1/100000</f>
        <v>44691.958563333355</v>
      </c>
      <c r="LE30" s="501" t="str">
        <f>IF(VLOOKUP(LD30,'Drilling Input'!$B$3:$F$10034,5,1)=VLOOKUP(LD29,'Drilling Input'!$B$3:$F$10034,5,1)," ",VLOOKUP(LD30,'Drilling Input'!$B$3:$F$10034,5,1))</f>
        <v>R/D RRT. Install diverter. L/D diverter RT.</v>
      </c>
      <c r="LF30" s="506"/>
      <c r="LG30" s="503">
        <f t="shared" ref="LG30" si="3297">LG29+1/24+1/100000</f>
        <v>44692.958563333355</v>
      </c>
      <c r="LH30" s="501" t="str">
        <f>IF(VLOOKUP(LG30,'Drilling Input'!$B$3:$F$10034,5,1)=VLOOKUP(LG29,'Drilling Input'!$B$3:$F$10034,5,1)," ",VLOOKUP(LG30,'Drilling Input'!$B$3:$F$10034,5,1))</f>
        <v xml:space="preserve"> </v>
      </c>
      <c r="LI30" s="506"/>
      <c r="LJ30" s="503">
        <f t="shared" ref="LJ30" si="3298">LJ29+1/24+1/100000</f>
        <v>44693.958563333355</v>
      </c>
      <c r="LK30" s="501" t="str">
        <f>IF(VLOOKUP(LJ30,'Drilling Input'!$B$3:$F$10034,5,1)=VLOOKUP(LJ29,'Drilling Input'!$B$3:$F$10034,5,1)," ",VLOOKUP(LJ30,'Drilling Input'!$B$3:$F$10034,5,1))</f>
        <v xml:space="preserve"> </v>
      </c>
      <c r="LL30" s="506"/>
      <c r="LM30" s="503">
        <f t="shared" ref="LM30" si="3299">LM29+1/24+1/100000</f>
        <v>44694.958563333355</v>
      </c>
      <c r="LN30" s="501" t="str">
        <f>IF(VLOOKUP(LM30,'Drilling Input'!$B$3:$F$10034,5,1)=VLOOKUP(LM29,'Drilling Input'!$B$3:$F$10034,5,1)," ",VLOOKUP(LM30,'Drilling Input'!$B$3:$F$10034,5,1))</f>
        <v>Perform step rate test. Circulate while holding PJSM</v>
      </c>
      <c r="LO30" s="506"/>
      <c r="LP30" s="503">
        <f t="shared" si="2520"/>
        <v>44695.958563333355</v>
      </c>
      <c r="LQ30" s="501" t="str">
        <f>IF(VLOOKUP(LP30,'Drilling Input'!$B$3:$F$10034,5,1)=VLOOKUP(LP29,'Drilling Input'!$B$3:$F$10034,5,1)," ",VLOOKUP(LP30,'Drilling Input'!$B$3:$F$10034,5,1))</f>
        <v xml:space="preserve"> </v>
      </c>
      <c r="LR30" s="506"/>
      <c r="LS30" s="503">
        <f t="shared" ref="LS30" si="3300">LS29+1/24+1/100000</f>
        <v>44696.958563333355</v>
      </c>
      <c r="LT30" s="501" t="str">
        <f>IF(VLOOKUP(LS30,'Drilling Input'!$B$3:$F$10034,5,1)=VLOOKUP(LS29,'Drilling Input'!$B$3:$F$10034,5,1)," ",VLOOKUP(LS30,'Drilling Input'!$B$3:$F$10034,5,1))</f>
        <v xml:space="preserve"> </v>
      </c>
      <c r="LU30" s="506"/>
      <c r="LV30" s="503">
        <f t="shared" ref="LV30" si="3301">LV29+1/24+1/100000</f>
        <v>44697.958563333355</v>
      </c>
      <c r="LW30" s="501" t="str">
        <f>IF(VLOOKUP(LV30,'Drilling Input'!$B$3:$F$10034,5,1)=VLOOKUP(LV29,'Drilling Input'!$B$3:$F$10034,5,1)," ",VLOOKUP(LV30,'Drilling Input'!$B$3:$F$10034,5,1))</f>
        <v xml:space="preserve">POOH HWDP and BHA.  Rack back with aux assistance. </v>
      </c>
      <c r="LX30" s="506"/>
      <c r="LY30" s="503">
        <f t="shared" si="2515"/>
        <v>44698.958563333355</v>
      </c>
      <c r="LZ30" s="501" t="str">
        <f>IF(VLOOKUP(LY30,'Drilling Input'!$B$3:$F$10034,5,1)=VLOOKUP(LY29,'Drilling Input'!$B$3:$F$10034,5,1)," ",VLOOKUP(LY30,'Drilling Input'!$B$3:$F$10034,5,1))</f>
        <v>Circulate bottoms up</v>
      </c>
      <c r="MA30" s="506"/>
      <c r="MB30" s="503">
        <f t="shared" ref="MB30" si="3302">MB29+1/24+1/100000</f>
        <v>44699.958563333355</v>
      </c>
      <c r="MC30" s="501" t="str">
        <f>IF(VLOOKUP(MB30,'Drilling Input'!$B$3:$F$10034,5,1)=VLOOKUP(MB29,'Drilling Input'!$B$3:$F$10034,5,1)," ",VLOOKUP(MB30,'Drilling Input'!$B$3:$F$10034,5,1))</f>
        <v>Inflow test on choke line</v>
      </c>
      <c r="MD30" s="506"/>
      <c r="ME30" s="503">
        <f t="shared" ref="ME30" si="3303">ME29+1/24+1/100000</f>
        <v>44700.958563333355</v>
      </c>
      <c r="MF30" s="501" t="str">
        <f>IF(VLOOKUP(ME30,'Drilling Input'!$B$3:$F$10034,5,1)=VLOOKUP(ME29,'Drilling Input'!$B$3:$F$10034,5,1)," ",VLOOKUP(ME30,'Drilling Input'!$B$3:$F$10034,5,1))</f>
        <v xml:space="preserve"> </v>
      </c>
      <c r="MG30" s="506"/>
      <c r="MH30" s="503">
        <f t="shared" ref="MH30" si="3304">MH29+1/24+1/100000</f>
        <v>44701.958563333355</v>
      </c>
      <c r="MI30" s="501" t="str">
        <f>IF(VLOOKUP(MH30,'Drilling Input'!$B$3:$F$10034,5,1)=VLOOKUP(MH29,'Drilling Input'!$B$3:$F$10034,5,1)," ",VLOOKUP(MH30,'Drilling Input'!$B$3:$F$10034,5,1))</f>
        <v>C/O DP handing equipment</v>
      </c>
      <c r="MJ30" s="506"/>
      <c r="MK30" s="503">
        <f t="shared" ref="MK30" si="3305">MK29+1/24+1/100000</f>
        <v>44702.958563333355</v>
      </c>
      <c r="ML30" s="501" t="str">
        <f>IF(VLOOKUP(MK30,'Drilling Input'!$B$3:$F$10034,5,1)=VLOOKUP(MK29,'Drilling Input'!$B$3:$F$10034,5,1)," ",VLOOKUP(MK30,'Drilling Input'!$B$3:$F$10034,5,1))</f>
        <v>Drill remaining shoetrack and 15 ft new formation.</v>
      </c>
      <c r="MM30" s="506"/>
      <c r="MN30" s="503">
        <f t="shared" si="2520"/>
        <v>44703.958563333355</v>
      </c>
      <c r="MO30" s="501" t="str">
        <f>IF(VLOOKUP(MN30,'Drilling Input'!$B$3:$F$10034,5,1)=VLOOKUP(MN29,'Drilling Input'!$B$3:$F$10034,5,1)," ",VLOOKUP(MN30,'Drilling Input'!$B$3:$F$10034,5,1))</f>
        <v xml:space="preserve"> </v>
      </c>
      <c r="MP30" s="506"/>
      <c r="MQ30" s="503">
        <f t="shared" ref="MQ30" si="3306">MQ29+1/24+1/100000</f>
        <v>44704.958563333355</v>
      </c>
      <c r="MR30" s="501" t="str">
        <f>IF(VLOOKUP(MQ30,'Drilling Input'!$B$3:$F$10034,5,1)=VLOOKUP(MQ29,'Drilling Input'!$B$3:$F$10034,5,1)," ",VLOOKUP(MQ30,'Drilling Input'!$B$3:$F$10034,5,1))</f>
        <v>At bump,  P/T casing to 4,000 psi.  Check for back flow</v>
      </c>
      <c r="MS30" s="506"/>
      <c r="MT30" s="503">
        <f t="shared" ref="MT30" si="3307">MT29+1/24+1/100000</f>
        <v>44705.958563333355</v>
      </c>
      <c r="MU30" s="501" t="str">
        <f>IF(VLOOKUP(MT30,'Drilling Input'!$B$3:$F$10034,5,1)=VLOOKUP(MT29,'Drilling Input'!$B$3:$F$10034,5,1)," ",VLOOKUP(MT30,'Drilling Input'!$B$3:$F$10034,5,1))</f>
        <v xml:space="preserve"> </v>
      </c>
      <c r="MV30" s="506"/>
      <c r="MW30" s="503">
        <f t="shared" si="2515"/>
        <v>44706.958563333355</v>
      </c>
      <c r="MX30" s="501" t="str">
        <f>IF(VLOOKUP(MW30,'Drilling Input'!$B$3:$F$10034,5,1)=VLOOKUP(MW29,'Drilling Input'!$B$3:$F$10034,5,1)," ",VLOOKUP(MW30,'Drilling Input'!$B$3:$F$10034,5,1))</f>
        <v xml:space="preserve"> </v>
      </c>
      <c r="MY30" s="506"/>
      <c r="MZ30" s="503">
        <f t="shared" ref="MZ30" si="3308">MZ29+1/24+1/100000</f>
        <v>44707.958563333355</v>
      </c>
      <c r="NA30" s="501" t="str">
        <f>IF(VLOOKUP(MZ30,'Drilling Input'!$B$3:$F$10034,5,1)=VLOOKUP(MZ29,'Drilling Input'!$B$3:$F$10034,5,1)," ",VLOOKUP(MZ30,'Drilling Input'!$B$3:$F$10034,5,1))</f>
        <v>POOH BHA racking DP to 1000 ft. PS30's out, bushings in.</v>
      </c>
      <c r="NB30" s="506"/>
      <c r="NC30" s="503">
        <f t="shared" ref="NC30" si="3309">NC29+1/24+1/100000</f>
        <v>44708.958563333355</v>
      </c>
      <c r="ND30" s="501" t="str">
        <f>IF(VLOOKUP(NC30,'Drilling Input'!$B$3:$F$10034,5,1)=VLOOKUP(NC29,'Drilling Input'!$B$3:$F$10034,5,1)," ",VLOOKUP(NC30,'Drilling Input'!$B$3:$F$10034,5,1))</f>
        <v xml:space="preserve"> </v>
      </c>
      <c r="NE30" s="506"/>
      <c r="NF30" s="503">
        <f t="shared" ref="NF30" si="3310">NF29+1/24+1/100000</f>
        <v>44709.958563333355</v>
      </c>
      <c r="NG30" s="501" t="str">
        <f>IF(VLOOKUP(NF30,'Drilling Input'!$B$3:$F$10034,5,1)=VLOOKUP(NF29,'Drilling Input'!$B$3:$F$10034,5,1)," ",VLOOKUP(NF30,'Drilling Input'!$B$3:$F$10034,5,1))</f>
        <v>Pump cocktail train and displace to SW</v>
      </c>
      <c r="NH30" s="506"/>
      <c r="NI30" s="503">
        <f t="shared" ref="NI30" si="3311">NI29+1/24+1/100000</f>
        <v>44710.958563333355</v>
      </c>
      <c r="NJ30" s="501" t="str">
        <f>IF(VLOOKUP(NI30,'Drilling Input'!$B$3:$F$10034,5,1)=VLOOKUP(NI29,'Drilling Input'!$B$3:$F$10034,5,1)," ",VLOOKUP(NI30,'Drilling Input'!$B$3:$F$10034,5,1))</f>
        <v xml:space="preserve"> </v>
      </c>
      <c r="NK30" s="506"/>
      <c r="NL30" s="503">
        <f t="shared" si="2520"/>
        <v>44711.958563333355</v>
      </c>
      <c r="NM30" s="501" t="str">
        <f>IF(VLOOKUP(NL30,'Drilling Input'!$B$3:$F$10034,5,1)=VLOOKUP(NL29,'Drilling Input'!$B$3:$F$10034,5,1)," ",VLOOKUP(NL30,'Drilling Input'!$B$3:$F$10034,5,1))</f>
        <v xml:space="preserve"> </v>
      </c>
      <c r="NN30" s="506"/>
      <c r="NO30" s="503">
        <f t="shared" ref="NO30" si="3312">NO29+1/24+1/100000</f>
        <v>44712.958563333355</v>
      </c>
      <c r="NP30" s="501" t="str">
        <f>IF(VLOOKUP(NO30,'Drilling Input'!$B$3:$F$10034,5,1)=VLOOKUP(NO29,'Drilling Input'!$B$3:$F$10034,5,1)," ",VLOOKUP(NO30,'Drilling Input'!$B$3:$F$10034,5,1))</f>
        <v xml:space="preserve"> </v>
      </c>
      <c r="NQ30" s="506"/>
      <c r="NR30" s="503">
        <f t="shared" ref="NR30" si="3313">NR29+1/24+1/100000</f>
        <v>44713.958563333355</v>
      </c>
      <c r="NS30" s="501" t="str">
        <f>IF(VLOOKUP(NR30,'Drilling Input'!$B$3:$F$10034,5,1)=VLOOKUP(NR29,'Drilling Input'!$B$3:$F$10034,5,1)," ",VLOOKUP(NR30,'Drilling Input'!$B$3:$F$10034,5,1))</f>
        <v xml:space="preserve"> </v>
      </c>
      <c r="NT30" s="506"/>
      <c r="NU30" s="503">
        <f t="shared" si="2535"/>
        <v>44714.958563333355</v>
      </c>
      <c r="NV30" s="501" t="str">
        <f>IF(VLOOKUP(NU30,'Drilling Input'!$B$3:$F$10034,5,1)=VLOOKUP(NU29,'Drilling Input'!$B$3:$F$10034,5,1)," ",VLOOKUP(NU30,'Drilling Input'!$B$3:$F$10034,5,1))</f>
        <v>RIH 8-1/2" AutoTrak BHA - simulate screen run</v>
      </c>
      <c r="NW30" s="506"/>
      <c r="NX30" s="503">
        <f t="shared" ref="NX30" si="3314">NX29+1/24+1/100000</f>
        <v>44715.958563333355</v>
      </c>
      <c r="NY30" s="501" t="str">
        <f>IF(VLOOKUP(NX30,'Drilling Input'!$B$3:$F$10034,5,1)=VLOOKUP(NX29,'Drilling Input'!$B$3:$F$10034,5,1)," ",VLOOKUP(NX30,'Drilling Input'!$B$3:$F$10034,5,1))</f>
        <v xml:space="preserve"> </v>
      </c>
      <c r="NZ30" s="506"/>
      <c r="OA30" s="503">
        <f t="shared" ref="OA30" si="3315">OA29+1/24+1/100000</f>
        <v>44716.958563333355</v>
      </c>
      <c r="OB30" s="501" t="str">
        <f>IF(VLOOKUP(OA30,'Drilling Input'!$B$3:$F$10034,5,1)=VLOOKUP(OA29,'Drilling Input'!$B$3:$F$10034,5,1)," ",VLOOKUP(OA30,'Drilling Input'!$B$3:$F$10034,5,1))</f>
        <v xml:space="preserve"> </v>
      </c>
      <c r="OC30" s="506"/>
      <c r="OD30" s="503">
        <f t="shared" ref="OD30" si="3316">OD29+1/24+1/100000</f>
        <v>44717.958563333355</v>
      </c>
      <c r="OE30" s="501" t="str">
        <f>IF(VLOOKUP(OD30,'Drilling Input'!$B$3:$F$10034,5,1)=VLOOKUP(OD29,'Drilling Input'!$B$3:$F$10034,5,1)," ",VLOOKUP(OD30,'Drilling Input'!$B$3:$F$10034,5,1))</f>
        <v xml:space="preserve"> </v>
      </c>
      <c r="OF30" s="506"/>
      <c r="OG30" s="503">
        <f t="shared" ref="OG30" si="3317">OG29+1/24+1/100000</f>
        <v>44718.958563333355</v>
      </c>
      <c r="OH30" s="501" t="str">
        <f>IF(VLOOKUP(OG30,'Drilling Input'!$B$3:$F$10034,5,1)=VLOOKUP(OG29,'Drilling Input'!$B$3:$F$10034,5,1)," ",VLOOKUP(OG30,'Drilling Input'!$B$3:$F$10034,5,1))</f>
        <v xml:space="preserve"> </v>
      </c>
      <c r="OI30" s="506"/>
      <c r="OJ30" s="503">
        <f t="shared" si="2540"/>
        <v>44719.958563333355</v>
      </c>
      <c r="OK30" s="501" t="str">
        <f>IF(VLOOKUP(OJ30,'Drilling Input'!$B$3:$F$10034,5,1)=VLOOKUP(OJ29,'Drilling Input'!$B$3:$F$10034,5,1)," ",VLOOKUP(OJ30,'Drilling Input'!$B$3:$F$10034,5,1))</f>
        <v xml:space="preserve"> </v>
      </c>
      <c r="OL30" s="506"/>
      <c r="OM30" s="503">
        <f t="shared" ref="OM30" si="3318">OM29+1/24+1/100000</f>
        <v>44720.958563333355</v>
      </c>
      <c r="ON30" s="501" t="str">
        <f>IF(VLOOKUP(OM30,'Drilling Input'!$B$3:$F$10034,5,1)=VLOOKUP(OM29,'Drilling Input'!$B$3:$F$10034,5,1)," ",VLOOKUP(OM30,'Drilling Input'!$B$3:$F$10034,5,1))</f>
        <v xml:space="preserve"> </v>
      </c>
      <c r="OO30" s="506"/>
      <c r="OP30" s="503">
        <f t="shared" ref="OP30" si="3319">OP29+1/24+1/100000</f>
        <v>44721.958563333355</v>
      </c>
      <c r="OQ30" s="501" t="str">
        <f>IF(VLOOKUP(OP30,'Drilling Input'!$B$3:$F$10034,5,1)=VLOOKUP(OP29,'Drilling Input'!$B$3:$F$10034,5,1)," ",VLOOKUP(OP30,'Drilling Input'!$B$3:$F$10034,5,1))</f>
        <v xml:space="preserve"> </v>
      </c>
      <c r="OR30" s="506"/>
      <c r="OS30" s="503">
        <f t="shared" si="2535"/>
        <v>44722.958563333355</v>
      </c>
      <c r="OT30" s="501" t="str">
        <f>IF(VLOOKUP(OS30,'Drilling Input'!$B$3:$F$10034,5,1)=VLOOKUP(OS29,'Drilling Input'!$B$3:$F$10034,5,1)," ",VLOOKUP(OS30,'Drilling Input'!$B$3:$F$10034,5,1))</f>
        <v xml:space="preserve">Inflow Test SCSSV high </v>
      </c>
      <c r="OU30" s="506"/>
      <c r="OV30" s="503">
        <f t="shared" ref="OV30" si="3320">OV29+1/24+1/100000</f>
        <v>44723.958563333355</v>
      </c>
      <c r="OW30" s="501" t="str">
        <f>IF(VLOOKUP(OV30,'Drilling Input'!$B$3:$F$10034,5,1)=VLOOKUP(OV29,'Drilling Input'!$B$3:$F$10034,5,1)," ",VLOOKUP(OV30,'Drilling Input'!$B$3:$F$10034,5,1))</f>
        <v xml:space="preserve">ROV inspect THD and components </v>
      </c>
      <c r="OX30" s="506"/>
      <c r="OY30" s="503">
        <f t="shared" ref="OY30" si="3321">OY29+1/24+1/100000</f>
        <v>44724.958563333355</v>
      </c>
      <c r="OZ30" s="501" t="str">
        <f>IF(VLOOKUP(OY30,'Drilling Input'!$B$3:$F$10034,5,1)=VLOOKUP(OY29,'Drilling Input'!$B$3:$F$10034,5,1)," ",VLOOKUP(OY30,'Drilling Input'!$B$3:$F$10034,5,1))</f>
        <v>RIH to top of suspension packer</v>
      </c>
      <c r="PA30" s="506"/>
      <c r="PB30" s="503">
        <f t="shared" ref="PB30" si="3322">PB29+1/24+1/100000</f>
        <v>44725.958563333355</v>
      </c>
      <c r="PC30" s="501" t="str">
        <f>IF(VLOOKUP(PB30,'Drilling Input'!$B$3:$F$10034,5,1)=VLOOKUP(PB29,'Drilling Input'!$B$3:$F$10034,5,1)," ",VLOOKUP(PB30,'Drilling Input'!$B$3:$F$10034,5,1))</f>
        <v>RIH 8-1/2" AutoTrak BHA on 6-5/8" DP to 1 stand above expected TOC.</v>
      </c>
      <c r="PD30" s="506"/>
      <c r="PE30" s="503">
        <f t="shared" ref="PE30" si="3323">PE29+1/24+1/100000</f>
        <v>44726.958563333355</v>
      </c>
      <c r="PF30" s="501" t="str">
        <f>IF(VLOOKUP(PE30,'Drilling Input'!$B$3:$F$10034,5,1)=VLOOKUP(PE29,'Drilling Input'!$B$3:$F$10034,5,1)," ",VLOOKUP(PE30,'Drilling Input'!$B$3:$F$10034,5,1))</f>
        <v xml:space="preserve"> </v>
      </c>
      <c r="PG30" s="506"/>
      <c r="PH30" s="503">
        <f t="shared" si="2540"/>
        <v>44727.958563333355</v>
      </c>
      <c r="PI30" s="501" t="str">
        <f>IF(VLOOKUP(PH30,'Drilling Input'!$B$3:$F$10034,5,1)=VLOOKUP(PH29,'Drilling Input'!$B$3:$F$10034,5,1)," ",VLOOKUP(PH30,'Drilling Input'!$B$3:$F$10034,5,1))</f>
        <v>Activate Jetstream with RFID tags</v>
      </c>
      <c r="PJ30" s="506"/>
      <c r="PK30" s="503">
        <f t="shared" ref="PK30" si="3324">PK29+1/24+1/100000</f>
        <v>44728.958563333355</v>
      </c>
      <c r="PL30" s="501" t="str">
        <f>IF(VLOOKUP(PK30,'Drilling Input'!$B$3:$F$10034,5,1)=VLOOKUP(PK29,'Drilling Input'!$B$3:$F$10034,5,1)," ",VLOOKUP(PK30,'Drilling Input'!$B$3:$F$10034,5,1))</f>
        <v xml:space="preserve"> </v>
      </c>
      <c r="PM30" s="506"/>
      <c r="PN30" s="503">
        <f t="shared" ref="PN30" si="3325">PN29+1/24+1/100000</f>
        <v>44729.958563333355</v>
      </c>
      <c r="PO30" s="501" t="str">
        <f>IF(VLOOKUP(PN30,'Drilling Input'!$B$3:$F$10034,5,1)=VLOOKUP(PN29,'Drilling Input'!$B$3:$F$10034,5,1)," ",VLOOKUP(PN30,'Drilling Input'!$B$3:$F$10034,5,1))</f>
        <v xml:space="preserve"> </v>
      </c>
      <c r="PP30" s="506"/>
      <c r="PQ30" s="503">
        <f t="shared" si="2535"/>
        <v>44730.958563333355</v>
      </c>
      <c r="PR30" s="501" t="str">
        <f>IF(VLOOKUP(PQ30,'Drilling Input'!$B$3:$F$10034,5,1)=VLOOKUP(PQ29,'Drilling Input'!$B$3:$F$10034,5,1)," ",VLOOKUP(PQ30,'Drilling Input'!$B$3:$F$10034,5,1))</f>
        <v>Set packer with cement unit. Test packer to 3700 psi 15 mins. Pull test packer.</v>
      </c>
      <c r="PS30" s="506"/>
      <c r="PT30" s="503">
        <f t="shared" ref="PT30" si="3326">PT29+1/24+1/100000</f>
        <v>44731.958563333355</v>
      </c>
      <c r="PU30" s="501" t="str">
        <f>IF(VLOOKUP(PT30,'Drilling Input'!$B$3:$F$10034,5,1)=VLOOKUP(PT29,'Drilling Input'!$B$3:$F$10034,5,1)," ",VLOOKUP(PT30,'Drilling Input'!$B$3:$F$10034,5,1))</f>
        <v xml:space="preserve"> </v>
      </c>
      <c r="PV30" s="506"/>
      <c r="PW30" s="503">
        <f t="shared" ref="PW30" si="3327">PW29+1/24+1/100000</f>
        <v>44732.958563333355</v>
      </c>
      <c r="PX30" s="501" t="str">
        <f>IF(VLOOKUP(PW30,'Drilling Input'!$B$3:$F$10034,5,1)=VLOOKUP(PW29,'Drilling Input'!$B$3:$F$10034,5,1)," ",VLOOKUP(PW30,'Drilling Input'!$B$3:$F$10034,5,1))</f>
        <v xml:space="preserve"> </v>
      </c>
      <c r="PY30" s="506"/>
      <c r="PZ30" s="503">
        <f t="shared" ref="PZ30" si="3328">PZ29+1/24+1/100000</f>
        <v>44733.958563333355</v>
      </c>
      <c r="QA30" s="501" t="str">
        <f>IF(VLOOKUP(PZ30,'Drilling Input'!$B$3:$F$10034,5,1)=VLOOKUP(PZ29,'Drilling Input'!$B$3:$F$10034,5,1)," ",VLOOKUP(PZ30,'Drilling Input'!$B$3:$F$10034,5,1))</f>
        <v xml:space="preserve"> </v>
      </c>
      <c r="QB30" s="506"/>
      <c r="QC30" s="503">
        <f t="shared" ref="QC30" si="3329">QC29+1/24+1/100000</f>
        <v>44734.958563333355</v>
      </c>
      <c r="QD30" s="501" t="str">
        <f>IF(VLOOKUP(QC30,'Drilling Input'!$B$3:$F$10034,5,1)=VLOOKUP(QC29,'Drilling Input'!$B$3:$F$10034,5,1)," ",VLOOKUP(QC30,'Drilling Input'!$B$3:$F$10034,5,1))</f>
        <v xml:space="preserve"> </v>
      </c>
      <c r="QE30" s="506"/>
      <c r="QF30" s="503">
        <f t="shared" si="2540"/>
        <v>44735.958563333355</v>
      </c>
      <c r="QG30" s="501" t="str">
        <f>IF(VLOOKUP(QF30,'Drilling Input'!$B$3:$F$10034,5,1)=VLOOKUP(QF29,'Drilling Input'!$B$3:$F$10034,5,1)," ",VLOOKUP(QF30,'Drilling Input'!$B$3:$F$10034,5,1))</f>
        <v xml:space="preserve"> </v>
      </c>
      <c r="QH30" s="506"/>
      <c r="QI30" s="503">
        <f t="shared" ref="QI30" si="3330">QI29+1/24+1/100000</f>
        <v>44736.958563333355</v>
      </c>
      <c r="QJ30" s="501" t="str">
        <f>IF(VLOOKUP(QI30,'Drilling Input'!$B$3:$F$10034,5,1)=VLOOKUP(QI29,'Drilling Input'!$B$3:$F$10034,5,1)," ",VLOOKUP(QI30,'Drilling Input'!$B$3:$F$10034,5,1))</f>
        <v xml:space="preserve"> </v>
      </c>
      <c r="QK30" s="506"/>
      <c r="QL30" s="503">
        <f t="shared" ref="QL30" si="3331">QL29+1/24+1/100000</f>
        <v>44737.958563333355</v>
      </c>
      <c r="QM30" s="501" t="str">
        <f>IF(VLOOKUP(QL30,'Drilling Input'!$B$3:$F$10034,5,1)=VLOOKUP(QL29,'Drilling Input'!$B$3:$F$10034,5,1)," ",VLOOKUP(QL30,'Drilling Input'!$B$3:$F$10034,5,1))</f>
        <v xml:space="preserve">Install bridge.  Lay down riser double.  </v>
      </c>
      <c r="QN30" s="506"/>
      <c r="QO30" s="503">
        <f t="shared" si="2555"/>
        <v>44738.958563333355</v>
      </c>
      <c r="QP30" s="501" t="str">
        <f>IF(VLOOKUP(QO30,'Drilling Input'!$B$3:$F$10034,5,1)=VLOOKUP(QO29,'Drilling Input'!$B$3:$F$10034,5,1)," ",VLOOKUP(QO30,'Drilling Input'!$B$3:$F$10034,5,1))</f>
        <v>Recover coflex hoses, meanwhile recover transponders</v>
      </c>
      <c r="QQ30" s="506"/>
      <c r="QR30" s="503">
        <f t="shared" ref="QR30" si="3332">QR29+1/24+1/100000</f>
        <v>44739.958563333355</v>
      </c>
      <c r="QS30" s="501" t="str">
        <f>IF(VLOOKUP(QR30,'Drilling Input'!$B$3:$F$10034,5,1)=VLOOKUP(QR29,'Drilling Input'!$B$3:$F$10034,5,1)," ",VLOOKUP(QR30,'Drilling Input'!$B$3:$F$10034,5,1))</f>
        <v xml:space="preserve"> </v>
      </c>
      <c r="QT30" s="506"/>
      <c r="QU30" s="503">
        <f t="shared" ref="QU30" si="3333">QU29+1/24+1/100000</f>
        <v>44740.958563333355</v>
      </c>
      <c r="QV30" s="501" t="str">
        <f>IF(VLOOKUP(QU30,'Drilling Input'!$B$3:$F$10034,5,1)=VLOOKUP(QU29,'Drilling Input'!$B$3:$F$10034,5,1)," ",VLOOKUP(QU30,'Drilling Input'!$B$3:$F$10034,5,1))</f>
        <v xml:space="preserve"> </v>
      </c>
      <c r="QW30" s="506"/>
      <c r="QX30" s="503">
        <f t="shared" ref="QX30" si="3334">QX29+1/24+1/100000</f>
        <v>44741.958563333355</v>
      </c>
      <c r="QY30" s="501" t="str">
        <f>IF(VLOOKUP(QX30,'Drilling Input'!$B$3:$F$10034,5,1)=VLOOKUP(QX29,'Drilling Input'!$B$3:$F$10034,5,1)," ",VLOOKUP(QX30,'Drilling Input'!$B$3:$F$10034,5,1))</f>
        <v xml:space="preserve"> </v>
      </c>
      <c r="QZ30" s="506"/>
      <c r="RA30" s="503">
        <f t="shared" ref="RA30" si="3335">RA29+1/24+1/100000</f>
        <v>44742.958563333355</v>
      </c>
      <c r="RB30" s="501" t="str">
        <f>IF(VLOOKUP(RA30,'Drilling Input'!$B$3:$F$10034,5,1)=VLOOKUP(RA29,'Drilling Input'!$B$3:$F$10034,5,1)," ",VLOOKUP(RA30,'Drilling Input'!$B$3:$F$10034,5,1))</f>
        <v xml:space="preserve"> </v>
      </c>
      <c r="RC30" s="506"/>
      <c r="RD30" s="503">
        <f t="shared" si="2560"/>
        <v>44743.958563333355</v>
      </c>
      <c r="RE30" s="501" t="str">
        <f>IF(VLOOKUP(RD30,'Drilling Input'!$B$3:$F$10034,5,1)=VLOOKUP(RD29,'Drilling Input'!$B$3:$F$10034,5,1)," ",VLOOKUP(RD30,'Drilling Input'!$B$3:$F$10034,5,1))</f>
        <v xml:space="preserve"> </v>
      </c>
      <c r="RF30" s="506"/>
      <c r="RG30" s="503">
        <f t="shared" ref="RG30" si="3336">RG29+1/24+1/100000</f>
        <v>44744.958563333355</v>
      </c>
      <c r="RH30" s="501" t="str">
        <f>IF(VLOOKUP(RG30,'Drilling Input'!$B$3:$F$10034,5,1)=VLOOKUP(RG29,'Drilling Input'!$B$3:$F$10034,5,1)," ",VLOOKUP(RG30,'Drilling Input'!$B$3:$F$10034,5,1))</f>
        <v xml:space="preserve"> </v>
      </c>
      <c r="RI30" s="506"/>
      <c r="RJ30" s="503">
        <f t="shared" ref="RJ30" si="3337">RJ29+1/24+1/100000</f>
        <v>44745.958563333355</v>
      </c>
      <c r="RK30" s="501" t="str">
        <f>IF(VLOOKUP(RJ30,'Drilling Input'!$B$3:$F$10034,5,1)=VLOOKUP(RJ29,'Drilling Input'!$B$3:$F$10034,5,1)," ",VLOOKUP(RJ30,'Drilling Input'!$B$3:$F$10034,5,1))</f>
        <v xml:space="preserve"> </v>
      </c>
      <c r="RL30" s="506"/>
      <c r="RM30" s="503">
        <f t="shared" si="2555"/>
        <v>44746.958563333355</v>
      </c>
      <c r="RN30" s="501" t="str">
        <f>IF(VLOOKUP(RM30,'Drilling Input'!$B$3:$F$10034,5,1)=VLOOKUP(RM29,'Drilling Input'!$B$3:$F$10034,5,1)," ",VLOOKUP(RM30,'Drilling Input'!$B$3:$F$10034,5,1))</f>
        <v xml:space="preserve"> </v>
      </c>
      <c r="RO30" s="506"/>
      <c r="RP30" s="503">
        <f t="shared" ref="RP30" si="3338">RP29+1/24+1/100000</f>
        <v>44747.958563333355</v>
      </c>
      <c r="RQ30" s="501" t="str">
        <f>IF(VLOOKUP(RP30,'Drilling Input'!$B$3:$F$10034,5,1)=VLOOKUP(RP29,'Drilling Input'!$B$3:$F$10034,5,1)," ",VLOOKUP(RP30,'Drilling Input'!$B$3:$F$10034,5,1))</f>
        <v xml:space="preserve"> </v>
      </c>
      <c r="RR30" s="506"/>
      <c r="RS30" s="503">
        <f t="shared" ref="RS30" si="3339">RS29+1/24+1/100000</f>
        <v>44748.958563333355</v>
      </c>
      <c r="RT30" s="501" t="str">
        <f>IF(VLOOKUP(RS30,'Drilling Input'!$B$3:$F$10034,5,1)=VLOOKUP(RS29,'Drilling Input'!$B$3:$F$10034,5,1)," ",VLOOKUP(RS30,'Drilling Input'!$B$3:$F$10034,5,1))</f>
        <v xml:space="preserve"> </v>
      </c>
      <c r="RU30" s="506"/>
      <c r="RV30" s="503">
        <f t="shared" ref="RV30" si="3340">RV29+1/24+1/100000</f>
        <v>44749.958563333355</v>
      </c>
      <c r="RW30" s="501" t="str">
        <f>IF(VLOOKUP(RV30,'Drilling Input'!$B$3:$F$10034,5,1)=VLOOKUP(RV29,'Drilling Input'!$B$3:$F$10034,5,1)," ",VLOOKUP(RV30,'Drilling Input'!$B$3:$F$10034,5,1))</f>
        <v xml:space="preserve"> </v>
      </c>
      <c r="RX30" s="506"/>
      <c r="RY30" s="503">
        <f t="shared" ref="RY30" si="3341">RY29+1/24+1/100000</f>
        <v>44750.958563333355</v>
      </c>
      <c r="RZ30" s="501" t="str">
        <f>IF(VLOOKUP(RY30,'Drilling Input'!$B$3:$F$10034,5,1)=VLOOKUP(RY29,'Drilling Input'!$B$3:$F$10034,5,1)," ",VLOOKUP(RY30,'Drilling Input'!$B$3:$F$10034,5,1))</f>
        <v xml:space="preserve"> </v>
      </c>
      <c r="SA30" s="506"/>
      <c r="SB30" s="503">
        <f t="shared" si="2560"/>
        <v>44751.958563333355</v>
      </c>
      <c r="SC30" s="501" t="str">
        <f>IF(VLOOKUP(SB30,'Drilling Input'!$B$3:$F$10034,5,1)=VLOOKUP(SB29,'Drilling Input'!$B$3:$F$10034,5,1)," ",VLOOKUP(SB30,'Drilling Input'!$B$3:$F$10034,5,1))</f>
        <v xml:space="preserve"> </v>
      </c>
      <c r="SD30" s="506"/>
      <c r="SE30" s="503">
        <f t="shared" ref="SE30" si="3342">SE29+1/24+1/100000</f>
        <v>44752.958563333355</v>
      </c>
      <c r="SF30" s="501" t="str">
        <f>IF(VLOOKUP(SE30,'Drilling Input'!$B$3:$F$10034,5,1)=VLOOKUP(SE29,'Drilling Input'!$B$3:$F$10034,5,1)," ",VLOOKUP(SE30,'Drilling Input'!$B$3:$F$10034,5,1))</f>
        <v xml:space="preserve"> </v>
      </c>
      <c r="SG30" s="506"/>
      <c r="SH30" s="503">
        <f t="shared" ref="SH30" si="3343">SH29+1/24+1/100000</f>
        <v>44753.958563333355</v>
      </c>
      <c r="SI30" s="501" t="str">
        <f>IF(VLOOKUP(SH30,'Drilling Input'!$B$3:$F$10034,5,1)=VLOOKUP(SH29,'Drilling Input'!$B$3:$F$10034,5,1)," ",VLOOKUP(SH30,'Drilling Input'!$B$3:$F$10034,5,1))</f>
        <v xml:space="preserve"> </v>
      </c>
      <c r="SJ30" s="506"/>
      <c r="SK30" s="503">
        <f t="shared" si="2555"/>
        <v>44754.958563333355</v>
      </c>
      <c r="SL30" s="501" t="str">
        <f>IF(VLOOKUP(SK30,'Drilling Input'!$B$3:$F$10034,5,1)=VLOOKUP(SK29,'Drilling Input'!$B$3:$F$10034,5,1)," ",VLOOKUP(SK30,'Drilling Input'!$B$3:$F$10034,5,1))</f>
        <v xml:space="preserve"> </v>
      </c>
      <c r="SM30" s="506"/>
      <c r="SN30" s="503">
        <f t="shared" ref="SN30" si="3344">SN29+1/24+1/100000</f>
        <v>44755.958563333355</v>
      </c>
      <c r="SO30" s="501" t="str">
        <f>IF(VLOOKUP(SN30,'Drilling Input'!$B$3:$F$10034,5,1)=VLOOKUP(SN29,'Drilling Input'!$B$3:$F$10034,5,1)," ",VLOOKUP(SN30,'Drilling Input'!$B$3:$F$10034,5,1))</f>
        <v xml:space="preserve"> </v>
      </c>
      <c r="SP30" s="506"/>
      <c r="SQ30" s="503">
        <f t="shared" ref="SQ30" si="3345">SQ29+1/24+1/100000</f>
        <v>44756.958563333355</v>
      </c>
      <c r="SR30" s="501" t="str">
        <f>IF(VLOOKUP(SQ30,'Drilling Input'!$B$3:$F$10034,5,1)=VLOOKUP(SQ29,'Drilling Input'!$B$3:$F$10034,5,1)," ",VLOOKUP(SQ30,'Drilling Input'!$B$3:$F$10034,5,1))</f>
        <v xml:space="preserve"> </v>
      </c>
      <c r="SS30" s="506"/>
      <c r="ST30" s="503">
        <f t="shared" ref="ST30" si="3346">ST29+1/24+1/100000</f>
        <v>44757.958563333355</v>
      </c>
      <c r="SU30" s="501" t="str">
        <f>IF(VLOOKUP(ST30,'Drilling Input'!$B$3:$F$10034,5,1)=VLOOKUP(ST29,'Drilling Input'!$B$3:$F$10034,5,1)," ",VLOOKUP(ST30,'Drilling Input'!$B$3:$F$10034,5,1))</f>
        <v xml:space="preserve"> </v>
      </c>
      <c r="SV30" s="506"/>
      <c r="SW30" s="503">
        <f t="shared" ref="SW30" si="3347">SW29+1/24+1/100000</f>
        <v>44758.958563333355</v>
      </c>
      <c r="SX30" s="501" t="str">
        <f>IF(VLOOKUP(SW30,'Drilling Input'!$B$3:$F$10034,5,1)=VLOOKUP(SW29,'Drilling Input'!$B$3:$F$10034,5,1)," ",VLOOKUP(SW30,'Drilling Input'!$B$3:$F$10034,5,1))</f>
        <v xml:space="preserve"> </v>
      </c>
      <c r="SY30" s="506"/>
      <c r="SZ30" s="503">
        <f t="shared" si="2560"/>
        <v>44759.958563333355</v>
      </c>
      <c r="TA30" s="501" t="str">
        <f>IF(VLOOKUP(SZ30,'Drilling Input'!$B$3:$F$10034,5,1)=VLOOKUP(SZ29,'Drilling Input'!$B$3:$F$10034,5,1)," ",VLOOKUP(SZ30,'Drilling Input'!$B$3:$F$10034,5,1))</f>
        <v xml:space="preserve"> </v>
      </c>
      <c r="TB30" s="506"/>
      <c r="TC30" s="503">
        <f t="shared" ref="TC30" si="3348">TC29+1/24+1/100000</f>
        <v>44760.958563333355</v>
      </c>
      <c r="TD30" s="501" t="str">
        <f>IF(VLOOKUP(TC30,'Drilling Input'!$B$3:$F$10034,5,1)=VLOOKUP(TC29,'Drilling Input'!$B$3:$F$10034,5,1)," ",VLOOKUP(TC30,'Drilling Input'!$B$3:$F$10034,5,1))</f>
        <v xml:space="preserve"> </v>
      </c>
      <c r="TE30" s="506"/>
      <c r="TF30" s="503">
        <f t="shared" ref="TF30" si="3349">TF29+1/24+1/100000</f>
        <v>44761.958563333355</v>
      </c>
      <c r="TG30" s="501" t="str">
        <f>IF(VLOOKUP(TF30,'Drilling Input'!$B$3:$F$10034,5,1)=VLOOKUP(TF29,'Drilling Input'!$B$3:$F$10034,5,1)," ",VLOOKUP(TF30,'Drilling Input'!$B$3:$F$10034,5,1))</f>
        <v xml:space="preserve"> </v>
      </c>
      <c r="TH30" s="506"/>
      <c r="TI30" s="503">
        <f t="shared" si="2575"/>
        <v>44762.958563333355</v>
      </c>
      <c r="TJ30" s="501" t="str">
        <f>IF(VLOOKUP(TI30,'Drilling Input'!$B$3:$F$10034,5,1)=VLOOKUP(TI29,'Drilling Input'!$B$3:$F$10034,5,1)," ",VLOOKUP(TI30,'Drilling Input'!$B$3:$F$10034,5,1))</f>
        <v xml:space="preserve"> </v>
      </c>
      <c r="TK30" s="506"/>
      <c r="TL30" s="503">
        <f t="shared" ref="TL30" si="3350">TL29+1/24+1/100000</f>
        <v>44763.958563333355</v>
      </c>
      <c r="TM30" s="501" t="str">
        <f>IF(VLOOKUP(TL30,'Drilling Input'!$B$3:$F$10034,5,1)=VLOOKUP(TL29,'Drilling Input'!$B$3:$F$10034,5,1)," ",VLOOKUP(TL30,'Drilling Input'!$B$3:$F$10034,5,1))</f>
        <v xml:space="preserve"> </v>
      </c>
      <c r="TN30" s="506"/>
    </row>
    <row r="31" spans="1:534" ht="15" customHeight="1" thickBot="1">
      <c r="A31" s="963"/>
      <c r="B31" s="964"/>
      <c r="C31" s="965"/>
      <c r="D31" s="963" t="s">
        <v>1194</v>
      </c>
      <c r="E31" s="964"/>
      <c r="F31" s="965"/>
      <c r="G31" s="963" t="s">
        <v>1194</v>
      </c>
      <c r="H31" s="964"/>
      <c r="I31" s="965"/>
      <c r="J31" s="963" t="s">
        <v>1194</v>
      </c>
      <c r="K31" s="964"/>
      <c r="L31" s="965"/>
      <c r="M31" s="963" t="s">
        <v>1194</v>
      </c>
      <c r="N31" s="964"/>
      <c r="O31" s="965"/>
      <c r="P31" s="964" t="s">
        <v>1194</v>
      </c>
      <c r="Q31" s="964"/>
      <c r="R31" s="965"/>
      <c r="S31" s="963" t="s">
        <v>1194</v>
      </c>
      <c r="T31" s="964"/>
      <c r="U31" s="965"/>
      <c r="V31" s="963" t="s">
        <v>1194</v>
      </c>
      <c r="W31" s="964"/>
      <c r="X31" s="965"/>
      <c r="Y31" s="963" t="s">
        <v>1194</v>
      </c>
      <c r="Z31" s="964"/>
      <c r="AA31" s="965"/>
      <c r="AB31" s="963" t="s">
        <v>1194</v>
      </c>
      <c r="AC31" s="964"/>
      <c r="AD31" s="965"/>
      <c r="AE31" s="963" t="s">
        <v>1194</v>
      </c>
      <c r="AF31" s="964"/>
      <c r="AG31" s="965"/>
      <c r="AH31" s="963" t="s">
        <v>1194</v>
      </c>
      <c r="AI31" s="964"/>
      <c r="AJ31" s="965"/>
      <c r="AK31" s="963" t="s">
        <v>1194</v>
      </c>
      <c r="AL31" s="964"/>
      <c r="AM31" s="965"/>
      <c r="AN31" s="963" t="s">
        <v>1194</v>
      </c>
      <c r="AO31" s="964"/>
      <c r="AP31" s="965"/>
      <c r="AQ31" s="963" t="s">
        <v>1194</v>
      </c>
      <c r="AR31" s="964"/>
      <c r="AS31" s="965"/>
      <c r="AT31" s="963" t="s">
        <v>1194</v>
      </c>
      <c r="AU31" s="964"/>
      <c r="AV31" s="965"/>
      <c r="AW31" s="963" t="s">
        <v>1194</v>
      </c>
      <c r="AX31" s="964"/>
      <c r="AY31" s="965"/>
      <c r="AZ31" s="963" t="s">
        <v>1194</v>
      </c>
      <c r="BA31" s="964"/>
      <c r="BB31" s="965"/>
      <c r="BC31" s="963" t="s">
        <v>1194</v>
      </c>
      <c r="BD31" s="964"/>
      <c r="BE31" s="965"/>
      <c r="BF31" s="963" t="s">
        <v>1194</v>
      </c>
      <c r="BG31" s="964"/>
      <c r="BH31" s="965"/>
      <c r="BI31" s="963" t="s">
        <v>1194</v>
      </c>
      <c r="BJ31" s="964"/>
      <c r="BK31" s="965"/>
      <c r="BL31" s="963" t="s">
        <v>1194</v>
      </c>
      <c r="BM31" s="964"/>
      <c r="BN31" s="965"/>
      <c r="BO31" s="963" t="s">
        <v>1194</v>
      </c>
      <c r="BP31" s="964"/>
      <c r="BQ31" s="965"/>
      <c r="BR31" s="963" t="s">
        <v>1194</v>
      </c>
      <c r="BS31" s="964"/>
      <c r="BT31" s="965"/>
      <c r="BU31" s="963" t="s">
        <v>1194</v>
      </c>
      <c r="BV31" s="964"/>
      <c r="BW31" s="965"/>
      <c r="BX31" s="963" t="s">
        <v>1194</v>
      </c>
      <c r="BY31" s="964"/>
      <c r="BZ31" s="965"/>
      <c r="CA31" s="963" t="s">
        <v>1194</v>
      </c>
      <c r="CB31" s="964"/>
      <c r="CC31" s="965"/>
      <c r="CD31" s="963" t="s">
        <v>1194</v>
      </c>
      <c r="CE31" s="964"/>
      <c r="CF31" s="965"/>
      <c r="CG31" s="963" t="s">
        <v>1194</v>
      </c>
      <c r="CH31" s="964"/>
      <c r="CI31" s="965"/>
      <c r="CJ31" s="963" t="s">
        <v>1194</v>
      </c>
      <c r="CK31" s="964"/>
      <c r="CL31" s="965"/>
      <c r="CM31" s="963" t="s">
        <v>1194</v>
      </c>
      <c r="CN31" s="964"/>
      <c r="CO31" s="965"/>
      <c r="CP31" s="963" t="s">
        <v>1194</v>
      </c>
      <c r="CQ31" s="964"/>
      <c r="CR31" s="965"/>
      <c r="CS31" s="963" t="s">
        <v>1194</v>
      </c>
      <c r="CT31" s="964"/>
      <c r="CU31" s="965"/>
      <c r="CV31" s="963" t="s">
        <v>1194</v>
      </c>
      <c r="CW31" s="964"/>
      <c r="CX31" s="965"/>
      <c r="CY31" s="963" t="s">
        <v>1194</v>
      </c>
      <c r="CZ31" s="964"/>
      <c r="DA31" s="965"/>
      <c r="DB31" s="963" t="s">
        <v>1194</v>
      </c>
      <c r="DC31" s="964"/>
      <c r="DD31" s="965"/>
      <c r="DE31" s="963" t="s">
        <v>1194</v>
      </c>
      <c r="DF31" s="964"/>
      <c r="DG31" s="965"/>
      <c r="DH31" s="963" t="s">
        <v>1194</v>
      </c>
      <c r="DI31" s="964"/>
      <c r="DJ31" s="965"/>
      <c r="DK31" s="963" t="s">
        <v>1194</v>
      </c>
      <c r="DL31" s="964"/>
      <c r="DM31" s="965"/>
      <c r="DN31" s="963" t="s">
        <v>1194</v>
      </c>
      <c r="DO31" s="964"/>
      <c r="DP31" s="965"/>
      <c r="DQ31" s="963" t="s">
        <v>1194</v>
      </c>
      <c r="DR31" s="964"/>
      <c r="DS31" s="965"/>
      <c r="DT31" s="963" t="s">
        <v>1194</v>
      </c>
      <c r="DU31" s="964"/>
      <c r="DV31" s="965"/>
      <c r="DW31" s="963" t="s">
        <v>1194</v>
      </c>
      <c r="DX31" s="964"/>
      <c r="DY31" s="965"/>
      <c r="DZ31" s="963" t="s">
        <v>1194</v>
      </c>
      <c r="EA31" s="964"/>
      <c r="EB31" s="965"/>
      <c r="EC31" s="963" t="s">
        <v>1194</v>
      </c>
      <c r="ED31" s="964"/>
      <c r="EE31" s="965"/>
      <c r="EF31" s="963" t="s">
        <v>1194</v>
      </c>
      <c r="EG31" s="964"/>
      <c r="EH31" s="965"/>
      <c r="EI31" s="963" t="s">
        <v>1194</v>
      </c>
      <c r="EJ31" s="964"/>
      <c r="EK31" s="965"/>
      <c r="EL31" s="963" t="s">
        <v>1194</v>
      </c>
      <c r="EM31" s="964"/>
      <c r="EN31" s="965"/>
      <c r="EO31" s="963" t="s">
        <v>1194</v>
      </c>
      <c r="EP31" s="964"/>
      <c r="EQ31" s="965"/>
      <c r="ER31" s="963" t="s">
        <v>1194</v>
      </c>
      <c r="ES31" s="964"/>
      <c r="ET31" s="965"/>
      <c r="EU31" s="963" t="s">
        <v>1194</v>
      </c>
      <c r="EV31" s="964"/>
      <c r="EW31" s="965"/>
      <c r="EX31" s="963" t="s">
        <v>1194</v>
      </c>
      <c r="EY31" s="964"/>
      <c r="EZ31" s="965"/>
      <c r="FA31" s="963" t="s">
        <v>1194</v>
      </c>
      <c r="FB31" s="964"/>
      <c r="FC31" s="965"/>
      <c r="FD31" s="963" t="s">
        <v>1194</v>
      </c>
      <c r="FE31" s="964"/>
      <c r="FF31" s="965"/>
      <c r="FG31" s="963" t="s">
        <v>1194</v>
      </c>
      <c r="FH31" s="964"/>
      <c r="FI31" s="965"/>
      <c r="FJ31" s="963" t="s">
        <v>1194</v>
      </c>
      <c r="FK31" s="964"/>
      <c r="FL31" s="965"/>
      <c r="FM31" s="963" t="s">
        <v>1194</v>
      </c>
      <c r="FN31" s="964"/>
      <c r="FO31" s="965"/>
      <c r="FP31" s="963" t="s">
        <v>1194</v>
      </c>
      <c r="FQ31" s="964"/>
      <c r="FR31" s="965"/>
      <c r="FS31" s="963" t="s">
        <v>1194</v>
      </c>
      <c r="FT31" s="964"/>
      <c r="FU31" s="965"/>
      <c r="FV31" s="963" t="s">
        <v>1194</v>
      </c>
      <c r="FW31" s="964"/>
      <c r="FX31" s="965"/>
      <c r="FY31" s="963" t="s">
        <v>1194</v>
      </c>
      <c r="FZ31" s="964"/>
      <c r="GA31" s="965"/>
      <c r="GB31" s="963" t="s">
        <v>1194</v>
      </c>
      <c r="GC31" s="964"/>
      <c r="GD31" s="965"/>
      <c r="GE31" s="963" t="s">
        <v>1194</v>
      </c>
      <c r="GF31" s="964"/>
      <c r="GG31" s="965"/>
      <c r="GH31" s="963" t="s">
        <v>1194</v>
      </c>
      <c r="GI31" s="964"/>
      <c r="GJ31" s="965"/>
      <c r="GK31" s="963" t="s">
        <v>1194</v>
      </c>
      <c r="GL31" s="964"/>
      <c r="GM31" s="965"/>
      <c r="GN31" s="963" t="s">
        <v>1194</v>
      </c>
      <c r="GO31" s="964"/>
      <c r="GP31" s="965"/>
      <c r="GQ31" s="963" t="s">
        <v>1194</v>
      </c>
      <c r="GR31" s="964"/>
      <c r="GS31" s="965"/>
      <c r="GT31" s="963" t="s">
        <v>1194</v>
      </c>
      <c r="GU31" s="964"/>
      <c r="GV31" s="965"/>
      <c r="GW31" s="963" t="s">
        <v>1194</v>
      </c>
      <c r="GX31" s="964"/>
      <c r="GY31" s="965"/>
      <c r="GZ31" s="963" t="s">
        <v>1194</v>
      </c>
      <c r="HA31" s="964"/>
      <c r="HB31" s="965"/>
      <c r="HC31" s="963" t="s">
        <v>1194</v>
      </c>
      <c r="HD31" s="964"/>
      <c r="HE31" s="965"/>
      <c r="HF31" s="963" t="s">
        <v>1194</v>
      </c>
      <c r="HG31" s="964"/>
      <c r="HH31" s="965"/>
      <c r="HI31" s="963" t="s">
        <v>1194</v>
      </c>
      <c r="HJ31" s="964"/>
      <c r="HK31" s="965"/>
      <c r="HL31" s="963" t="s">
        <v>1194</v>
      </c>
      <c r="HM31" s="964"/>
      <c r="HN31" s="965"/>
      <c r="HO31" s="963" t="s">
        <v>1194</v>
      </c>
      <c r="HP31" s="964"/>
      <c r="HQ31" s="965"/>
      <c r="HR31" s="963" t="s">
        <v>1194</v>
      </c>
      <c r="HS31" s="964"/>
      <c r="HT31" s="965"/>
      <c r="HU31" s="963" t="s">
        <v>1194</v>
      </c>
      <c r="HV31" s="964"/>
      <c r="HW31" s="965"/>
      <c r="HX31" s="963" t="s">
        <v>1194</v>
      </c>
      <c r="HY31" s="964"/>
      <c r="HZ31" s="965"/>
      <c r="IA31" s="963" t="s">
        <v>1194</v>
      </c>
      <c r="IB31" s="964"/>
      <c r="IC31" s="965"/>
      <c r="ID31" s="963" t="s">
        <v>1194</v>
      </c>
      <c r="IE31" s="964"/>
      <c r="IF31" s="965"/>
      <c r="IG31" s="963" t="s">
        <v>1194</v>
      </c>
      <c r="IH31" s="964"/>
      <c r="II31" s="965"/>
      <c r="IJ31" s="963" t="s">
        <v>1194</v>
      </c>
      <c r="IK31" s="964"/>
      <c r="IL31" s="965"/>
      <c r="IM31" s="963" t="s">
        <v>1194</v>
      </c>
      <c r="IN31" s="964"/>
      <c r="IO31" s="965"/>
      <c r="IP31" s="963" t="s">
        <v>1194</v>
      </c>
      <c r="IQ31" s="964"/>
      <c r="IR31" s="965"/>
      <c r="IS31" s="963" t="s">
        <v>1194</v>
      </c>
      <c r="IT31" s="964"/>
      <c r="IU31" s="965"/>
      <c r="IV31" s="963" t="s">
        <v>1194</v>
      </c>
      <c r="IW31" s="964"/>
      <c r="IX31" s="965"/>
      <c r="IY31" s="963" t="s">
        <v>1194</v>
      </c>
      <c r="IZ31" s="964"/>
      <c r="JA31" s="965"/>
      <c r="JB31" s="963" t="s">
        <v>1194</v>
      </c>
      <c r="JC31" s="964"/>
      <c r="JD31" s="965"/>
      <c r="JE31" s="963" t="s">
        <v>1194</v>
      </c>
      <c r="JF31" s="964"/>
      <c r="JG31" s="965"/>
      <c r="JH31" s="963" t="s">
        <v>1194</v>
      </c>
      <c r="JI31" s="964"/>
      <c r="JJ31" s="965"/>
      <c r="JK31" s="963" t="s">
        <v>1194</v>
      </c>
      <c r="JL31" s="964"/>
      <c r="JM31" s="965"/>
      <c r="JN31" s="963" t="s">
        <v>1194</v>
      </c>
      <c r="JO31" s="964"/>
      <c r="JP31" s="965"/>
      <c r="JQ31" s="963" t="s">
        <v>1194</v>
      </c>
      <c r="JR31" s="964"/>
      <c r="JS31" s="965"/>
      <c r="JT31" s="963" t="s">
        <v>1194</v>
      </c>
      <c r="JU31" s="964"/>
      <c r="JV31" s="965"/>
      <c r="JW31" s="963" t="s">
        <v>1194</v>
      </c>
      <c r="JX31" s="964"/>
      <c r="JY31" s="965"/>
      <c r="JZ31" s="963" t="s">
        <v>1194</v>
      </c>
      <c r="KA31" s="964"/>
      <c r="KB31" s="965"/>
      <c r="KC31" s="963" t="s">
        <v>1194</v>
      </c>
      <c r="KD31" s="964"/>
      <c r="KE31" s="965"/>
      <c r="KF31" s="963" t="s">
        <v>1194</v>
      </c>
      <c r="KG31" s="964"/>
      <c r="KH31" s="965"/>
      <c r="KI31" s="963" t="s">
        <v>1194</v>
      </c>
      <c r="KJ31" s="964"/>
      <c r="KK31" s="965"/>
      <c r="KL31" s="963" t="s">
        <v>1194</v>
      </c>
      <c r="KM31" s="964"/>
      <c r="KN31" s="965"/>
      <c r="KO31" s="963" t="s">
        <v>1194</v>
      </c>
      <c r="KP31" s="964"/>
      <c r="KQ31" s="965"/>
      <c r="KR31" s="963" t="s">
        <v>1194</v>
      </c>
      <c r="KS31" s="964"/>
      <c r="KT31" s="965"/>
      <c r="KU31" s="963" t="s">
        <v>1194</v>
      </c>
      <c r="KV31" s="964"/>
      <c r="KW31" s="965"/>
      <c r="KX31" s="963" t="s">
        <v>1194</v>
      </c>
      <c r="KY31" s="964"/>
      <c r="KZ31" s="965"/>
      <c r="LA31" s="963" t="s">
        <v>1194</v>
      </c>
      <c r="LB31" s="964"/>
      <c r="LC31" s="965"/>
      <c r="LD31" s="963" t="s">
        <v>1194</v>
      </c>
      <c r="LE31" s="964"/>
      <c r="LF31" s="965"/>
      <c r="LG31" s="963" t="s">
        <v>1194</v>
      </c>
      <c r="LH31" s="964"/>
      <c r="LI31" s="965"/>
      <c r="LJ31" s="963" t="s">
        <v>1194</v>
      </c>
      <c r="LK31" s="964"/>
      <c r="LL31" s="965"/>
      <c r="LM31" s="963" t="s">
        <v>1194</v>
      </c>
      <c r="LN31" s="964"/>
      <c r="LO31" s="965"/>
      <c r="LP31" s="963" t="s">
        <v>1194</v>
      </c>
      <c r="LQ31" s="964"/>
      <c r="LR31" s="965"/>
      <c r="LS31" s="963" t="s">
        <v>1194</v>
      </c>
      <c r="LT31" s="964"/>
      <c r="LU31" s="965"/>
      <c r="LV31" s="963" t="s">
        <v>1194</v>
      </c>
      <c r="LW31" s="964"/>
      <c r="LX31" s="965"/>
      <c r="LY31" s="963" t="s">
        <v>1194</v>
      </c>
      <c r="LZ31" s="964"/>
      <c r="MA31" s="965"/>
      <c r="MB31" s="963" t="s">
        <v>1194</v>
      </c>
      <c r="MC31" s="964"/>
      <c r="MD31" s="965"/>
      <c r="ME31" s="963" t="s">
        <v>1194</v>
      </c>
      <c r="MF31" s="964"/>
      <c r="MG31" s="965"/>
      <c r="MH31" s="963" t="s">
        <v>1194</v>
      </c>
      <c r="MI31" s="964"/>
      <c r="MJ31" s="965"/>
      <c r="MK31" s="963" t="s">
        <v>1194</v>
      </c>
      <c r="ML31" s="964"/>
      <c r="MM31" s="965"/>
      <c r="MN31" s="963" t="s">
        <v>1194</v>
      </c>
      <c r="MO31" s="964"/>
      <c r="MP31" s="965"/>
      <c r="MQ31" s="963" t="s">
        <v>1194</v>
      </c>
      <c r="MR31" s="964"/>
      <c r="MS31" s="965"/>
      <c r="MT31" s="963" t="s">
        <v>1194</v>
      </c>
      <c r="MU31" s="964"/>
      <c r="MV31" s="965"/>
      <c r="MW31" s="963" t="s">
        <v>1194</v>
      </c>
      <c r="MX31" s="964"/>
      <c r="MY31" s="965"/>
      <c r="MZ31" s="963" t="s">
        <v>1194</v>
      </c>
      <c r="NA31" s="964"/>
      <c r="NB31" s="965"/>
      <c r="NC31" s="963" t="s">
        <v>1194</v>
      </c>
      <c r="ND31" s="964"/>
      <c r="NE31" s="965"/>
      <c r="NF31" s="963" t="s">
        <v>1194</v>
      </c>
      <c r="NG31" s="964"/>
      <c r="NH31" s="965"/>
      <c r="NI31" s="963" t="s">
        <v>1194</v>
      </c>
      <c r="NJ31" s="964"/>
      <c r="NK31" s="965"/>
      <c r="NL31" s="963" t="s">
        <v>1194</v>
      </c>
      <c r="NM31" s="964"/>
      <c r="NN31" s="965"/>
      <c r="NO31" s="963" t="s">
        <v>1194</v>
      </c>
      <c r="NP31" s="964"/>
      <c r="NQ31" s="965"/>
      <c r="NR31" s="963" t="s">
        <v>1194</v>
      </c>
      <c r="NS31" s="964"/>
      <c r="NT31" s="965"/>
      <c r="NU31" s="963" t="s">
        <v>1194</v>
      </c>
      <c r="NV31" s="964"/>
      <c r="NW31" s="965"/>
      <c r="NX31" s="963" t="s">
        <v>1194</v>
      </c>
      <c r="NY31" s="964"/>
      <c r="NZ31" s="965"/>
      <c r="OA31" s="963" t="s">
        <v>1194</v>
      </c>
      <c r="OB31" s="964"/>
      <c r="OC31" s="965"/>
      <c r="OD31" s="963" t="s">
        <v>1194</v>
      </c>
      <c r="OE31" s="964"/>
      <c r="OF31" s="965"/>
      <c r="OG31" s="963" t="s">
        <v>1194</v>
      </c>
      <c r="OH31" s="964"/>
      <c r="OI31" s="965"/>
      <c r="OJ31" s="963" t="s">
        <v>1194</v>
      </c>
      <c r="OK31" s="964"/>
      <c r="OL31" s="965"/>
      <c r="OM31" s="963" t="s">
        <v>1194</v>
      </c>
      <c r="ON31" s="964"/>
      <c r="OO31" s="965"/>
      <c r="OP31" s="963" t="s">
        <v>1194</v>
      </c>
      <c r="OQ31" s="964"/>
      <c r="OR31" s="965"/>
      <c r="OS31" s="963" t="s">
        <v>1194</v>
      </c>
      <c r="OT31" s="964"/>
      <c r="OU31" s="965"/>
      <c r="OV31" s="963" t="s">
        <v>1194</v>
      </c>
      <c r="OW31" s="964"/>
      <c r="OX31" s="965"/>
      <c r="OY31" s="963" t="s">
        <v>1194</v>
      </c>
      <c r="OZ31" s="964"/>
      <c r="PA31" s="965"/>
      <c r="PB31" s="963" t="s">
        <v>1194</v>
      </c>
      <c r="PC31" s="964"/>
      <c r="PD31" s="965"/>
      <c r="PE31" s="963" t="s">
        <v>1194</v>
      </c>
      <c r="PF31" s="964"/>
      <c r="PG31" s="965"/>
      <c r="PH31" s="963" t="s">
        <v>1194</v>
      </c>
      <c r="PI31" s="964"/>
      <c r="PJ31" s="965"/>
      <c r="PK31" s="963" t="s">
        <v>1194</v>
      </c>
      <c r="PL31" s="964"/>
      <c r="PM31" s="965"/>
      <c r="PN31" s="963" t="s">
        <v>1194</v>
      </c>
      <c r="PO31" s="964"/>
      <c r="PP31" s="965"/>
      <c r="PQ31" s="963" t="s">
        <v>1194</v>
      </c>
      <c r="PR31" s="964"/>
      <c r="PS31" s="965"/>
      <c r="PT31" s="963" t="s">
        <v>1194</v>
      </c>
      <c r="PU31" s="964"/>
      <c r="PV31" s="965"/>
      <c r="PW31" s="963" t="s">
        <v>1194</v>
      </c>
      <c r="PX31" s="964"/>
      <c r="PY31" s="965"/>
      <c r="PZ31" s="963" t="s">
        <v>1194</v>
      </c>
      <c r="QA31" s="964"/>
      <c r="QB31" s="965"/>
      <c r="QC31" s="963" t="s">
        <v>1194</v>
      </c>
      <c r="QD31" s="964"/>
      <c r="QE31" s="965"/>
      <c r="QF31" s="963" t="s">
        <v>1194</v>
      </c>
      <c r="QG31" s="964"/>
      <c r="QH31" s="965"/>
      <c r="QI31" s="963" t="s">
        <v>1194</v>
      </c>
      <c r="QJ31" s="964"/>
      <c r="QK31" s="965"/>
      <c r="QL31" s="963" t="s">
        <v>1194</v>
      </c>
      <c r="QM31" s="964"/>
      <c r="QN31" s="965"/>
      <c r="QO31" s="963" t="s">
        <v>1194</v>
      </c>
      <c r="QP31" s="964"/>
      <c r="QQ31" s="965"/>
      <c r="QR31" s="963" t="s">
        <v>1194</v>
      </c>
      <c r="QS31" s="964"/>
      <c r="QT31" s="965"/>
      <c r="QU31" s="963" t="s">
        <v>1194</v>
      </c>
      <c r="QV31" s="964"/>
      <c r="QW31" s="965"/>
      <c r="QX31" s="963" t="s">
        <v>1194</v>
      </c>
      <c r="QY31" s="964"/>
      <c r="QZ31" s="965"/>
      <c r="RA31" s="963" t="s">
        <v>1194</v>
      </c>
      <c r="RB31" s="964"/>
      <c r="RC31" s="965"/>
      <c r="RD31" s="963" t="s">
        <v>1194</v>
      </c>
      <c r="RE31" s="964"/>
      <c r="RF31" s="965"/>
      <c r="RG31" s="963" t="s">
        <v>1194</v>
      </c>
      <c r="RH31" s="964"/>
      <c r="RI31" s="965"/>
      <c r="RJ31" s="963" t="s">
        <v>1194</v>
      </c>
      <c r="RK31" s="964"/>
      <c r="RL31" s="965"/>
      <c r="RM31" s="963" t="s">
        <v>1194</v>
      </c>
      <c r="RN31" s="964"/>
      <c r="RO31" s="965"/>
      <c r="RP31" s="963" t="s">
        <v>1194</v>
      </c>
      <c r="RQ31" s="964"/>
      <c r="RR31" s="965"/>
      <c r="RS31" s="963" t="s">
        <v>1194</v>
      </c>
      <c r="RT31" s="964"/>
      <c r="RU31" s="965"/>
      <c r="RV31" s="963" t="s">
        <v>1194</v>
      </c>
      <c r="RW31" s="964"/>
      <c r="RX31" s="965"/>
      <c r="RY31" s="963" t="s">
        <v>1194</v>
      </c>
      <c r="RZ31" s="964"/>
      <c r="SA31" s="965"/>
      <c r="SB31" s="963" t="s">
        <v>1194</v>
      </c>
      <c r="SC31" s="964"/>
      <c r="SD31" s="965"/>
      <c r="SE31" s="963" t="s">
        <v>1194</v>
      </c>
      <c r="SF31" s="964"/>
      <c r="SG31" s="965"/>
      <c r="SH31" s="963" t="s">
        <v>1194</v>
      </c>
      <c r="SI31" s="964"/>
      <c r="SJ31" s="965"/>
      <c r="SK31" s="963" t="s">
        <v>1194</v>
      </c>
      <c r="SL31" s="964"/>
      <c r="SM31" s="965"/>
      <c r="SN31" s="963" t="s">
        <v>1194</v>
      </c>
      <c r="SO31" s="964"/>
      <c r="SP31" s="965"/>
      <c r="SQ31" s="963" t="s">
        <v>1194</v>
      </c>
      <c r="SR31" s="964"/>
      <c r="SS31" s="965"/>
      <c r="ST31" s="963" t="s">
        <v>1194</v>
      </c>
      <c r="SU31" s="964"/>
      <c r="SV31" s="965"/>
      <c r="SW31" s="963" t="s">
        <v>1194</v>
      </c>
      <c r="SX31" s="964"/>
      <c r="SY31" s="965"/>
      <c r="SZ31" s="963" t="s">
        <v>1194</v>
      </c>
      <c r="TA31" s="964"/>
      <c r="TB31" s="965"/>
      <c r="TC31" s="963" t="s">
        <v>1194</v>
      </c>
      <c r="TD31" s="964"/>
      <c r="TE31" s="965"/>
      <c r="TF31" s="963" t="s">
        <v>1194</v>
      </c>
      <c r="TG31" s="964"/>
      <c r="TH31" s="965"/>
      <c r="TI31" s="963" t="s">
        <v>1194</v>
      </c>
      <c r="TJ31" s="964"/>
      <c r="TK31" s="965"/>
      <c r="TL31" s="963" t="s">
        <v>1194</v>
      </c>
      <c r="TM31" s="964"/>
      <c r="TN31" s="965"/>
    </row>
    <row r="32" spans="1:534" ht="15" customHeight="1">
      <c r="A32" s="510"/>
      <c r="B32" s="510"/>
      <c r="C32" s="510"/>
      <c r="D32" s="510"/>
      <c r="E32" s="510"/>
      <c r="F32" s="510"/>
      <c r="G32" s="510"/>
      <c r="H32" s="527" t="s">
        <v>1195</v>
      </c>
      <c r="I32" s="510"/>
      <c r="J32" s="510"/>
      <c r="K32" s="510" t="s">
        <v>1195</v>
      </c>
      <c r="L32" s="510"/>
      <c r="M32" s="510"/>
      <c r="N32" s="510" t="s">
        <v>1195</v>
      </c>
      <c r="O32" s="510"/>
      <c r="P32" s="510"/>
      <c r="Q32" s="510" t="s">
        <v>1195</v>
      </c>
      <c r="R32" s="510"/>
      <c r="S32" s="510"/>
      <c r="T32" s="510" t="s">
        <v>1195</v>
      </c>
      <c r="U32" s="510"/>
      <c r="V32" s="510"/>
      <c r="W32" s="510" t="s">
        <v>1195</v>
      </c>
      <c r="X32" s="510"/>
      <c r="Y32" s="510"/>
      <c r="Z32" s="510" t="s">
        <v>1195</v>
      </c>
      <c r="AA32" s="510"/>
      <c r="AB32" s="510"/>
      <c r="AC32" s="510" t="s">
        <v>1195</v>
      </c>
      <c r="AD32" s="510"/>
      <c r="AE32" s="510"/>
      <c r="AF32" s="510" t="s">
        <v>1195</v>
      </c>
      <c r="AG32" s="510"/>
      <c r="AH32" s="510"/>
      <c r="AI32" s="510" t="s">
        <v>1195</v>
      </c>
      <c r="AJ32" s="510"/>
      <c r="AK32" s="510"/>
      <c r="AL32" s="510" t="s">
        <v>1195</v>
      </c>
      <c r="AM32" s="510"/>
      <c r="AN32" s="510"/>
      <c r="AO32" s="510" t="s">
        <v>1195</v>
      </c>
      <c r="AP32" s="510"/>
      <c r="AQ32" s="510"/>
      <c r="AR32" s="510" t="s">
        <v>1195</v>
      </c>
      <c r="AS32" s="510"/>
      <c r="AT32" s="510"/>
      <c r="AU32" s="510" t="s">
        <v>1195</v>
      </c>
      <c r="AV32" s="510"/>
      <c r="AW32" s="510"/>
      <c r="AX32" s="510" t="s">
        <v>1195</v>
      </c>
      <c r="AY32" s="510"/>
      <c r="AZ32" s="510"/>
      <c r="BA32" s="510" t="s">
        <v>1195</v>
      </c>
      <c r="BB32" s="510"/>
      <c r="BC32" s="510"/>
      <c r="BD32" s="510" t="s">
        <v>1195</v>
      </c>
      <c r="BE32" s="510"/>
      <c r="BF32" s="510"/>
      <c r="BG32" s="510" t="s">
        <v>1195</v>
      </c>
      <c r="BH32" s="510"/>
      <c r="BI32" s="510"/>
      <c r="BJ32" s="510" t="s">
        <v>1195</v>
      </c>
      <c r="BK32" s="510"/>
      <c r="BL32" s="510"/>
      <c r="BM32" s="510" t="s">
        <v>1195</v>
      </c>
      <c r="BN32" s="510"/>
      <c r="BO32" s="510"/>
      <c r="BP32" s="510" t="s">
        <v>1195</v>
      </c>
      <c r="BQ32" s="510"/>
      <c r="BR32" s="510"/>
      <c r="BS32" s="510" t="s">
        <v>1195</v>
      </c>
      <c r="BT32" s="510"/>
      <c r="BU32" s="510"/>
      <c r="BV32" s="510" t="s">
        <v>1195</v>
      </c>
      <c r="BW32" s="510"/>
      <c r="BX32" s="510"/>
      <c r="BY32" s="510" t="s">
        <v>1195</v>
      </c>
      <c r="BZ32" s="510"/>
      <c r="CA32" s="510"/>
      <c r="CB32" s="510" t="s">
        <v>1195</v>
      </c>
      <c r="CC32" s="510"/>
      <c r="CD32" s="510"/>
      <c r="CE32" s="510" t="s">
        <v>1195</v>
      </c>
      <c r="CF32" s="510"/>
      <c r="CG32" s="510"/>
      <c r="CH32" s="510" t="s">
        <v>1195</v>
      </c>
      <c r="CI32" s="510"/>
      <c r="CJ32" s="510"/>
      <c r="CK32" s="510" t="s">
        <v>1195</v>
      </c>
      <c r="CL32" s="510"/>
      <c r="CM32" s="510"/>
      <c r="CN32" s="510" t="s">
        <v>1195</v>
      </c>
      <c r="CO32" s="510"/>
      <c r="CP32" s="510"/>
      <c r="CQ32" s="510" t="s">
        <v>1195</v>
      </c>
      <c r="CR32" s="510"/>
      <c r="CS32" s="510"/>
      <c r="CT32" s="510" t="s">
        <v>1195</v>
      </c>
      <c r="CU32" s="510"/>
      <c r="CV32" s="510"/>
      <c r="CW32" s="510" t="s">
        <v>1195</v>
      </c>
      <c r="CX32" s="510"/>
      <c r="CY32" s="510"/>
      <c r="CZ32" s="510" t="s">
        <v>1195</v>
      </c>
      <c r="DA32" s="510"/>
      <c r="DB32" s="510"/>
      <c r="DC32" s="510" t="s">
        <v>1195</v>
      </c>
      <c r="DD32" s="510"/>
      <c r="DE32" s="510"/>
      <c r="DF32" s="510" t="s">
        <v>1195</v>
      </c>
      <c r="DG32" s="510"/>
      <c r="DH32" s="510"/>
      <c r="DI32" s="510"/>
      <c r="DJ32" s="510"/>
      <c r="DK32" s="510"/>
      <c r="DL32" s="510"/>
      <c r="DM32" s="510"/>
      <c r="DN32" s="510"/>
      <c r="DO32" s="510" t="s">
        <v>1534</v>
      </c>
      <c r="DP32" s="510"/>
      <c r="DQ32" s="510"/>
      <c r="DR32" s="510"/>
      <c r="DS32" s="510"/>
      <c r="DT32" s="510"/>
      <c r="DU32" s="510" t="s">
        <v>1534</v>
      </c>
      <c r="DV32" s="510"/>
      <c r="DW32" s="510"/>
      <c r="DX32" s="510" t="s">
        <v>1545</v>
      </c>
      <c r="DY32" s="510"/>
      <c r="DZ32" s="510"/>
      <c r="EA32" s="510" t="s">
        <v>1195</v>
      </c>
      <c r="EB32" s="510"/>
      <c r="EC32" s="510"/>
      <c r="ED32" s="510" t="s">
        <v>1195</v>
      </c>
      <c r="EE32" s="510"/>
      <c r="EF32" s="510"/>
      <c r="EG32" s="510" t="s">
        <v>1545</v>
      </c>
      <c r="EH32" s="510"/>
      <c r="EI32" s="510"/>
      <c r="EJ32" s="510" t="s">
        <v>1545</v>
      </c>
      <c r="EK32" s="510"/>
      <c r="EL32" s="510"/>
      <c r="EM32" s="510" t="s">
        <v>1545</v>
      </c>
      <c r="EN32" s="510"/>
      <c r="EO32" s="510"/>
      <c r="EP32" s="510" t="s">
        <v>1545</v>
      </c>
      <c r="EQ32" s="510"/>
      <c r="ER32" s="510"/>
      <c r="ES32" s="510" t="s">
        <v>1728</v>
      </c>
      <c r="ET32" s="510"/>
      <c r="EU32" s="510"/>
      <c r="EV32" s="510" t="s">
        <v>1534</v>
      </c>
      <c r="EW32" s="510"/>
      <c r="EX32" s="510"/>
      <c r="EY32" s="510" t="s">
        <v>1196</v>
      </c>
      <c r="EZ32" s="510"/>
      <c r="FA32" s="510"/>
      <c r="FB32" s="510" t="s">
        <v>1195</v>
      </c>
      <c r="FC32" s="510"/>
      <c r="FD32" s="510"/>
      <c r="FE32" s="510"/>
      <c r="FF32" s="510"/>
      <c r="FG32" s="510"/>
      <c r="FH32" s="510"/>
      <c r="FI32" s="510"/>
      <c r="FJ32" s="510"/>
      <c r="FK32" s="510"/>
      <c r="FL32" s="510"/>
      <c r="FM32" s="510"/>
      <c r="FN32" s="510"/>
      <c r="FO32" s="510"/>
      <c r="FP32" s="510"/>
      <c r="FQ32" s="510"/>
      <c r="FR32" s="510"/>
      <c r="FS32" s="510"/>
      <c r="FT32" s="510"/>
      <c r="FU32" s="510"/>
      <c r="FV32" s="510"/>
      <c r="FW32" s="510"/>
      <c r="FX32" s="510"/>
      <c r="FY32" s="510"/>
      <c r="FZ32" s="510"/>
      <c r="GA32" s="510"/>
      <c r="GB32" s="510"/>
      <c r="GC32" s="510"/>
      <c r="GD32" s="510"/>
      <c r="GE32" s="510"/>
      <c r="GF32" s="510"/>
      <c r="GG32" s="510"/>
      <c r="GH32" s="510"/>
      <c r="GI32" s="510"/>
      <c r="GJ32" s="510"/>
      <c r="GK32" s="510"/>
      <c r="GL32" s="510"/>
      <c r="GM32" s="510"/>
      <c r="GN32" s="510"/>
      <c r="GO32" s="510"/>
      <c r="GP32" s="510"/>
      <c r="GQ32" s="510"/>
      <c r="GR32" s="510"/>
      <c r="GS32" s="510"/>
      <c r="GT32" s="510"/>
      <c r="GU32" s="510"/>
      <c r="GV32" s="510"/>
      <c r="GW32" s="510"/>
      <c r="GX32" s="510"/>
      <c r="GY32" s="510"/>
      <c r="GZ32" s="510"/>
      <c r="HA32" s="510"/>
      <c r="HB32" s="510"/>
      <c r="HC32" s="510"/>
      <c r="HD32" s="510"/>
      <c r="HE32" s="510"/>
      <c r="HF32" s="510"/>
      <c r="HG32" s="510"/>
      <c r="HH32" s="510"/>
      <c r="HI32" s="510"/>
      <c r="HJ32" s="510"/>
      <c r="HK32" s="510"/>
      <c r="HL32" s="510"/>
      <c r="HM32" s="510"/>
      <c r="HN32" s="510"/>
      <c r="HO32" s="510"/>
      <c r="HP32" s="510"/>
      <c r="HQ32" s="510"/>
      <c r="HR32" s="510"/>
      <c r="HS32" s="510"/>
      <c r="HT32" s="510"/>
      <c r="HU32" s="510"/>
      <c r="HV32" s="510"/>
      <c r="HW32" s="510"/>
      <c r="HX32" s="510"/>
      <c r="HY32" s="510"/>
      <c r="HZ32" s="510"/>
      <c r="IA32" s="510"/>
      <c r="IB32" s="510"/>
      <c r="IC32" s="510"/>
      <c r="ID32" s="510"/>
      <c r="IE32" s="510"/>
      <c r="IF32" s="510"/>
      <c r="IG32" s="510"/>
      <c r="IH32" s="510"/>
      <c r="II32" s="510"/>
      <c r="IJ32" s="510"/>
      <c r="IK32" s="510"/>
      <c r="IL32" s="510"/>
      <c r="IM32" s="510"/>
      <c r="IN32" s="510"/>
      <c r="IO32" s="510"/>
      <c r="IP32" s="510"/>
      <c r="IQ32" s="510"/>
      <c r="IR32" s="510"/>
      <c r="IS32" s="510"/>
      <c r="IT32" s="510"/>
      <c r="IU32" s="510"/>
      <c r="IV32" s="510"/>
      <c r="IW32" s="510"/>
      <c r="IX32" s="510"/>
      <c r="IY32" s="510"/>
      <c r="IZ32" s="510"/>
      <c r="JA32" s="510"/>
      <c r="JB32" s="510"/>
      <c r="JC32" s="510"/>
      <c r="JD32" s="510"/>
      <c r="JE32" s="510"/>
      <c r="JF32" s="510"/>
      <c r="JG32" s="510"/>
      <c r="JH32" s="510"/>
      <c r="JI32" s="510"/>
      <c r="JJ32" s="510"/>
      <c r="JK32" s="510"/>
      <c r="JL32" s="510"/>
      <c r="JM32" s="510"/>
      <c r="JN32" s="510"/>
      <c r="JO32" s="510"/>
      <c r="JP32" s="510"/>
      <c r="JQ32" s="510"/>
      <c r="JR32" s="510"/>
      <c r="JS32" s="510"/>
      <c r="JT32" s="510"/>
      <c r="JU32" s="510"/>
      <c r="JV32" s="510"/>
      <c r="JW32" s="510"/>
      <c r="JX32" s="510"/>
      <c r="JY32" s="510"/>
      <c r="JZ32" s="510"/>
      <c r="KA32" s="510"/>
      <c r="KB32" s="510"/>
      <c r="KC32" s="510"/>
      <c r="KD32" s="510"/>
      <c r="KE32" s="510"/>
      <c r="KF32" s="510"/>
      <c r="KG32" s="510"/>
      <c r="KH32" s="510"/>
      <c r="KI32" s="510"/>
      <c r="KJ32" s="510"/>
      <c r="KK32" s="510"/>
      <c r="KL32" s="510"/>
      <c r="KM32" s="510"/>
      <c r="KN32" s="510"/>
      <c r="KO32" s="510"/>
      <c r="KP32" s="510"/>
      <c r="KQ32" s="510"/>
      <c r="KR32" s="510"/>
      <c r="KS32" s="510"/>
      <c r="KT32" s="510"/>
      <c r="KU32" s="510"/>
      <c r="KV32" s="510"/>
      <c r="KW32" s="510"/>
      <c r="KX32" s="510"/>
      <c r="KY32" s="510"/>
      <c r="KZ32" s="510"/>
      <c r="LA32" s="510"/>
      <c r="LB32" s="510"/>
      <c r="LC32" s="510"/>
      <c r="LD32" s="510"/>
      <c r="LE32" s="510"/>
      <c r="LF32" s="510"/>
      <c r="LG32" s="510"/>
      <c r="LH32" s="510"/>
      <c r="LI32" s="510"/>
      <c r="LJ32" s="510"/>
      <c r="LK32" s="510"/>
      <c r="LL32" s="510"/>
      <c r="LM32" s="510"/>
      <c r="LN32" s="510"/>
      <c r="LO32" s="510"/>
      <c r="LP32" s="510"/>
      <c r="LQ32" s="510"/>
      <c r="LR32" s="510"/>
      <c r="LS32" s="510"/>
      <c r="LT32" s="510"/>
      <c r="LU32" s="510"/>
      <c r="LV32" s="510"/>
      <c r="LW32" s="510"/>
      <c r="LX32" s="510"/>
      <c r="LY32" s="510"/>
      <c r="LZ32" s="510"/>
      <c r="MA32" s="510"/>
      <c r="MB32" s="510"/>
      <c r="MC32" s="510"/>
      <c r="MD32" s="510"/>
      <c r="ME32" s="510"/>
      <c r="MF32" s="510"/>
      <c r="MG32" s="510"/>
      <c r="MH32" s="510"/>
      <c r="MI32" s="510"/>
      <c r="MJ32" s="510"/>
      <c r="MK32" s="510"/>
      <c r="ML32" s="510"/>
      <c r="MM32" s="510"/>
      <c r="MN32" s="510"/>
      <c r="MO32" s="510"/>
      <c r="MP32" s="510"/>
      <c r="MQ32" s="510"/>
      <c r="MR32" s="510"/>
      <c r="MS32" s="510"/>
      <c r="MT32" s="510"/>
      <c r="MU32" s="510"/>
      <c r="MV32" s="510"/>
      <c r="MW32" s="510"/>
      <c r="MX32" s="510"/>
      <c r="MY32" s="510"/>
      <c r="MZ32" s="510"/>
      <c r="NA32" s="510"/>
      <c r="NB32" s="510"/>
      <c r="NC32" s="510"/>
      <c r="ND32" s="510"/>
      <c r="NE32" s="510"/>
      <c r="NF32" s="510"/>
      <c r="NG32" s="510"/>
      <c r="NH32" s="510"/>
      <c r="NI32" s="510"/>
      <c r="NJ32" s="510"/>
      <c r="NK32" s="510"/>
      <c r="NL32" s="510"/>
      <c r="NM32" s="510"/>
      <c r="NN32" s="510"/>
      <c r="NO32" s="510"/>
      <c r="NP32" s="510"/>
      <c r="NQ32" s="510"/>
      <c r="NR32" s="510"/>
      <c r="NS32" s="510"/>
      <c r="NT32" s="510"/>
      <c r="NU32" s="510"/>
      <c r="NV32" s="510"/>
      <c r="NW32" s="510"/>
      <c r="NX32" s="510"/>
      <c r="NY32" s="510"/>
      <c r="NZ32" s="510"/>
      <c r="OA32" s="510"/>
      <c r="OB32" s="510"/>
      <c r="OC32" s="510"/>
      <c r="OD32" s="510"/>
      <c r="OE32" s="510"/>
      <c r="OF32" s="510"/>
      <c r="OG32" s="510"/>
      <c r="OH32" s="510"/>
      <c r="OI32" s="510"/>
      <c r="OJ32" s="510"/>
      <c r="OK32" s="510"/>
      <c r="OL32" s="510"/>
      <c r="OM32" s="510"/>
      <c r="ON32" s="510"/>
      <c r="OO32" s="510"/>
      <c r="OP32" s="510"/>
      <c r="OQ32" s="510"/>
      <c r="OR32" s="510"/>
      <c r="OS32" s="510"/>
      <c r="OT32" s="510"/>
      <c r="OU32" s="510"/>
      <c r="OV32" s="510"/>
      <c r="OW32" s="510"/>
      <c r="OX32" s="510"/>
      <c r="OY32" s="510"/>
      <c r="OZ32" s="510"/>
      <c r="PA32" s="510"/>
      <c r="PB32" s="510"/>
      <c r="PC32" s="510"/>
      <c r="PD32" s="510"/>
      <c r="PE32" s="510"/>
      <c r="PF32" s="510"/>
      <c r="PG32" s="510"/>
      <c r="PH32" s="510"/>
      <c r="PI32" s="510"/>
      <c r="PJ32" s="510"/>
      <c r="PK32" s="510"/>
      <c r="PL32" s="510"/>
      <c r="PM32" s="510"/>
      <c r="PN32" s="510"/>
      <c r="PO32" s="510"/>
      <c r="PP32" s="510"/>
      <c r="PQ32" s="510"/>
      <c r="PR32" s="510"/>
      <c r="PS32" s="510"/>
      <c r="PT32" s="510"/>
      <c r="PU32" s="510"/>
      <c r="PV32" s="510"/>
      <c r="PW32" s="510"/>
      <c r="PX32" s="510"/>
      <c r="PY32" s="510"/>
      <c r="PZ32" s="510"/>
      <c r="QA32" s="510"/>
      <c r="QB32" s="510"/>
      <c r="QC32" s="510"/>
      <c r="QD32" s="510"/>
      <c r="QE32" s="510"/>
      <c r="QF32" s="510"/>
      <c r="QG32" s="510"/>
      <c r="QH32" s="510"/>
      <c r="QI32" s="510"/>
      <c r="QJ32" s="510"/>
      <c r="QK32" s="510"/>
      <c r="QL32" s="510"/>
      <c r="QM32" s="510"/>
      <c r="QN32" s="510"/>
      <c r="QO32" s="510"/>
      <c r="QP32" s="510"/>
      <c r="QQ32" s="510"/>
      <c r="QR32" s="510"/>
      <c r="QS32" s="510"/>
      <c r="QT32" s="510"/>
      <c r="QU32" s="510"/>
      <c r="QV32" s="510"/>
      <c r="QW32" s="510"/>
      <c r="QX32" s="510"/>
      <c r="QY32" s="510"/>
      <c r="QZ32" s="510"/>
      <c r="RA32" s="510"/>
      <c r="RB32" s="510"/>
      <c r="RC32" s="510"/>
      <c r="RD32" s="510"/>
      <c r="RE32" s="510"/>
      <c r="RF32" s="510"/>
      <c r="RG32" s="510"/>
      <c r="RH32" s="510"/>
      <c r="RI32" s="510"/>
      <c r="RJ32" s="510"/>
      <c r="RK32" s="510"/>
      <c r="RL32" s="510"/>
      <c r="RM32" s="510"/>
      <c r="RN32" s="510"/>
      <c r="RO32" s="510"/>
      <c r="RP32" s="510"/>
      <c r="RQ32" s="510"/>
      <c r="RR32" s="510"/>
      <c r="RS32" s="510"/>
      <c r="RT32" s="510"/>
      <c r="RU32" s="510"/>
      <c r="RV32" s="510"/>
      <c r="RW32" s="510"/>
      <c r="RX32" s="510"/>
      <c r="RY32" s="510"/>
      <c r="RZ32" s="510"/>
      <c r="SA32" s="510"/>
      <c r="SB32" s="510"/>
      <c r="SC32" s="510"/>
      <c r="SD32" s="510"/>
      <c r="SE32" s="510"/>
      <c r="SF32" s="510"/>
      <c r="SG32" s="510"/>
      <c r="SH32" s="510"/>
      <c r="SI32" s="510"/>
      <c r="SJ32" s="510"/>
      <c r="SK32" s="510"/>
      <c r="SL32" s="510"/>
      <c r="SM32" s="510"/>
      <c r="SN32" s="510"/>
      <c r="SO32" s="510"/>
      <c r="SP32" s="510"/>
      <c r="SQ32" s="510"/>
      <c r="SR32" s="510"/>
      <c r="SS32" s="510"/>
      <c r="ST32" s="510"/>
      <c r="SU32" s="510"/>
      <c r="SV32" s="510"/>
      <c r="SW32" s="510"/>
      <c r="SX32" s="510"/>
      <c r="SY32" s="510"/>
      <c r="SZ32" s="510"/>
      <c r="TA32" s="510"/>
      <c r="TB32" s="510"/>
      <c r="TC32" s="510"/>
      <c r="TD32" s="510"/>
      <c r="TE32" s="510"/>
      <c r="TF32" s="510"/>
      <c r="TG32" s="510"/>
      <c r="TH32" s="510"/>
      <c r="TI32" s="510"/>
      <c r="TJ32" s="510"/>
      <c r="TK32" s="510"/>
      <c r="TL32" s="510"/>
      <c r="TM32" s="510"/>
      <c r="TN32" s="510"/>
    </row>
    <row r="33" spans="1:534" ht="15" customHeight="1">
      <c r="A33" s="510"/>
      <c r="B33" s="510"/>
      <c r="C33" s="510"/>
      <c r="D33" s="510"/>
      <c r="E33" s="510"/>
      <c r="F33" s="510"/>
      <c r="G33" s="510"/>
      <c r="H33" s="527"/>
      <c r="I33" s="510"/>
      <c r="J33" s="510"/>
      <c r="K33" s="510" t="s">
        <v>1196</v>
      </c>
      <c r="L33" s="510"/>
      <c r="M33" s="510"/>
      <c r="N33" s="510" t="s">
        <v>1196</v>
      </c>
      <c r="O33" s="510"/>
      <c r="P33" s="510"/>
      <c r="Q33" s="510" t="s">
        <v>1196</v>
      </c>
      <c r="R33" s="510"/>
      <c r="S33" s="510"/>
      <c r="T33" s="510" t="s">
        <v>1196</v>
      </c>
      <c r="U33" s="510"/>
      <c r="V33" s="510"/>
      <c r="W33" s="510" t="s">
        <v>1196</v>
      </c>
      <c r="X33" s="510"/>
      <c r="Y33" s="510"/>
      <c r="Z33" s="510" t="s">
        <v>1196</v>
      </c>
      <c r="AA33" s="510"/>
      <c r="AB33" s="510"/>
      <c r="AC33" s="510" t="s">
        <v>1196</v>
      </c>
      <c r="AD33" s="510"/>
      <c r="AE33" s="510"/>
      <c r="AF33" s="510" t="s">
        <v>1196</v>
      </c>
      <c r="AG33" s="510"/>
      <c r="AH33" s="510"/>
      <c r="AI33" s="510" t="s">
        <v>1196</v>
      </c>
      <c r="AJ33" s="510"/>
      <c r="AK33" s="510"/>
      <c r="AL33" s="510" t="s">
        <v>1196</v>
      </c>
      <c r="AM33" s="510"/>
      <c r="AN33" s="510"/>
      <c r="AO33" s="510" t="s">
        <v>1196</v>
      </c>
      <c r="AP33" s="510"/>
      <c r="AQ33" s="510"/>
      <c r="AR33" s="510" t="s">
        <v>1196</v>
      </c>
      <c r="AS33" s="510"/>
      <c r="AT33" s="510"/>
      <c r="AU33" s="510" t="s">
        <v>1196</v>
      </c>
      <c r="AV33" s="510"/>
      <c r="AW33" s="510"/>
      <c r="AX33" s="510" t="s">
        <v>1196</v>
      </c>
      <c r="AY33" s="510"/>
      <c r="AZ33" s="510"/>
      <c r="BA33" s="510" t="s">
        <v>1196</v>
      </c>
      <c r="BB33" s="510"/>
      <c r="BC33" s="510"/>
      <c r="BD33" s="510" t="s">
        <v>1196</v>
      </c>
      <c r="BE33" s="510"/>
      <c r="BF33" s="510"/>
      <c r="BG33" s="510" t="s">
        <v>1196</v>
      </c>
      <c r="BH33" s="510"/>
      <c r="BI33" s="510"/>
      <c r="BJ33" s="510" t="s">
        <v>1196</v>
      </c>
      <c r="BK33" s="510"/>
      <c r="BL33" s="510"/>
      <c r="BM33" s="510" t="s">
        <v>1196</v>
      </c>
      <c r="BN33" s="510"/>
      <c r="BO33" s="510"/>
      <c r="BP33" s="510" t="s">
        <v>1196</v>
      </c>
      <c r="BQ33" s="510"/>
      <c r="BR33" s="510"/>
      <c r="BS33" s="510" t="s">
        <v>1196</v>
      </c>
      <c r="BT33" s="510"/>
      <c r="BU33" s="510"/>
      <c r="BV33" s="510" t="s">
        <v>1196</v>
      </c>
      <c r="BW33" s="510"/>
      <c r="BX33" s="510"/>
      <c r="BY33" s="510" t="s">
        <v>1196</v>
      </c>
      <c r="BZ33" s="510"/>
      <c r="CA33" s="510"/>
      <c r="CB33" s="510" t="s">
        <v>1196</v>
      </c>
      <c r="CC33" s="510"/>
      <c r="CD33" s="510"/>
      <c r="CE33" s="510" t="s">
        <v>1196</v>
      </c>
      <c r="CF33" s="510"/>
      <c r="CG33" s="510"/>
      <c r="CH33" s="510" t="s">
        <v>1196</v>
      </c>
      <c r="CI33" s="510"/>
      <c r="CJ33" s="510"/>
      <c r="CK33" s="510" t="s">
        <v>1196</v>
      </c>
      <c r="CL33" s="510"/>
      <c r="CM33" s="510"/>
      <c r="CN33" s="510" t="s">
        <v>1196</v>
      </c>
      <c r="CO33" s="510"/>
      <c r="CP33" s="510"/>
      <c r="CQ33" s="510" t="s">
        <v>1196</v>
      </c>
      <c r="CR33" s="510"/>
      <c r="CS33" s="510"/>
      <c r="CT33" s="510" t="s">
        <v>1196</v>
      </c>
      <c r="CU33" s="510"/>
      <c r="CV33" s="510"/>
      <c r="CW33" s="510" t="s">
        <v>1196</v>
      </c>
      <c r="CX33" s="510"/>
      <c r="CY33" s="510"/>
      <c r="CZ33" s="510" t="s">
        <v>1196</v>
      </c>
      <c r="DA33" s="510"/>
      <c r="DB33" s="510"/>
      <c r="DC33" s="510" t="s">
        <v>1196</v>
      </c>
      <c r="DD33" s="510"/>
      <c r="DE33" s="510"/>
      <c r="DF33" s="510" t="s">
        <v>1196</v>
      </c>
      <c r="DG33" s="510"/>
      <c r="DH33" s="510"/>
      <c r="DI33" s="510"/>
      <c r="DJ33" s="510"/>
      <c r="DK33" s="510"/>
      <c r="DL33" s="510"/>
      <c r="DM33" s="510"/>
      <c r="DN33" s="510"/>
      <c r="DO33" s="510"/>
      <c r="DP33" s="510"/>
      <c r="DQ33" s="510"/>
      <c r="DR33" s="510"/>
      <c r="DS33" s="510"/>
      <c r="DT33" s="510"/>
      <c r="DU33" s="510"/>
      <c r="DV33" s="510"/>
      <c r="DW33" s="510"/>
      <c r="DX33" s="510" t="s">
        <v>1534</v>
      </c>
      <c r="DY33" s="510"/>
      <c r="DZ33" s="510"/>
      <c r="EA33" s="510" t="s">
        <v>1545</v>
      </c>
      <c r="EB33" s="510"/>
      <c r="EC33" s="510"/>
      <c r="ED33" s="510" t="s">
        <v>1545</v>
      </c>
      <c r="EE33" s="510"/>
      <c r="EF33" s="510"/>
      <c r="EG33" s="510"/>
      <c r="EH33" s="510"/>
      <c r="EI33" s="510"/>
      <c r="EJ33" s="510"/>
      <c r="EK33" s="510"/>
      <c r="EL33" s="510"/>
      <c r="EM33" s="510"/>
      <c r="EN33" s="510"/>
      <c r="EO33" s="510"/>
      <c r="EP33" s="510"/>
      <c r="EQ33" s="510"/>
      <c r="ER33" s="510"/>
      <c r="ES33" s="510" t="s">
        <v>1534</v>
      </c>
      <c r="ET33" s="510"/>
      <c r="EU33" s="510"/>
      <c r="EV33" s="510" t="s">
        <v>1196</v>
      </c>
      <c r="EW33" s="510"/>
      <c r="EX33" s="510"/>
      <c r="EY33" s="510" t="s">
        <v>1195</v>
      </c>
      <c r="EZ33" s="510"/>
      <c r="FA33" s="510"/>
      <c r="FB33" s="510"/>
      <c r="FC33" s="510"/>
      <c r="FD33" s="510"/>
      <c r="FE33" s="510"/>
      <c r="FF33" s="510"/>
      <c r="FG33" s="510"/>
      <c r="FH33" s="510"/>
      <c r="FI33" s="510"/>
      <c r="FJ33" s="510"/>
      <c r="FK33" s="510"/>
      <c r="FL33" s="510"/>
      <c r="FM33" s="510"/>
      <c r="FN33" s="510"/>
      <c r="FO33" s="510"/>
      <c r="FP33" s="510"/>
      <c r="FQ33" s="510"/>
      <c r="FR33" s="510"/>
      <c r="FS33" s="510"/>
      <c r="FT33" s="510"/>
      <c r="FU33" s="510"/>
      <c r="FV33" s="510"/>
      <c r="FW33" s="510"/>
      <c r="FX33" s="510"/>
      <c r="FY33" s="510"/>
      <c r="FZ33" s="510"/>
      <c r="GA33" s="510"/>
      <c r="GB33" s="510"/>
      <c r="GC33" s="510"/>
      <c r="GD33" s="510"/>
      <c r="GE33" s="510"/>
      <c r="GF33" s="510"/>
      <c r="GG33" s="510"/>
      <c r="GH33" s="510"/>
      <c r="GI33" s="510"/>
      <c r="GJ33" s="510"/>
      <c r="GK33" s="510"/>
      <c r="GL33" s="510"/>
      <c r="GM33" s="510"/>
      <c r="GN33" s="510"/>
      <c r="GO33" s="510"/>
      <c r="GP33" s="510"/>
      <c r="GQ33" s="510"/>
      <c r="GR33" s="510"/>
      <c r="GS33" s="510"/>
      <c r="GT33" s="510"/>
      <c r="GU33" s="510"/>
      <c r="GV33" s="510"/>
      <c r="GW33" s="510"/>
      <c r="GX33" s="510"/>
      <c r="GY33" s="510"/>
      <c r="GZ33" s="510"/>
      <c r="HA33" s="510"/>
      <c r="HB33" s="510"/>
      <c r="HC33" s="510"/>
      <c r="HD33" s="510"/>
      <c r="HE33" s="510"/>
      <c r="HF33" s="510"/>
      <c r="HG33" s="510"/>
      <c r="HH33" s="510"/>
      <c r="HI33" s="510"/>
      <c r="HJ33" s="510"/>
      <c r="HK33" s="510"/>
      <c r="HL33" s="510"/>
      <c r="HM33" s="510"/>
      <c r="HN33" s="510"/>
      <c r="HO33" s="510"/>
      <c r="HP33" s="510"/>
      <c r="HQ33" s="510"/>
      <c r="HR33" s="510"/>
      <c r="HS33" s="510"/>
      <c r="HT33" s="510"/>
      <c r="HU33" s="510"/>
      <c r="HV33" s="510"/>
      <c r="HW33" s="510"/>
      <c r="HX33" s="510"/>
      <c r="HY33" s="510"/>
      <c r="HZ33" s="510"/>
      <c r="IA33" s="510"/>
      <c r="IB33" s="510"/>
      <c r="IC33" s="510"/>
      <c r="ID33" s="510"/>
      <c r="IE33" s="510"/>
      <c r="IF33" s="510"/>
      <c r="IG33" s="510"/>
      <c r="IH33" s="510"/>
      <c r="II33" s="510"/>
      <c r="IJ33" s="510"/>
      <c r="IK33" s="510"/>
      <c r="IL33" s="510"/>
      <c r="IM33" s="510"/>
      <c r="IN33" s="510"/>
      <c r="IO33" s="510"/>
      <c r="IP33" s="510"/>
      <c r="IQ33" s="510"/>
      <c r="IR33" s="510"/>
      <c r="IS33" s="510"/>
      <c r="IT33" s="510"/>
      <c r="IU33" s="510"/>
      <c r="IV33" s="510"/>
      <c r="IW33" s="510"/>
      <c r="IX33" s="510"/>
      <c r="IY33" s="510"/>
      <c r="IZ33" s="510"/>
      <c r="JA33" s="510"/>
      <c r="JB33" s="510"/>
      <c r="JC33" s="510"/>
      <c r="JD33" s="510"/>
      <c r="JE33" s="510"/>
      <c r="JF33" s="510"/>
      <c r="JG33" s="510"/>
      <c r="JH33" s="510"/>
      <c r="JI33" s="510"/>
      <c r="JJ33" s="510"/>
      <c r="JK33" s="510"/>
      <c r="JL33" s="510"/>
      <c r="JM33" s="510"/>
      <c r="JN33" s="510"/>
      <c r="JO33" s="510"/>
      <c r="JP33" s="510"/>
      <c r="JQ33" s="510"/>
      <c r="JR33" s="510"/>
      <c r="JS33" s="510"/>
      <c r="JT33" s="510"/>
      <c r="JU33" s="510"/>
      <c r="JV33" s="510"/>
      <c r="JW33" s="510"/>
      <c r="JX33" s="510"/>
      <c r="JY33" s="510"/>
      <c r="JZ33" s="510"/>
      <c r="KA33" s="510"/>
      <c r="KB33" s="510"/>
      <c r="KC33" s="510"/>
      <c r="KD33" s="510"/>
      <c r="KE33" s="510"/>
      <c r="KF33" s="510"/>
      <c r="KG33" s="510"/>
      <c r="KH33" s="510"/>
      <c r="KI33" s="510"/>
      <c r="KJ33" s="510"/>
      <c r="KK33" s="510"/>
      <c r="KL33" s="510"/>
      <c r="KM33" s="510"/>
      <c r="KN33" s="510"/>
      <c r="KO33" s="510"/>
      <c r="KP33" s="510"/>
      <c r="KQ33" s="510"/>
      <c r="KR33" s="510"/>
      <c r="KS33" s="510"/>
      <c r="KT33" s="510"/>
      <c r="KU33" s="510"/>
      <c r="KV33" s="510"/>
      <c r="KW33" s="510"/>
      <c r="KX33" s="510"/>
      <c r="KY33" s="510"/>
      <c r="KZ33" s="510"/>
      <c r="LA33" s="510"/>
      <c r="LB33" s="510"/>
      <c r="LC33" s="510"/>
      <c r="LD33" s="510"/>
      <c r="LE33" s="510"/>
      <c r="LF33" s="510"/>
      <c r="LG33" s="510"/>
      <c r="LH33" s="510"/>
      <c r="LI33" s="510"/>
      <c r="LJ33" s="510"/>
      <c r="LK33" s="510"/>
      <c r="LL33" s="510"/>
      <c r="LM33" s="510"/>
      <c r="LN33" s="510"/>
      <c r="LO33" s="510"/>
      <c r="LP33" s="510"/>
      <c r="LQ33" s="510"/>
      <c r="LR33" s="510"/>
      <c r="LS33" s="510"/>
      <c r="LT33" s="510"/>
      <c r="LU33" s="510"/>
      <c r="LV33" s="510"/>
      <c r="LW33" s="510"/>
      <c r="LX33" s="510"/>
      <c r="LY33" s="510"/>
      <c r="LZ33" s="510"/>
      <c r="MA33" s="510"/>
      <c r="MB33" s="510"/>
      <c r="MC33" s="510"/>
      <c r="MD33" s="510"/>
      <c r="ME33" s="510"/>
      <c r="MF33" s="510"/>
      <c r="MG33" s="510"/>
      <c r="MH33" s="510"/>
      <c r="MI33" s="510"/>
      <c r="MJ33" s="510"/>
      <c r="MK33" s="510"/>
      <c r="ML33" s="510"/>
      <c r="MM33" s="510"/>
      <c r="MN33" s="510"/>
      <c r="MO33" s="510"/>
      <c r="MP33" s="510"/>
      <c r="MQ33" s="510"/>
      <c r="MR33" s="510"/>
      <c r="MS33" s="510"/>
      <c r="MT33" s="510"/>
      <c r="MU33" s="510"/>
      <c r="MV33" s="510"/>
      <c r="MW33" s="510"/>
      <c r="MX33" s="510"/>
      <c r="MY33" s="510"/>
      <c r="MZ33" s="510"/>
      <c r="NA33" s="510"/>
      <c r="NB33" s="510"/>
      <c r="NC33" s="510"/>
      <c r="ND33" s="510"/>
      <c r="NE33" s="510"/>
      <c r="NF33" s="510"/>
      <c r="NG33" s="510"/>
      <c r="NH33" s="510"/>
      <c r="NI33" s="510"/>
      <c r="NJ33" s="510"/>
      <c r="NK33" s="510"/>
      <c r="NL33" s="510"/>
      <c r="NM33" s="510"/>
      <c r="NN33" s="510"/>
      <c r="NO33" s="510"/>
      <c r="NP33" s="510"/>
      <c r="NQ33" s="510"/>
      <c r="NR33" s="510"/>
      <c r="NS33" s="510"/>
      <c r="NT33" s="510"/>
      <c r="NU33" s="510"/>
      <c r="NV33" s="510"/>
      <c r="NW33" s="510"/>
      <c r="NX33" s="510"/>
      <c r="NY33" s="510"/>
      <c r="NZ33" s="510"/>
      <c r="OA33" s="510"/>
      <c r="OB33" s="510"/>
      <c r="OC33" s="510"/>
      <c r="OD33" s="510"/>
      <c r="OE33" s="510"/>
      <c r="OF33" s="510"/>
      <c r="OG33" s="510"/>
      <c r="OH33" s="510"/>
      <c r="OI33" s="510"/>
      <c r="OJ33" s="510"/>
      <c r="OK33" s="510"/>
      <c r="OL33" s="510"/>
      <c r="OM33" s="510"/>
      <c r="ON33" s="510"/>
      <c r="OO33" s="510"/>
      <c r="OP33" s="510"/>
      <c r="OQ33" s="510"/>
      <c r="OR33" s="510"/>
      <c r="OS33" s="510"/>
      <c r="OT33" s="510"/>
      <c r="OU33" s="510"/>
      <c r="OV33" s="510"/>
      <c r="OW33" s="510"/>
      <c r="OX33" s="510"/>
      <c r="OY33" s="510"/>
      <c r="OZ33" s="510"/>
      <c r="PA33" s="510"/>
      <c r="PB33" s="510"/>
      <c r="PC33" s="510"/>
      <c r="PD33" s="510"/>
      <c r="PE33" s="510"/>
      <c r="PF33" s="510"/>
      <c r="PG33" s="510"/>
      <c r="PH33" s="510"/>
      <c r="PI33" s="510"/>
      <c r="PJ33" s="510"/>
      <c r="PK33" s="510"/>
      <c r="PL33" s="510"/>
      <c r="PM33" s="510"/>
      <c r="PN33" s="510"/>
      <c r="PO33" s="510"/>
      <c r="PP33" s="510"/>
      <c r="PQ33" s="510"/>
      <c r="PR33" s="510"/>
      <c r="PS33" s="510"/>
      <c r="PT33" s="510"/>
      <c r="PU33" s="510"/>
      <c r="PV33" s="510"/>
      <c r="PW33" s="510"/>
      <c r="PX33" s="510"/>
      <c r="PY33" s="510"/>
      <c r="PZ33" s="510"/>
      <c r="QA33" s="510"/>
      <c r="QB33" s="510"/>
      <c r="QC33" s="510"/>
      <c r="QD33" s="510"/>
      <c r="QE33" s="510"/>
      <c r="QF33" s="510"/>
      <c r="QG33" s="510"/>
      <c r="QH33" s="510"/>
      <c r="QI33" s="510"/>
      <c r="QJ33" s="510"/>
      <c r="QK33" s="510"/>
      <c r="QL33" s="510"/>
      <c r="QM33" s="510"/>
      <c r="QN33" s="510"/>
      <c r="QO33" s="510"/>
      <c r="QP33" s="510"/>
      <c r="QQ33" s="510"/>
      <c r="QR33" s="510"/>
      <c r="QS33" s="510"/>
      <c r="QT33" s="510"/>
      <c r="QU33" s="510"/>
      <c r="QV33" s="510"/>
      <c r="QW33" s="510"/>
      <c r="QX33" s="510"/>
      <c r="QY33" s="510"/>
      <c r="QZ33" s="510"/>
      <c r="RA33" s="510"/>
      <c r="RB33" s="510"/>
      <c r="RC33" s="510"/>
      <c r="RD33" s="510"/>
      <c r="RE33" s="510"/>
      <c r="RF33" s="510"/>
      <c r="RG33" s="510"/>
      <c r="RH33" s="510"/>
      <c r="RI33" s="510"/>
      <c r="RJ33" s="510"/>
      <c r="RK33" s="510"/>
      <c r="RL33" s="510"/>
      <c r="RM33" s="510"/>
      <c r="RN33" s="510"/>
      <c r="RO33" s="510"/>
      <c r="RP33" s="510"/>
      <c r="RQ33" s="510"/>
      <c r="RR33" s="510"/>
      <c r="RS33" s="510"/>
      <c r="RT33" s="510"/>
      <c r="RU33" s="510"/>
      <c r="RV33" s="510"/>
      <c r="RW33" s="510"/>
      <c r="RX33" s="510"/>
      <c r="RY33" s="510"/>
      <c r="RZ33" s="510"/>
      <c r="SA33" s="510"/>
      <c r="SB33" s="510"/>
      <c r="SC33" s="510"/>
      <c r="SD33" s="510"/>
      <c r="SE33" s="510"/>
      <c r="SF33" s="510"/>
      <c r="SG33" s="510"/>
      <c r="SH33" s="510"/>
      <c r="SI33" s="510"/>
      <c r="SJ33" s="510"/>
      <c r="SK33" s="510"/>
      <c r="SL33" s="510"/>
      <c r="SM33" s="510"/>
      <c r="SN33" s="510"/>
      <c r="SO33" s="510"/>
      <c r="SP33" s="510"/>
      <c r="SQ33" s="510"/>
      <c r="SR33" s="510"/>
      <c r="SS33" s="510"/>
      <c r="ST33" s="510"/>
      <c r="SU33" s="510"/>
      <c r="SV33" s="510"/>
      <c r="SW33" s="510"/>
      <c r="SX33" s="510"/>
      <c r="SY33" s="510"/>
      <c r="SZ33" s="510"/>
      <c r="TA33" s="510"/>
      <c r="TB33" s="510"/>
      <c r="TC33" s="510"/>
      <c r="TD33" s="510"/>
      <c r="TE33" s="510"/>
      <c r="TF33" s="510"/>
      <c r="TG33" s="510"/>
      <c r="TH33" s="510"/>
      <c r="TI33" s="510"/>
      <c r="TJ33" s="510"/>
      <c r="TK33" s="510"/>
      <c r="TL33" s="510"/>
      <c r="TM33" s="510"/>
      <c r="TN33" s="510"/>
    </row>
    <row r="34" spans="1:534" ht="15" customHeight="1">
      <c r="A34" s="510"/>
      <c r="B34" s="510"/>
      <c r="C34" s="510"/>
      <c r="D34" s="510"/>
      <c r="E34" s="510"/>
      <c r="F34" s="510"/>
      <c r="G34" s="510"/>
      <c r="H34" s="527"/>
      <c r="I34" s="510"/>
      <c r="J34" s="510"/>
      <c r="K34" s="510"/>
      <c r="L34" s="510"/>
      <c r="M34" s="510"/>
      <c r="N34" s="510"/>
      <c r="O34" s="510"/>
      <c r="P34" s="510"/>
      <c r="Q34" s="510"/>
      <c r="R34" s="510"/>
      <c r="S34" s="510"/>
      <c r="T34" s="510"/>
      <c r="U34" s="510"/>
      <c r="V34" s="510"/>
      <c r="W34" s="510" t="s">
        <v>1534</v>
      </c>
      <c r="X34" s="510"/>
      <c r="Y34" s="510"/>
      <c r="Z34" s="510" t="s">
        <v>1534</v>
      </c>
      <c r="AA34" s="510"/>
      <c r="AB34" s="510"/>
      <c r="AC34" s="510" t="s">
        <v>1534</v>
      </c>
      <c r="AD34" s="510"/>
      <c r="AE34" s="510"/>
      <c r="AF34" s="510" t="s">
        <v>1534</v>
      </c>
      <c r="AG34" s="510"/>
      <c r="AH34" s="510"/>
      <c r="AI34" s="510" t="s">
        <v>1534</v>
      </c>
      <c r="AJ34" s="510"/>
      <c r="AK34" s="510"/>
      <c r="AL34" s="510" t="s">
        <v>1534</v>
      </c>
      <c r="AM34" s="510"/>
      <c r="AN34" s="510"/>
      <c r="AO34" s="510" t="s">
        <v>1534</v>
      </c>
      <c r="AP34" s="510"/>
      <c r="AQ34" s="510"/>
      <c r="AR34" s="510" t="s">
        <v>1534</v>
      </c>
      <c r="AS34" s="510"/>
      <c r="AT34" s="510"/>
      <c r="AU34" s="510" t="s">
        <v>1534</v>
      </c>
      <c r="AV34" s="510"/>
      <c r="AW34" s="510"/>
      <c r="AX34" s="510" t="s">
        <v>1534</v>
      </c>
      <c r="AY34" s="510"/>
      <c r="AZ34" s="510"/>
      <c r="BA34" s="510" t="s">
        <v>1534</v>
      </c>
      <c r="BB34" s="510"/>
      <c r="BC34" s="510"/>
      <c r="BD34" s="510" t="s">
        <v>1534</v>
      </c>
      <c r="BE34" s="510"/>
      <c r="BF34" s="510"/>
      <c r="BG34" s="510" t="s">
        <v>1534</v>
      </c>
      <c r="BH34" s="510"/>
      <c r="BI34" s="510"/>
      <c r="BJ34" s="510" t="s">
        <v>1534</v>
      </c>
      <c r="BK34" s="510"/>
      <c r="BL34" s="510"/>
      <c r="BM34" s="510" t="s">
        <v>1534</v>
      </c>
      <c r="BN34" s="510"/>
      <c r="BO34" s="510"/>
      <c r="BP34" s="510" t="s">
        <v>1534</v>
      </c>
      <c r="BQ34" s="510"/>
      <c r="BR34" s="510"/>
      <c r="BS34" s="510" t="s">
        <v>1534</v>
      </c>
      <c r="BT34" s="510"/>
      <c r="BU34" s="510"/>
      <c r="BV34" s="510" t="s">
        <v>1534</v>
      </c>
      <c r="BW34" s="510"/>
      <c r="BX34" s="510"/>
      <c r="BY34" s="510" t="s">
        <v>1534</v>
      </c>
      <c r="BZ34" s="510"/>
      <c r="CA34" s="510"/>
      <c r="CB34" s="510" t="s">
        <v>1534</v>
      </c>
      <c r="CC34" s="510"/>
      <c r="CD34" s="510"/>
      <c r="CE34" s="510" t="s">
        <v>1534</v>
      </c>
      <c r="CF34" s="510"/>
      <c r="CG34" s="510"/>
      <c r="CH34" s="510" t="s">
        <v>1534</v>
      </c>
      <c r="CI34" s="510"/>
      <c r="CJ34" s="510"/>
      <c r="CK34" s="510" t="s">
        <v>1534</v>
      </c>
      <c r="CL34" s="510"/>
      <c r="CM34" s="510"/>
      <c r="CN34" s="510" t="s">
        <v>1534</v>
      </c>
      <c r="CO34" s="510"/>
      <c r="CP34" s="510"/>
      <c r="CQ34" s="510" t="s">
        <v>1534</v>
      </c>
      <c r="CR34" s="510"/>
      <c r="CS34" s="510"/>
      <c r="CT34" s="510" t="s">
        <v>1534</v>
      </c>
      <c r="CU34" s="510"/>
      <c r="CV34" s="510"/>
      <c r="CW34" s="510" t="s">
        <v>1534</v>
      </c>
      <c r="CX34" s="510"/>
      <c r="CY34" s="510"/>
      <c r="CZ34" s="510" t="s">
        <v>1534</v>
      </c>
      <c r="DA34" s="510"/>
      <c r="DB34" s="510"/>
      <c r="DC34" s="510" t="s">
        <v>1534</v>
      </c>
      <c r="DD34" s="510"/>
      <c r="DE34" s="510"/>
      <c r="DF34" s="510" t="s">
        <v>1534</v>
      </c>
      <c r="DG34" s="510"/>
      <c r="DH34" s="510"/>
      <c r="DI34" s="510"/>
      <c r="DJ34" s="510"/>
      <c r="DK34" s="510"/>
      <c r="DL34" s="510"/>
      <c r="DM34" s="510"/>
      <c r="DN34" s="510"/>
      <c r="DO34" s="510"/>
      <c r="DP34" s="510"/>
      <c r="DQ34" s="510"/>
      <c r="DR34" s="510"/>
      <c r="DS34" s="510"/>
      <c r="DT34" s="510"/>
      <c r="DU34" s="510"/>
      <c r="DV34" s="510"/>
      <c r="DW34" s="510"/>
      <c r="DX34" s="510"/>
      <c r="DY34" s="510"/>
      <c r="DZ34" s="510"/>
      <c r="EA34" s="510"/>
      <c r="EB34" s="510"/>
      <c r="EC34" s="510"/>
      <c r="ED34" s="510"/>
      <c r="EE34" s="510"/>
      <c r="EF34" s="510"/>
      <c r="EG34" s="510"/>
      <c r="EH34" s="510"/>
      <c r="EI34" s="510"/>
      <c r="EJ34" s="510"/>
      <c r="EK34" s="510"/>
      <c r="EL34" s="510"/>
      <c r="EM34" s="510"/>
      <c r="EN34" s="510"/>
      <c r="EO34" s="510"/>
      <c r="EP34" s="510"/>
      <c r="EQ34" s="510"/>
      <c r="ER34" s="510"/>
      <c r="ES34" s="510" t="s">
        <v>1195</v>
      </c>
      <c r="ET34" s="510"/>
      <c r="EU34" s="510"/>
      <c r="EV34" s="510" t="s">
        <v>1195</v>
      </c>
      <c r="EW34" s="510"/>
      <c r="EX34" s="510"/>
      <c r="EY34" s="510"/>
      <c r="EZ34" s="510"/>
      <c r="FA34" s="510"/>
      <c r="FB34" s="510"/>
      <c r="FC34" s="510"/>
      <c r="FD34" s="510"/>
      <c r="FE34" s="510"/>
      <c r="FF34" s="510"/>
      <c r="FG34" s="510"/>
      <c r="FH34" s="510"/>
      <c r="FI34" s="510"/>
      <c r="FJ34" s="510"/>
      <c r="FK34" s="510"/>
      <c r="FL34" s="510"/>
      <c r="FM34" s="510"/>
      <c r="FN34" s="510"/>
      <c r="FO34" s="510"/>
      <c r="FP34" s="510"/>
      <c r="FQ34" s="510"/>
      <c r="FR34" s="510"/>
      <c r="FS34" s="510"/>
      <c r="FT34" s="510"/>
      <c r="FU34" s="510"/>
      <c r="FV34" s="510"/>
      <c r="FW34" s="510"/>
      <c r="FX34" s="510"/>
      <c r="FY34" s="510"/>
      <c r="FZ34" s="510"/>
      <c r="GA34" s="510"/>
      <c r="GB34" s="510"/>
      <c r="GC34" s="510"/>
      <c r="GD34" s="510"/>
      <c r="GE34" s="510"/>
      <c r="GF34" s="510"/>
      <c r="GG34" s="510"/>
      <c r="GH34" s="510"/>
      <c r="GI34" s="510"/>
      <c r="GJ34" s="510"/>
      <c r="GK34" s="510"/>
      <c r="GL34" s="510"/>
      <c r="GM34" s="510"/>
      <c r="GN34" s="510"/>
      <c r="GO34" s="510"/>
      <c r="GP34" s="510"/>
      <c r="GQ34" s="510"/>
      <c r="GR34" s="510"/>
      <c r="GS34" s="510"/>
      <c r="GT34" s="510"/>
      <c r="GU34" s="510"/>
      <c r="GV34" s="510"/>
      <c r="GW34" s="510"/>
      <c r="GX34" s="510"/>
      <c r="GY34" s="510"/>
      <c r="GZ34" s="510"/>
      <c r="HA34" s="510"/>
      <c r="HB34" s="510"/>
      <c r="HC34" s="510"/>
      <c r="HD34" s="510"/>
      <c r="HE34" s="510"/>
      <c r="HF34" s="510"/>
      <c r="HG34" s="510"/>
      <c r="HH34" s="510"/>
      <c r="HI34" s="510"/>
      <c r="HJ34" s="510"/>
      <c r="HK34" s="510"/>
      <c r="HL34" s="510"/>
      <c r="HM34" s="510"/>
      <c r="HN34" s="510"/>
      <c r="HO34" s="510"/>
      <c r="HP34" s="510"/>
      <c r="HQ34" s="510"/>
      <c r="HR34" s="510"/>
      <c r="HS34" s="510"/>
      <c r="HT34" s="510"/>
      <c r="HU34" s="510"/>
      <c r="HV34" s="510"/>
      <c r="HW34" s="510"/>
      <c r="HX34" s="510"/>
      <c r="HY34" s="510"/>
      <c r="HZ34" s="510"/>
      <c r="IA34" s="510"/>
      <c r="IB34" s="510"/>
      <c r="IC34" s="510"/>
      <c r="ID34" s="510"/>
      <c r="IE34" s="510"/>
      <c r="IF34" s="510"/>
      <c r="IG34" s="510"/>
      <c r="IH34" s="510"/>
      <c r="II34" s="510"/>
      <c r="IJ34" s="510"/>
      <c r="IK34" s="510"/>
      <c r="IL34" s="510"/>
      <c r="IM34" s="510"/>
      <c r="IN34" s="510"/>
      <c r="IO34" s="510"/>
      <c r="IP34" s="510"/>
      <c r="IQ34" s="510"/>
      <c r="IR34" s="510"/>
      <c r="IS34" s="510"/>
      <c r="IT34" s="510"/>
      <c r="IU34" s="510"/>
      <c r="IV34" s="510"/>
      <c r="IW34" s="510"/>
      <c r="IX34" s="510"/>
      <c r="IY34" s="510"/>
      <c r="IZ34" s="510"/>
      <c r="JA34" s="510"/>
      <c r="JB34" s="510"/>
      <c r="JC34" s="510"/>
      <c r="JD34" s="510"/>
      <c r="JE34" s="510"/>
      <c r="JF34" s="510"/>
      <c r="JG34" s="510"/>
      <c r="JH34" s="510"/>
      <c r="JI34" s="510"/>
      <c r="JJ34" s="510"/>
      <c r="JK34" s="510"/>
      <c r="JL34" s="510"/>
      <c r="JM34" s="510"/>
      <c r="JN34" s="510"/>
      <c r="JO34" s="510"/>
      <c r="JP34" s="510"/>
      <c r="JQ34" s="510"/>
      <c r="JR34" s="510"/>
      <c r="JS34" s="510"/>
      <c r="JT34" s="510"/>
      <c r="JU34" s="510"/>
      <c r="JV34" s="510"/>
      <c r="JW34" s="510"/>
      <c r="JX34" s="510"/>
      <c r="JY34" s="510"/>
      <c r="JZ34" s="510"/>
      <c r="KA34" s="510"/>
      <c r="KB34" s="510"/>
      <c r="KC34" s="510"/>
      <c r="KD34" s="510"/>
      <c r="KE34" s="510"/>
      <c r="KF34" s="510"/>
      <c r="KG34" s="510"/>
      <c r="KH34" s="510"/>
      <c r="KI34" s="510"/>
      <c r="KJ34" s="510"/>
      <c r="KK34" s="510"/>
      <c r="KL34" s="510"/>
      <c r="KM34" s="510"/>
      <c r="KN34" s="510"/>
      <c r="KO34" s="510"/>
      <c r="KP34" s="510"/>
      <c r="KQ34" s="510"/>
      <c r="KR34" s="510"/>
      <c r="KS34" s="510"/>
      <c r="KT34" s="510"/>
      <c r="KU34" s="510"/>
      <c r="KV34" s="510"/>
      <c r="KW34" s="510"/>
      <c r="KX34" s="510"/>
      <c r="KY34" s="510"/>
      <c r="KZ34" s="510"/>
      <c r="LA34" s="510"/>
      <c r="LB34" s="510"/>
      <c r="LC34" s="510"/>
      <c r="LD34" s="510"/>
      <c r="LE34" s="510"/>
      <c r="LF34" s="510"/>
      <c r="LG34" s="510"/>
      <c r="LH34" s="510"/>
      <c r="LI34" s="510"/>
      <c r="LJ34" s="510"/>
      <c r="LK34" s="510"/>
      <c r="LL34" s="510"/>
      <c r="LM34" s="510"/>
      <c r="LN34" s="510"/>
      <c r="LO34" s="510"/>
      <c r="LP34" s="510"/>
      <c r="LQ34" s="510"/>
      <c r="LR34" s="510"/>
      <c r="LS34" s="510"/>
      <c r="LT34" s="510"/>
      <c r="LU34" s="510"/>
      <c r="LV34" s="510"/>
      <c r="LW34" s="510"/>
      <c r="LX34" s="510"/>
      <c r="LY34" s="510"/>
      <c r="LZ34" s="510"/>
      <c r="MA34" s="510"/>
      <c r="MB34" s="510"/>
      <c r="MC34" s="510"/>
      <c r="MD34" s="510"/>
      <c r="ME34" s="510"/>
      <c r="MF34" s="510"/>
      <c r="MG34" s="510"/>
      <c r="MH34" s="510"/>
      <c r="MI34" s="510"/>
      <c r="MJ34" s="510"/>
      <c r="MK34" s="510"/>
      <c r="ML34" s="510"/>
      <c r="MM34" s="510"/>
      <c r="MN34" s="510"/>
      <c r="MO34" s="510"/>
      <c r="MP34" s="510"/>
      <c r="MQ34" s="510"/>
      <c r="MR34" s="510"/>
      <c r="MS34" s="510"/>
      <c r="MT34" s="510"/>
      <c r="MU34" s="510"/>
      <c r="MV34" s="510"/>
      <c r="MW34" s="510"/>
      <c r="MX34" s="510"/>
      <c r="MY34" s="510"/>
      <c r="MZ34" s="510"/>
      <c r="NA34" s="510"/>
      <c r="NB34" s="510"/>
      <c r="NC34" s="510"/>
      <c r="ND34" s="510"/>
      <c r="NE34" s="510"/>
      <c r="NF34" s="510"/>
      <c r="NG34" s="510"/>
      <c r="NH34" s="510"/>
      <c r="NI34" s="510"/>
      <c r="NJ34" s="510"/>
      <c r="NK34" s="510"/>
      <c r="NL34" s="510"/>
      <c r="NM34" s="510"/>
      <c r="NN34" s="510"/>
      <c r="NO34" s="510"/>
      <c r="NP34" s="510"/>
      <c r="NQ34" s="510"/>
      <c r="NR34" s="510"/>
      <c r="NS34" s="510"/>
      <c r="NT34" s="510"/>
      <c r="NU34" s="510"/>
      <c r="NV34" s="510"/>
      <c r="NW34" s="510"/>
      <c r="NX34" s="510"/>
      <c r="NY34" s="510"/>
      <c r="NZ34" s="510"/>
      <c r="OA34" s="510"/>
      <c r="OB34" s="510"/>
      <c r="OC34" s="510"/>
      <c r="OD34" s="510"/>
      <c r="OE34" s="510"/>
      <c r="OF34" s="510"/>
      <c r="OG34" s="510"/>
      <c r="OH34" s="510"/>
      <c r="OI34" s="510"/>
      <c r="OJ34" s="510"/>
      <c r="OK34" s="510"/>
      <c r="OL34" s="510"/>
      <c r="OM34" s="510"/>
      <c r="ON34" s="510"/>
      <c r="OO34" s="510"/>
      <c r="OP34" s="510"/>
      <c r="OQ34" s="510"/>
      <c r="OR34" s="510"/>
      <c r="OS34" s="510"/>
      <c r="OT34" s="510"/>
      <c r="OU34" s="510"/>
      <c r="OV34" s="510"/>
      <c r="OW34" s="510"/>
      <c r="OX34" s="510"/>
      <c r="OY34" s="510"/>
      <c r="OZ34" s="510"/>
      <c r="PA34" s="510"/>
      <c r="PB34" s="510"/>
      <c r="PC34" s="510"/>
      <c r="PD34" s="510"/>
      <c r="PE34" s="510"/>
      <c r="PF34" s="510"/>
      <c r="PG34" s="510"/>
      <c r="PH34" s="510"/>
      <c r="PI34" s="510"/>
      <c r="PJ34" s="510"/>
      <c r="PK34" s="510"/>
      <c r="PL34" s="510"/>
      <c r="PM34" s="510"/>
      <c r="PN34" s="510"/>
      <c r="PO34" s="510"/>
      <c r="PP34" s="510"/>
      <c r="PQ34" s="510"/>
      <c r="PR34" s="510"/>
      <c r="PS34" s="510"/>
      <c r="PT34" s="510"/>
      <c r="PU34" s="510"/>
      <c r="PV34" s="510"/>
      <c r="PW34" s="510"/>
      <c r="PX34" s="510"/>
      <c r="PY34" s="510"/>
      <c r="PZ34" s="510"/>
      <c r="QA34" s="510"/>
      <c r="QB34" s="510"/>
      <c r="QC34" s="510"/>
      <c r="QD34" s="510"/>
      <c r="QE34" s="510"/>
      <c r="QF34" s="510"/>
      <c r="QG34" s="510"/>
      <c r="QH34" s="510"/>
      <c r="QI34" s="510"/>
      <c r="QJ34" s="510"/>
      <c r="QK34" s="510"/>
      <c r="QL34" s="510"/>
      <c r="QM34" s="510"/>
      <c r="QN34" s="510"/>
      <c r="QO34" s="510"/>
      <c r="QP34" s="510"/>
      <c r="QQ34" s="510"/>
      <c r="QR34" s="510"/>
      <c r="QS34" s="510"/>
      <c r="QT34" s="510"/>
      <c r="QU34" s="510"/>
      <c r="QV34" s="510"/>
      <c r="QW34" s="510"/>
      <c r="QX34" s="510"/>
      <c r="QY34" s="510"/>
      <c r="QZ34" s="510"/>
      <c r="RA34" s="510"/>
      <c r="RB34" s="510"/>
      <c r="RC34" s="510"/>
      <c r="RD34" s="510"/>
      <c r="RE34" s="510"/>
      <c r="RF34" s="510"/>
      <c r="RG34" s="510"/>
      <c r="RH34" s="510"/>
      <c r="RI34" s="510"/>
      <c r="RJ34" s="510"/>
      <c r="RK34" s="510"/>
      <c r="RL34" s="510"/>
      <c r="RM34" s="510"/>
      <c r="RN34" s="510"/>
      <c r="RO34" s="510"/>
      <c r="RP34" s="510"/>
      <c r="RQ34" s="510"/>
      <c r="RR34" s="510"/>
      <c r="RS34" s="510"/>
      <c r="RT34" s="510"/>
      <c r="RU34" s="510"/>
      <c r="RV34" s="510"/>
      <c r="RW34" s="510"/>
      <c r="RX34" s="510"/>
      <c r="RY34" s="510"/>
      <c r="RZ34" s="510"/>
      <c r="SA34" s="510"/>
      <c r="SB34" s="510"/>
      <c r="SC34" s="510"/>
      <c r="SD34" s="510"/>
      <c r="SE34" s="510"/>
      <c r="SF34" s="510"/>
      <c r="SG34" s="510"/>
      <c r="SH34" s="510"/>
      <c r="SI34" s="510"/>
      <c r="SJ34" s="510"/>
      <c r="SK34" s="510"/>
      <c r="SL34" s="510"/>
      <c r="SM34" s="510"/>
      <c r="SN34" s="510"/>
      <c r="SO34" s="510"/>
      <c r="SP34" s="510"/>
      <c r="SQ34" s="510"/>
      <c r="SR34" s="510"/>
      <c r="SS34" s="510"/>
      <c r="ST34" s="510"/>
      <c r="SU34" s="510"/>
      <c r="SV34" s="510"/>
      <c r="SW34" s="510"/>
      <c r="SX34" s="510"/>
      <c r="SY34" s="510"/>
      <c r="SZ34" s="510"/>
      <c r="TA34" s="510"/>
      <c r="TB34" s="510"/>
      <c r="TC34" s="510"/>
      <c r="TD34" s="510"/>
      <c r="TE34" s="510"/>
      <c r="TF34" s="510"/>
      <c r="TG34" s="510"/>
      <c r="TH34" s="510"/>
      <c r="TI34" s="510"/>
      <c r="TJ34" s="510"/>
      <c r="TK34" s="510"/>
      <c r="TL34" s="510"/>
      <c r="TM34" s="510"/>
      <c r="TN34" s="510"/>
    </row>
    <row r="35" spans="1:534" ht="15" customHeight="1" thickBot="1">
      <c r="A35" s="510"/>
      <c r="B35" s="510"/>
      <c r="C35" s="510"/>
      <c r="D35" s="510"/>
      <c r="E35" s="510"/>
      <c r="F35" s="510"/>
      <c r="G35" s="510"/>
      <c r="H35" s="527"/>
      <c r="I35" s="510"/>
      <c r="J35" s="510"/>
      <c r="K35" s="510"/>
      <c r="L35" s="510"/>
      <c r="M35" s="510"/>
      <c r="N35" s="510"/>
      <c r="O35" s="510"/>
      <c r="P35" s="510"/>
      <c r="Q35" s="510"/>
      <c r="R35" s="510"/>
      <c r="S35" s="510"/>
      <c r="T35" s="510"/>
      <c r="U35" s="510"/>
      <c r="V35" s="510"/>
      <c r="W35" s="510"/>
      <c r="X35" s="510"/>
      <c r="Y35" s="510"/>
      <c r="Z35" s="510"/>
      <c r="AA35" s="510"/>
      <c r="AB35" s="510"/>
      <c r="AC35" s="510"/>
      <c r="AD35" s="510"/>
      <c r="AE35" s="510"/>
      <c r="AF35" s="510"/>
      <c r="AG35" s="510"/>
      <c r="AH35" s="510"/>
      <c r="AI35" s="510"/>
      <c r="AJ35" s="510"/>
      <c r="AK35" s="510"/>
      <c r="AL35" s="510"/>
      <c r="AM35" s="510"/>
      <c r="AN35" s="510"/>
      <c r="AO35" s="510"/>
      <c r="AP35" s="510"/>
      <c r="AQ35" s="510"/>
      <c r="AR35" s="510"/>
      <c r="AS35" s="510"/>
      <c r="AT35" s="510"/>
      <c r="AU35" s="510"/>
      <c r="AV35" s="510"/>
      <c r="AW35" s="510"/>
      <c r="AX35" s="510" t="s">
        <v>1545</v>
      </c>
      <c r="AY35" s="510"/>
      <c r="AZ35" s="510"/>
      <c r="BA35" s="510" t="s">
        <v>1545</v>
      </c>
      <c r="BB35" s="510"/>
      <c r="BC35" s="510"/>
      <c r="BD35" s="510" t="s">
        <v>1545</v>
      </c>
      <c r="BE35" s="510"/>
      <c r="BF35" s="510"/>
      <c r="BG35" s="510" t="s">
        <v>1545</v>
      </c>
      <c r="BH35" s="510"/>
      <c r="BI35" s="510"/>
      <c r="BJ35" s="510" t="s">
        <v>1545</v>
      </c>
      <c r="BK35" s="510"/>
      <c r="BL35" s="510"/>
      <c r="BM35" s="510" t="s">
        <v>1545</v>
      </c>
      <c r="BN35" s="510"/>
      <c r="BO35" s="510"/>
      <c r="BP35" s="510" t="s">
        <v>1545</v>
      </c>
      <c r="BQ35" s="510"/>
      <c r="BR35" s="510"/>
      <c r="BS35" s="510" t="s">
        <v>1545</v>
      </c>
      <c r="BT35" s="510"/>
      <c r="BU35" s="510"/>
      <c r="BV35" s="510" t="s">
        <v>1545</v>
      </c>
      <c r="BW35" s="510"/>
      <c r="BX35" s="510"/>
      <c r="BY35" s="510" t="s">
        <v>1545</v>
      </c>
      <c r="BZ35" s="510"/>
      <c r="CA35" s="510"/>
      <c r="CB35" s="510" t="s">
        <v>1545</v>
      </c>
      <c r="CC35" s="510"/>
      <c r="CD35" s="510"/>
      <c r="CE35" s="510" t="s">
        <v>1545</v>
      </c>
      <c r="CF35" s="510"/>
      <c r="CG35" s="510"/>
      <c r="CH35" s="510" t="s">
        <v>1545</v>
      </c>
      <c r="CI35" s="510"/>
      <c r="CJ35" s="510"/>
      <c r="CK35" s="510" t="s">
        <v>1545</v>
      </c>
      <c r="CL35" s="510"/>
      <c r="CM35" s="510"/>
      <c r="CN35" s="510" t="s">
        <v>1545</v>
      </c>
      <c r="CO35" s="510"/>
      <c r="CP35" s="510"/>
      <c r="CQ35" s="510" t="s">
        <v>1545</v>
      </c>
      <c r="CR35" s="510"/>
      <c r="CS35" s="510"/>
      <c r="CT35" s="510" t="s">
        <v>1545</v>
      </c>
      <c r="CU35" s="510"/>
      <c r="CV35" s="510"/>
      <c r="CW35" s="510" t="s">
        <v>1545</v>
      </c>
      <c r="CX35" s="510"/>
      <c r="CY35" s="510"/>
      <c r="CZ35" s="510" t="s">
        <v>1545</v>
      </c>
      <c r="DA35" s="510"/>
      <c r="DB35" s="510"/>
      <c r="DC35" s="510"/>
      <c r="DD35" s="510"/>
      <c r="DE35" s="510"/>
      <c r="DF35" s="510"/>
      <c r="DG35" s="510"/>
      <c r="DH35" s="510"/>
      <c r="DI35" s="510"/>
      <c r="DJ35" s="510"/>
      <c r="DK35" s="510"/>
      <c r="DL35" s="510"/>
      <c r="DM35" s="510"/>
      <c r="DN35" s="510"/>
      <c r="DO35" s="510"/>
      <c r="DP35" s="510"/>
      <c r="DQ35" s="510"/>
      <c r="DR35" s="510"/>
      <c r="DS35" s="510"/>
      <c r="DT35" s="510"/>
      <c r="DU35" s="510"/>
      <c r="DV35" s="510"/>
      <c r="DW35" s="510"/>
      <c r="DX35" s="510"/>
      <c r="DY35" s="510"/>
      <c r="DZ35" s="510"/>
      <c r="EA35" s="510"/>
      <c r="EB35" s="510"/>
      <c r="EC35" s="510"/>
      <c r="ED35" s="510"/>
      <c r="EE35" s="510"/>
      <c r="EF35" s="510"/>
      <c r="EG35" s="510"/>
      <c r="EH35" s="510"/>
      <c r="EI35" s="510"/>
      <c r="EJ35" s="510"/>
      <c r="EK35" s="510"/>
      <c r="EL35" s="510"/>
      <c r="EM35" s="510"/>
      <c r="EN35" s="510"/>
      <c r="EO35" s="510"/>
      <c r="EP35" s="510"/>
      <c r="EQ35" s="510"/>
      <c r="ER35" s="510"/>
      <c r="ES35" s="510"/>
      <c r="ET35" s="510"/>
      <c r="EU35" s="510"/>
      <c r="EV35" s="510"/>
      <c r="EW35" s="510"/>
      <c r="EX35" s="510"/>
      <c r="EY35" s="510"/>
      <c r="EZ35" s="510"/>
      <c r="FA35" s="510"/>
      <c r="FB35" s="510"/>
      <c r="FC35" s="510"/>
      <c r="FD35" s="510"/>
      <c r="FE35" s="510"/>
      <c r="FF35" s="510"/>
      <c r="FG35" s="510"/>
      <c r="FH35" s="510"/>
      <c r="FI35" s="510"/>
      <c r="FJ35" s="510"/>
      <c r="FK35" s="510"/>
      <c r="FL35" s="510"/>
      <c r="FM35" s="510"/>
      <c r="FN35" s="510"/>
      <c r="FO35" s="510"/>
      <c r="FP35" s="510"/>
      <c r="FQ35" s="510"/>
      <c r="FR35" s="510"/>
      <c r="FS35" s="510"/>
      <c r="FT35" s="510"/>
      <c r="FU35" s="510"/>
      <c r="FV35" s="510"/>
      <c r="FW35" s="510"/>
      <c r="FX35" s="510"/>
      <c r="FY35" s="510"/>
      <c r="FZ35" s="510"/>
      <c r="GA35" s="510"/>
      <c r="GB35" s="510"/>
      <c r="GC35" s="510"/>
      <c r="GD35" s="510"/>
      <c r="GE35" s="510"/>
      <c r="GF35" s="510"/>
      <c r="GG35" s="510"/>
      <c r="GH35" s="510"/>
      <c r="GI35" s="510"/>
      <c r="GJ35" s="510"/>
      <c r="GK35" s="510"/>
      <c r="GL35" s="510"/>
      <c r="GM35" s="510"/>
      <c r="GN35" s="510"/>
      <c r="GO35" s="510"/>
      <c r="GP35" s="510"/>
      <c r="GQ35" s="510"/>
      <c r="GR35" s="510"/>
      <c r="GS35" s="510"/>
      <c r="GT35" s="510"/>
      <c r="GU35" s="510"/>
      <c r="GV35" s="510"/>
      <c r="GW35" s="510"/>
      <c r="GX35" s="510"/>
      <c r="GY35" s="510"/>
      <c r="GZ35" s="510"/>
      <c r="HA35" s="510"/>
      <c r="HB35" s="510"/>
      <c r="HC35" s="510"/>
      <c r="HD35" s="510"/>
      <c r="HE35" s="510"/>
      <c r="HF35" s="510"/>
      <c r="HG35" s="510"/>
      <c r="HH35" s="510"/>
      <c r="HI35" s="510"/>
      <c r="HJ35" s="510"/>
      <c r="HK35" s="510"/>
      <c r="HL35" s="510"/>
      <c r="HM35" s="510"/>
      <c r="HN35" s="510"/>
      <c r="HO35" s="510"/>
      <c r="HP35" s="510"/>
      <c r="HQ35" s="510"/>
      <c r="HR35" s="510"/>
      <c r="HS35" s="510"/>
      <c r="HT35" s="510"/>
      <c r="HU35" s="510"/>
      <c r="HV35" s="510"/>
      <c r="HW35" s="510"/>
      <c r="HX35" s="510"/>
      <c r="HY35" s="510"/>
      <c r="HZ35" s="510"/>
      <c r="IA35" s="510"/>
      <c r="IB35" s="510"/>
      <c r="IC35" s="510"/>
      <c r="ID35" s="510"/>
      <c r="IE35" s="510"/>
      <c r="IF35" s="510"/>
      <c r="IG35" s="510"/>
      <c r="IH35" s="510"/>
      <c r="II35" s="510"/>
      <c r="IJ35" s="510"/>
      <c r="IK35" s="510"/>
      <c r="IL35" s="510"/>
      <c r="IM35" s="510"/>
      <c r="IN35" s="510"/>
      <c r="IO35" s="510"/>
      <c r="IP35" s="510"/>
      <c r="IQ35" s="510"/>
      <c r="IR35" s="510"/>
      <c r="IS35" s="510"/>
      <c r="IT35" s="510"/>
      <c r="IU35" s="510"/>
      <c r="IV35" s="510"/>
      <c r="IW35" s="510"/>
      <c r="IX35" s="510"/>
      <c r="IY35" s="510"/>
      <c r="IZ35" s="510"/>
      <c r="JA35" s="510"/>
      <c r="JB35" s="510"/>
      <c r="JC35" s="510"/>
      <c r="JD35" s="510"/>
      <c r="JE35" s="510"/>
      <c r="JF35" s="510"/>
      <c r="JG35" s="510"/>
      <c r="JH35" s="510"/>
      <c r="JI35" s="510"/>
      <c r="JJ35" s="510"/>
      <c r="JK35" s="510"/>
      <c r="JL35" s="510"/>
      <c r="JM35" s="510"/>
      <c r="JN35" s="510"/>
      <c r="JO35" s="510"/>
      <c r="JP35" s="510"/>
      <c r="JQ35" s="510"/>
      <c r="JR35" s="510"/>
      <c r="JS35" s="510"/>
      <c r="JT35" s="510"/>
      <c r="JU35" s="510"/>
      <c r="JV35" s="510"/>
      <c r="JW35" s="510"/>
      <c r="JX35" s="510"/>
      <c r="JY35" s="510"/>
      <c r="JZ35" s="510"/>
      <c r="KA35" s="510"/>
      <c r="KB35" s="510"/>
      <c r="KC35" s="510"/>
      <c r="KD35" s="510" t="s">
        <v>1198</v>
      </c>
      <c r="KE35" s="510"/>
      <c r="KF35" s="510"/>
      <c r="KG35" s="510"/>
      <c r="KH35" s="510"/>
      <c r="KI35" s="510"/>
      <c r="KJ35" s="510"/>
      <c r="KK35" s="510"/>
      <c r="KL35" s="510"/>
      <c r="KM35" s="510"/>
      <c r="KN35" s="510"/>
      <c r="KO35" s="510"/>
      <c r="KP35" s="510"/>
      <c r="KQ35" s="510"/>
      <c r="KR35" s="510"/>
      <c r="KS35" s="510"/>
      <c r="KT35" s="510"/>
      <c r="KU35" s="510"/>
      <c r="KV35" s="510"/>
      <c r="KW35" s="510"/>
      <c r="KX35" s="510"/>
      <c r="KY35" s="510" t="s">
        <v>1199</v>
      </c>
      <c r="KZ35" s="510"/>
      <c r="LA35" s="510"/>
      <c r="LB35" s="510" t="s">
        <v>1199</v>
      </c>
      <c r="LC35" s="510"/>
      <c r="LD35" s="510"/>
      <c r="LE35" s="510" t="s">
        <v>1199</v>
      </c>
      <c r="LF35" s="510"/>
      <c r="LG35" s="510"/>
      <c r="LH35" s="510"/>
      <c r="LI35" s="510"/>
      <c r="LJ35" s="510"/>
      <c r="LK35" s="510"/>
      <c r="LL35" s="510"/>
      <c r="LM35" s="510"/>
      <c r="LN35" s="510"/>
      <c r="LO35" s="510"/>
      <c r="LP35" s="510"/>
      <c r="LQ35" s="510"/>
      <c r="LR35" s="510"/>
      <c r="LS35" s="510"/>
      <c r="LT35" s="510"/>
      <c r="LU35" s="510"/>
      <c r="LV35" s="510"/>
      <c r="LW35" s="510"/>
      <c r="LX35" s="510"/>
      <c r="LY35" s="510"/>
      <c r="LZ35" s="510" t="s">
        <v>1200</v>
      </c>
      <c r="MA35" s="510"/>
      <c r="MB35" s="510"/>
      <c r="MC35" s="510" t="s">
        <v>1200</v>
      </c>
      <c r="MD35" s="510"/>
      <c r="ME35" s="510"/>
      <c r="MF35" s="510" t="s">
        <v>1200</v>
      </c>
      <c r="MG35" s="510"/>
      <c r="MH35" s="510"/>
      <c r="MI35" s="510"/>
      <c r="MJ35" s="510"/>
      <c r="MK35" s="510"/>
      <c r="ML35" s="510"/>
      <c r="MM35" s="510"/>
      <c r="MN35" s="510"/>
      <c r="MO35" s="510"/>
      <c r="MP35" s="510"/>
      <c r="MQ35" s="510"/>
      <c r="MR35" s="510"/>
      <c r="MS35" s="510"/>
      <c r="MT35" s="510"/>
      <c r="MU35" s="510"/>
      <c r="MV35" s="510"/>
      <c r="MW35" s="510"/>
      <c r="MX35" s="510"/>
      <c r="MY35" s="510"/>
      <c r="MZ35" s="510"/>
      <c r="NA35" s="510" t="s">
        <v>1201</v>
      </c>
      <c r="NB35" s="510"/>
      <c r="NC35" s="510"/>
      <c r="ND35" s="510"/>
      <c r="NE35" s="510"/>
      <c r="NF35" s="510"/>
      <c r="NG35" s="510"/>
      <c r="NH35" s="510"/>
      <c r="NI35" s="510"/>
      <c r="NJ35" s="510"/>
      <c r="NK35" s="510"/>
      <c r="NL35" s="510"/>
      <c r="NM35" s="510"/>
      <c r="NN35" s="510"/>
      <c r="NO35" s="510"/>
      <c r="NP35" s="510"/>
      <c r="NQ35" s="510"/>
      <c r="NR35" s="510"/>
      <c r="NS35" s="510"/>
      <c r="NT35" s="510"/>
      <c r="NU35" s="510"/>
      <c r="NV35" s="510"/>
      <c r="NW35" s="510"/>
      <c r="NX35" s="510"/>
      <c r="NY35" s="510"/>
      <c r="NZ35" s="510"/>
      <c r="OA35" s="510"/>
      <c r="OB35" s="510"/>
      <c r="OC35" s="510"/>
      <c r="OD35" s="510"/>
      <c r="OE35" s="510"/>
      <c r="OF35" s="510"/>
      <c r="OG35" s="510"/>
      <c r="OH35" s="510"/>
      <c r="OI35" s="510"/>
      <c r="OJ35" s="510"/>
      <c r="OK35" s="510"/>
      <c r="OL35" s="510"/>
      <c r="OM35" s="510"/>
      <c r="ON35" s="510"/>
      <c r="OO35" s="510"/>
      <c r="OP35" s="510"/>
      <c r="OQ35" s="510"/>
      <c r="OR35" s="510"/>
      <c r="OS35" s="510"/>
      <c r="OT35" s="510"/>
      <c r="OU35" s="510"/>
      <c r="OV35" s="510"/>
      <c r="OW35" s="510"/>
      <c r="OX35" s="510"/>
      <c r="OY35" s="510"/>
      <c r="OZ35" s="510"/>
      <c r="PA35" s="510"/>
      <c r="PB35" s="510"/>
      <c r="PC35" s="510"/>
      <c r="PD35" s="510"/>
      <c r="PE35" s="510"/>
      <c r="PF35" s="510"/>
      <c r="PG35" s="510"/>
      <c r="PH35" s="510"/>
      <c r="PI35" s="510"/>
      <c r="PJ35" s="510"/>
      <c r="PK35" s="510"/>
      <c r="PL35" s="510"/>
      <c r="PM35" s="510"/>
      <c r="PN35" s="510"/>
      <c r="PO35" s="510"/>
      <c r="PP35" s="510"/>
      <c r="PQ35" s="510"/>
      <c r="PR35" s="510"/>
      <c r="PS35" s="510"/>
      <c r="PT35" s="510"/>
      <c r="PU35" s="510"/>
      <c r="PV35" s="510"/>
      <c r="PW35" s="510"/>
      <c r="PX35" s="510"/>
      <c r="PY35" s="510"/>
      <c r="PZ35" s="510"/>
      <c r="QA35" s="510"/>
      <c r="QB35" s="510"/>
      <c r="QC35" s="510"/>
      <c r="QD35" s="510"/>
      <c r="QE35" s="510"/>
      <c r="QF35" s="510"/>
      <c r="QG35" s="510"/>
      <c r="QH35" s="510"/>
      <c r="QI35" s="510"/>
      <c r="QJ35" s="510"/>
      <c r="QK35" s="510"/>
      <c r="QL35" s="510"/>
      <c r="QM35" s="510"/>
      <c r="QN35" s="510"/>
      <c r="QO35" s="510"/>
      <c r="QP35" s="510"/>
      <c r="QQ35" s="510"/>
      <c r="QR35" s="510"/>
      <c r="QS35" s="510"/>
      <c r="QT35" s="510"/>
      <c r="QU35" s="510"/>
      <c r="QV35" s="510"/>
      <c r="QW35" s="510"/>
      <c r="QX35" s="510"/>
      <c r="QY35" s="510"/>
      <c r="QZ35" s="510"/>
      <c r="RA35" s="510"/>
      <c r="RB35" s="510"/>
      <c r="RC35" s="510"/>
      <c r="RD35" s="510"/>
      <c r="RE35" s="510"/>
      <c r="RF35" s="510"/>
      <c r="RG35" s="510"/>
      <c r="RH35" s="510"/>
      <c r="RI35" s="510"/>
      <c r="RJ35" s="510"/>
      <c r="RK35" s="510"/>
      <c r="RL35" s="510"/>
      <c r="RM35" s="510"/>
      <c r="RN35" s="510"/>
      <c r="RO35" s="510"/>
      <c r="RP35" s="510"/>
      <c r="RQ35" s="510"/>
      <c r="RR35" s="510"/>
      <c r="RS35" s="510"/>
      <c r="RT35" s="510"/>
      <c r="RU35" s="510"/>
      <c r="RV35" s="510"/>
      <c r="RW35" s="510"/>
      <c r="RX35" s="510"/>
      <c r="RY35" s="510"/>
      <c r="RZ35" s="510"/>
      <c r="SA35" s="510"/>
      <c r="SB35" s="510"/>
      <c r="SC35" s="510"/>
      <c r="SD35" s="510"/>
      <c r="SE35" s="510"/>
      <c r="SF35" s="510"/>
      <c r="SG35" s="510"/>
      <c r="SH35" s="510"/>
      <c r="SI35" s="510"/>
      <c r="SJ35" s="510"/>
      <c r="SK35" s="510"/>
      <c r="SL35" s="510"/>
      <c r="SM35" s="510"/>
      <c r="SN35" s="510"/>
      <c r="SO35" s="510"/>
      <c r="SP35" s="510"/>
      <c r="SQ35" s="510"/>
      <c r="SR35" s="510"/>
      <c r="SS35" s="510"/>
      <c r="ST35" s="510"/>
      <c r="SU35" s="510"/>
      <c r="SV35" s="510"/>
      <c r="SW35" s="510"/>
      <c r="SX35" s="510"/>
      <c r="SY35" s="510"/>
      <c r="SZ35" s="510"/>
      <c r="TA35" s="510"/>
      <c r="TB35" s="510"/>
      <c r="TC35" s="510"/>
      <c r="TD35" s="510"/>
      <c r="TE35" s="510"/>
      <c r="TF35" s="510"/>
      <c r="TG35" s="510"/>
      <c r="TH35" s="510"/>
      <c r="TI35" s="510"/>
      <c r="TJ35" s="510"/>
      <c r="TK35" s="510"/>
      <c r="TL35" s="510"/>
      <c r="TM35" s="510"/>
      <c r="TN35" s="510"/>
    </row>
    <row r="36" spans="1:534" ht="15" customHeight="1" thickBot="1">
      <c r="A36" s="963" t="s">
        <v>1202</v>
      </c>
      <c r="B36" s="964"/>
      <c r="C36" s="965"/>
      <c r="D36" s="963" t="s">
        <v>1203</v>
      </c>
      <c r="E36" s="964"/>
      <c r="F36" s="965"/>
      <c r="G36" s="963" t="s">
        <v>1204</v>
      </c>
      <c r="H36" s="964"/>
      <c r="I36" s="965"/>
      <c r="J36" s="963" t="s">
        <v>1204</v>
      </c>
      <c r="K36" s="964"/>
      <c r="L36" s="965"/>
      <c r="M36" s="963" t="s">
        <v>1205</v>
      </c>
      <c r="N36" s="964"/>
      <c r="O36" s="965"/>
      <c r="P36" s="963" t="s">
        <v>1205</v>
      </c>
      <c r="Q36" s="964"/>
      <c r="R36" s="965"/>
      <c r="S36" s="963" t="s">
        <v>1205</v>
      </c>
      <c r="T36" s="964"/>
      <c r="U36" s="965"/>
      <c r="V36" s="963" t="s">
        <v>1205</v>
      </c>
      <c r="W36" s="964"/>
      <c r="X36" s="965"/>
      <c r="Y36" s="963" t="s">
        <v>1205</v>
      </c>
      <c r="Z36" s="964"/>
      <c r="AA36" s="965"/>
      <c r="AB36" s="963" t="s">
        <v>1204</v>
      </c>
      <c r="AC36" s="964"/>
      <c r="AD36" s="965"/>
      <c r="AE36" s="963" t="s">
        <v>1204</v>
      </c>
      <c r="AF36" s="964"/>
      <c r="AG36" s="965"/>
      <c r="AH36" s="963" t="s">
        <v>1204</v>
      </c>
      <c r="AI36" s="964"/>
      <c r="AJ36" s="965"/>
      <c r="AK36" s="963" t="s">
        <v>1204</v>
      </c>
      <c r="AL36" s="964"/>
      <c r="AM36" s="965"/>
      <c r="AN36" s="963" t="s">
        <v>1204</v>
      </c>
      <c r="AO36" s="964"/>
      <c r="AP36" s="965"/>
      <c r="AQ36" s="963" t="s">
        <v>1204</v>
      </c>
      <c r="AR36" s="964"/>
      <c r="AS36" s="965"/>
      <c r="AT36" s="963" t="s">
        <v>1204</v>
      </c>
      <c r="AU36" s="964"/>
      <c r="AV36" s="965"/>
      <c r="AW36" s="963" t="s">
        <v>1204</v>
      </c>
      <c r="AX36" s="964"/>
      <c r="AY36" s="965"/>
      <c r="AZ36" s="963" t="s">
        <v>1204</v>
      </c>
      <c r="BA36" s="964"/>
      <c r="BB36" s="965"/>
      <c r="BC36" s="963" t="s">
        <v>1204</v>
      </c>
      <c r="BD36" s="964"/>
      <c r="BE36" s="965"/>
      <c r="BF36" s="963" t="s">
        <v>1204</v>
      </c>
      <c r="BG36" s="964"/>
      <c r="BH36" s="965"/>
      <c r="BI36" s="963" t="s">
        <v>1204</v>
      </c>
      <c r="BJ36" s="964"/>
      <c r="BK36" s="965"/>
      <c r="BL36" s="963" t="s">
        <v>1204</v>
      </c>
      <c r="BM36" s="964"/>
      <c r="BN36" s="965"/>
      <c r="BO36" s="963" t="s">
        <v>1204</v>
      </c>
      <c r="BP36" s="964"/>
      <c r="BQ36" s="965"/>
      <c r="BR36" s="963" t="s">
        <v>1204</v>
      </c>
      <c r="BS36" s="964"/>
      <c r="BT36" s="965"/>
      <c r="BU36" s="963" t="s">
        <v>1204</v>
      </c>
      <c r="BV36" s="964"/>
      <c r="BW36" s="965"/>
      <c r="BX36" s="963" t="s">
        <v>1204</v>
      </c>
      <c r="BY36" s="964"/>
      <c r="BZ36" s="965"/>
      <c r="CA36" s="963" t="s">
        <v>1204</v>
      </c>
      <c r="CB36" s="964"/>
      <c r="CC36" s="965"/>
      <c r="CD36" s="963" t="s">
        <v>1204</v>
      </c>
      <c r="CE36" s="964"/>
      <c r="CF36" s="965"/>
      <c r="CG36" s="963" t="s">
        <v>1204</v>
      </c>
      <c r="CH36" s="964"/>
      <c r="CI36" s="965"/>
      <c r="CJ36" s="963" t="s">
        <v>1204</v>
      </c>
      <c r="CK36" s="964"/>
      <c r="CL36" s="965"/>
      <c r="CM36" s="963" t="s">
        <v>1204</v>
      </c>
      <c r="CN36" s="964"/>
      <c r="CO36" s="965"/>
      <c r="CP36" s="963" t="s">
        <v>1204</v>
      </c>
      <c r="CQ36" s="964"/>
      <c r="CR36" s="965"/>
      <c r="CS36" s="963" t="s">
        <v>1204</v>
      </c>
      <c r="CT36" s="964"/>
      <c r="CU36" s="965"/>
      <c r="CV36" s="963" t="s">
        <v>1204</v>
      </c>
      <c r="CW36" s="964"/>
      <c r="CX36" s="965"/>
      <c r="CY36" s="963" t="s">
        <v>1204</v>
      </c>
      <c r="CZ36" s="964"/>
      <c r="DA36" s="965"/>
      <c r="DB36" s="963" t="s">
        <v>1204</v>
      </c>
      <c r="DC36" s="964"/>
      <c r="DD36" s="965"/>
      <c r="DE36" s="963" t="s">
        <v>1204</v>
      </c>
      <c r="DF36" s="964"/>
      <c r="DG36" s="965"/>
      <c r="DH36" s="963" t="s">
        <v>1204</v>
      </c>
      <c r="DI36" s="964"/>
      <c r="DJ36" s="965"/>
      <c r="DK36" s="963" t="s">
        <v>1204</v>
      </c>
      <c r="DL36" s="964"/>
      <c r="DM36" s="965"/>
      <c r="DN36" s="963" t="s">
        <v>1204</v>
      </c>
      <c r="DO36" s="964"/>
      <c r="DP36" s="965"/>
      <c r="DQ36" s="963" t="s">
        <v>1204</v>
      </c>
      <c r="DR36" s="964"/>
      <c r="DS36" s="965"/>
      <c r="DT36" s="963" t="s">
        <v>1204</v>
      </c>
      <c r="DU36" s="964"/>
      <c r="DV36" s="965"/>
      <c r="DW36" s="963" t="s">
        <v>1204</v>
      </c>
      <c r="DX36" s="964"/>
      <c r="DY36" s="965"/>
      <c r="DZ36" s="963" t="s">
        <v>1204</v>
      </c>
      <c r="EA36" s="964"/>
      <c r="EB36" s="965"/>
      <c r="EC36" s="963" t="s">
        <v>1204</v>
      </c>
      <c r="ED36" s="964"/>
      <c r="EE36" s="965"/>
      <c r="EF36" s="963" t="s">
        <v>1204</v>
      </c>
      <c r="EG36" s="964"/>
      <c r="EH36" s="965"/>
      <c r="EI36" s="963" t="s">
        <v>1204</v>
      </c>
      <c r="EJ36" s="964"/>
      <c r="EK36" s="965"/>
      <c r="EL36" s="963" t="s">
        <v>1204</v>
      </c>
      <c r="EM36" s="964"/>
      <c r="EN36" s="965"/>
      <c r="EO36" s="963" t="s">
        <v>1204</v>
      </c>
      <c r="EP36" s="964"/>
      <c r="EQ36" s="965"/>
      <c r="ER36" s="963" t="s">
        <v>1204</v>
      </c>
      <c r="ES36" s="964"/>
      <c r="ET36" s="965"/>
      <c r="EU36" s="963" t="s">
        <v>1204</v>
      </c>
      <c r="EV36" s="964"/>
      <c r="EW36" s="965"/>
      <c r="EX36" s="963" t="s">
        <v>1204</v>
      </c>
      <c r="EY36" s="964"/>
      <c r="EZ36" s="965"/>
      <c r="FA36" s="963" t="s">
        <v>1204</v>
      </c>
      <c r="FB36" s="964"/>
      <c r="FC36" s="965"/>
      <c r="FD36" s="963" t="s">
        <v>1204</v>
      </c>
      <c r="FE36" s="964"/>
      <c r="FF36" s="965"/>
      <c r="FG36" s="963" t="s">
        <v>1204</v>
      </c>
      <c r="FH36" s="964"/>
      <c r="FI36" s="965"/>
      <c r="FJ36" s="963" t="s">
        <v>1204</v>
      </c>
      <c r="FK36" s="964"/>
      <c r="FL36" s="965"/>
      <c r="FM36" s="963" t="s">
        <v>1204</v>
      </c>
      <c r="FN36" s="964"/>
      <c r="FO36" s="965"/>
      <c r="FP36" s="963" t="s">
        <v>1204</v>
      </c>
      <c r="FQ36" s="964"/>
      <c r="FR36" s="965"/>
      <c r="FS36" s="963" t="s">
        <v>1204</v>
      </c>
      <c r="FT36" s="964"/>
      <c r="FU36" s="965"/>
      <c r="FV36" s="963" t="s">
        <v>1204</v>
      </c>
      <c r="FW36" s="964"/>
      <c r="FX36" s="965"/>
      <c r="FY36" s="963" t="s">
        <v>1204</v>
      </c>
      <c r="FZ36" s="964"/>
      <c r="GA36" s="965"/>
      <c r="GB36" s="963" t="s">
        <v>1204</v>
      </c>
      <c r="GC36" s="964"/>
      <c r="GD36" s="965"/>
      <c r="GE36" s="963" t="s">
        <v>1204</v>
      </c>
      <c r="GF36" s="964"/>
      <c r="GG36" s="965"/>
      <c r="GH36" s="963" t="s">
        <v>1204</v>
      </c>
      <c r="GI36" s="964"/>
      <c r="GJ36" s="965"/>
      <c r="GK36" s="963" t="s">
        <v>1204</v>
      </c>
      <c r="GL36" s="964"/>
      <c r="GM36" s="965"/>
      <c r="GN36" s="963" t="s">
        <v>1204</v>
      </c>
      <c r="GO36" s="964"/>
      <c r="GP36" s="965"/>
      <c r="GQ36" s="963" t="s">
        <v>1204</v>
      </c>
      <c r="GR36" s="964"/>
      <c r="GS36" s="965"/>
      <c r="GT36" s="963" t="s">
        <v>1204</v>
      </c>
      <c r="GU36" s="964"/>
      <c r="GV36" s="965"/>
      <c r="GW36" s="963" t="s">
        <v>1204</v>
      </c>
      <c r="GX36" s="964"/>
      <c r="GY36" s="965"/>
      <c r="GZ36" s="963" t="s">
        <v>1204</v>
      </c>
      <c r="HA36" s="964"/>
      <c r="HB36" s="965"/>
      <c r="HC36" s="963" t="s">
        <v>1204</v>
      </c>
      <c r="HD36" s="964"/>
      <c r="HE36" s="965"/>
      <c r="HF36" s="963" t="s">
        <v>1204</v>
      </c>
      <c r="HG36" s="964"/>
      <c r="HH36" s="965"/>
      <c r="HI36" s="963" t="s">
        <v>1204</v>
      </c>
      <c r="HJ36" s="964"/>
      <c r="HK36" s="965"/>
      <c r="HL36" s="963" t="s">
        <v>1204</v>
      </c>
      <c r="HM36" s="964"/>
      <c r="HN36" s="965"/>
      <c r="HO36" s="963" t="s">
        <v>1204</v>
      </c>
      <c r="HP36" s="964"/>
      <c r="HQ36" s="965"/>
      <c r="HR36" s="963" t="s">
        <v>1204</v>
      </c>
      <c r="HS36" s="964"/>
      <c r="HT36" s="965"/>
      <c r="HU36" s="963" t="s">
        <v>1204</v>
      </c>
      <c r="HV36" s="964"/>
      <c r="HW36" s="965"/>
      <c r="HX36" s="963" t="s">
        <v>1204</v>
      </c>
      <c r="HY36" s="964"/>
      <c r="HZ36" s="965"/>
      <c r="IA36" s="963" t="s">
        <v>1204</v>
      </c>
      <c r="IB36" s="964"/>
      <c r="IC36" s="965"/>
      <c r="ID36" s="963" t="s">
        <v>1204</v>
      </c>
      <c r="IE36" s="964"/>
      <c r="IF36" s="965"/>
      <c r="IG36" s="963" t="s">
        <v>1204</v>
      </c>
      <c r="IH36" s="964"/>
      <c r="II36" s="965"/>
      <c r="IJ36" s="963" t="s">
        <v>1204</v>
      </c>
      <c r="IK36" s="964"/>
      <c r="IL36" s="965"/>
      <c r="IM36" s="963" t="s">
        <v>1204</v>
      </c>
      <c r="IN36" s="964"/>
      <c r="IO36" s="965"/>
      <c r="IP36" s="963" t="s">
        <v>1204</v>
      </c>
      <c r="IQ36" s="964"/>
      <c r="IR36" s="965"/>
      <c r="IS36" s="963" t="s">
        <v>1204</v>
      </c>
      <c r="IT36" s="964"/>
      <c r="IU36" s="965"/>
      <c r="IV36" s="963" t="s">
        <v>1204</v>
      </c>
      <c r="IW36" s="964"/>
      <c r="IX36" s="965"/>
      <c r="IY36" s="963" t="s">
        <v>1204</v>
      </c>
      <c r="IZ36" s="964"/>
      <c r="JA36" s="965"/>
      <c r="JB36" s="963" t="s">
        <v>1204</v>
      </c>
      <c r="JC36" s="964"/>
      <c r="JD36" s="965"/>
      <c r="JE36" s="963" t="s">
        <v>1204</v>
      </c>
      <c r="JF36" s="964"/>
      <c r="JG36" s="965"/>
      <c r="JH36" s="963" t="s">
        <v>1204</v>
      </c>
      <c r="JI36" s="964"/>
      <c r="JJ36" s="965"/>
      <c r="JK36" s="963" t="s">
        <v>1204</v>
      </c>
      <c r="JL36" s="964"/>
      <c r="JM36" s="965"/>
      <c r="JN36" s="963" t="s">
        <v>1204</v>
      </c>
      <c r="JO36" s="964"/>
      <c r="JP36" s="965"/>
      <c r="JQ36" s="963" t="s">
        <v>1204</v>
      </c>
      <c r="JR36" s="964"/>
      <c r="JS36" s="965"/>
      <c r="JT36" s="963" t="s">
        <v>1204</v>
      </c>
      <c r="JU36" s="964"/>
      <c r="JV36" s="965"/>
      <c r="JW36" s="963" t="s">
        <v>1204</v>
      </c>
      <c r="JX36" s="964"/>
      <c r="JY36" s="965"/>
      <c r="JZ36" s="963" t="s">
        <v>1204</v>
      </c>
      <c r="KA36" s="964"/>
      <c r="KB36" s="965"/>
      <c r="KC36" s="963" t="s">
        <v>1204</v>
      </c>
      <c r="KD36" s="964"/>
      <c r="KE36" s="965"/>
      <c r="KF36" s="963" t="s">
        <v>1204</v>
      </c>
      <c r="KG36" s="964"/>
      <c r="KH36" s="965"/>
      <c r="KI36" s="963" t="s">
        <v>1204</v>
      </c>
      <c r="KJ36" s="964"/>
      <c r="KK36" s="965"/>
      <c r="KL36" s="963" t="s">
        <v>1204</v>
      </c>
      <c r="KM36" s="964"/>
      <c r="KN36" s="965"/>
      <c r="KO36" s="963" t="s">
        <v>1204</v>
      </c>
      <c r="KP36" s="964"/>
      <c r="KQ36" s="965"/>
      <c r="KR36" s="963" t="s">
        <v>1204</v>
      </c>
      <c r="KS36" s="964"/>
      <c r="KT36" s="965"/>
      <c r="KU36" s="963" t="s">
        <v>1204</v>
      </c>
      <c r="KV36" s="964"/>
      <c r="KW36" s="965"/>
      <c r="KX36" s="963" t="s">
        <v>1204</v>
      </c>
      <c r="KY36" s="964"/>
      <c r="KZ36" s="965"/>
      <c r="LA36" s="963" t="s">
        <v>1204</v>
      </c>
      <c r="LB36" s="964"/>
      <c r="LC36" s="965"/>
      <c r="LD36" s="963" t="s">
        <v>1204</v>
      </c>
      <c r="LE36" s="964"/>
      <c r="LF36" s="965"/>
      <c r="LG36" s="963" t="s">
        <v>1204</v>
      </c>
      <c r="LH36" s="964"/>
      <c r="LI36" s="965"/>
      <c r="LJ36" s="963" t="s">
        <v>1204</v>
      </c>
      <c r="LK36" s="964"/>
      <c r="LL36" s="965"/>
      <c r="LM36" s="963" t="s">
        <v>1204</v>
      </c>
      <c r="LN36" s="964"/>
      <c r="LO36" s="965"/>
      <c r="LP36" s="963" t="s">
        <v>1204</v>
      </c>
      <c r="LQ36" s="964"/>
      <c r="LR36" s="965"/>
      <c r="LS36" s="963" t="s">
        <v>1204</v>
      </c>
      <c r="LT36" s="964"/>
      <c r="LU36" s="965"/>
      <c r="LV36" s="963" t="s">
        <v>1204</v>
      </c>
      <c r="LW36" s="964"/>
      <c r="LX36" s="965"/>
      <c r="LY36" s="963" t="s">
        <v>1204</v>
      </c>
      <c r="LZ36" s="964"/>
      <c r="MA36" s="965"/>
      <c r="MB36" s="963" t="s">
        <v>1204</v>
      </c>
      <c r="MC36" s="964"/>
      <c r="MD36" s="965"/>
      <c r="ME36" s="963" t="s">
        <v>1204</v>
      </c>
      <c r="MF36" s="964"/>
      <c r="MG36" s="965"/>
      <c r="MH36" s="963" t="s">
        <v>1204</v>
      </c>
      <c r="MI36" s="964"/>
      <c r="MJ36" s="965"/>
      <c r="MK36" s="963" t="s">
        <v>1204</v>
      </c>
      <c r="ML36" s="964"/>
      <c r="MM36" s="965"/>
      <c r="MN36" s="963" t="s">
        <v>1204</v>
      </c>
      <c r="MO36" s="964"/>
      <c r="MP36" s="965"/>
      <c r="MQ36" s="963" t="s">
        <v>1204</v>
      </c>
      <c r="MR36" s="964"/>
      <c r="MS36" s="965"/>
      <c r="MT36" s="963" t="s">
        <v>1204</v>
      </c>
      <c r="MU36" s="964"/>
      <c r="MV36" s="965"/>
      <c r="MW36" s="963" t="s">
        <v>1204</v>
      </c>
      <c r="MX36" s="964"/>
      <c r="MY36" s="965"/>
      <c r="MZ36" s="963" t="s">
        <v>1204</v>
      </c>
      <c r="NA36" s="964"/>
      <c r="NB36" s="965"/>
      <c r="NC36" s="963" t="s">
        <v>1204</v>
      </c>
      <c r="ND36" s="964"/>
      <c r="NE36" s="965"/>
      <c r="NF36" s="963" t="s">
        <v>1204</v>
      </c>
      <c r="NG36" s="964"/>
      <c r="NH36" s="965"/>
      <c r="NI36" s="963" t="s">
        <v>1204</v>
      </c>
      <c r="NJ36" s="964"/>
      <c r="NK36" s="965"/>
      <c r="NL36" s="963" t="s">
        <v>1204</v>
      </c>
      <c r="NM36" s="964"/>
      <c r="NN36" s="965"/>
      <c r="NO36" s="963" t="s">
        <v>1204</v>
      </c>
      <c r="NP36" s="964"/>
      <c r="NQ36" s="965"/>
      <c r="NR36" s="963" t="s">
        <v>1204</v>
      </c>
      <c r="NS36" s="964"/>
      <c r="NT36" s="965"/>
      <c r="NU36" s="963" t="s">
        <v>1204</v>
      </c>
      <c r="NV36" s="964"/>
      <c r="NW36" s="965"/>
      <c r="NX36" s="963" t="s">
        <v>1204</v>
      </c>
      <c r="NY36" s="964"/>
      <c r="NZ36" s="965"/>
      <c r="OA36" s="963" t="s">
        <v>1204</v>
      </c>
      <c r="OB36" s="964"/>
      <c r="OC36" s="965"/>
      <c r="OD36" s="963" t="s">
        <v>1204</v>
      </c>
      <c r="OE36" s="964"/>
      <c r="OF36" s="965"/>
      <c r="OG36" s="963" t="s">
        <v>1204</v>
      </c>
      <c r="OH36" s="964"/>
      <c r="OI36" s="965"/>
      <c r="OJ36" s="963" t="s">
        <v>1204</v>
      </c>
      <c r="OK36" s="964"/>
      <c r="OL36" s="965"/>
      <c r="OM36" s="963" t="s">
        <v>1204</v>
      </c>
      <c r="ON36" s="964"/>
      <c r="OO36" s="965"/>
      <c r="OP36" s="963" t="s">
        <v>1204</v>
      </c>
      <c r="OQ36" s="964"/>
      <c r="OR36" s="965"/>
      <c r="OS36" s="963" t="s">
        <v>1204</v>
      </c>
      <c r="OT36" s="964"/>
      <c r="OU36" s="965"/>
      <c r="OV36" s="963" t="s">
        <v>1204</v>
      </c>
      <c r="OW36" s="964"/>
      <c r="OX36" s="965"/>
      <c r="OY36" s="963" t="s">
        <v>1204</v>
      </c>
      <c r="OZ36" s="964"/>
      <c r="PA36" s="965"/>
      <c r="PB36" s="963" t="s">
        <v>1204</v>
      </c>
      <c r="PC36" s="964"/>
      <c r="PD36" s="965"/>
      <c r="PE36" s="963" t="s">
        <v>1204</v>
      </c>
      <c r="PF36" s="964"/>
      <c r="PG36" s="965"/>
      <c r="PH36" s="963" t="s">
        <v>1204</v>
      </c>
      <c r="PI36" s="964"/>
      <c r="PJ36" s="965"/>
      <c r="PK36" s="963" t="s">
        <v>1204</v>
      </c>
      <c r="PL36" s="964"/>
      <c r="PM36" s="965"/>
      <c r="PN36" s="963" t="s">
        <v>1204</v>
      </c>
      <c r="PO36" s="964"/>
      <c r="PP36" s="965"/>
      <c r="PQ36" s="963" t="s">
        <v>1204</v>
      </c>
      <c r="PR36" s="964"/>
      <c r="PS36" s="965"/>
      <c r="PT36" s="963" t="s">
        <v>1204</v>
      </c>
      <c r="PU36" s="964"/>
      <c r="PV36" s="965"/>
      <c r="PW36" s="963" t="s">
        <v>1204</v>
      </c>
      <c r="PX36" s="964"/>
      <c r="PY36" s="965"/>
      <c r="PZ36" s="963" t="s">
        <v>1204</v>
      </c>
      <c r="QA36" s="964"/>
      <c r="QB36" s="965"/>
      <c r="QC36" s="963" t="s">
        <v>1204</v>
      </c>
      <c r="QD36" s="964"/>
      <c r="QE36" s="965"/>
      <c r="QF36" s="963" t="s">
        <v>1204</v>
      </c>
      <c r="QG36" s="964"/>
      <c r="QH36" s="965"/>
      <c r="QI36" s="963" t="s">
        <v>1204</v>
      </c>
      <c r="QJ36" s="964"/>
      <c r="QK36" s="965"/>
      <c r="QL36" s="963" t="s">
        <v>1204</v>
      </c>
      <c r="QM36" s="964"/>
      <c r="QN36" s="965"/>
      <c r="QO36" s="963" t="s">
        <v>1204</v>
      </c>
      <c r="QP36" s="964"/>
      <c r="QQ36" s="965"/>
      <c r="QR36" s="963" t="s">
        <v>1204</v>
      </c>
      <c r="QS36" s="964"/>
      <c r="QT36" s="965"/>
      <c r="QU36" s="963" t="s">
        <v>1204</v>
      </c>
      <c r="QV36" s="964"/>
      <c r="QW36" s="965"/>
      <c r="QX36" s="963" t="s">
        <v>1204</v>
      </c>
      <c r="QY36" s="964"/>
      <c r="QZ36" s="965"/>
      <c r="RA36" s="963" t="s">
        <v>1204</v>
      </c>
      <c r="RB36" s="964"/>
      <c r="RC36" s="965"/>
      <c r="RD36" s="963" t="s">
        <v>1204</v>
      </c>
      <c r="RE36" s="964"/>
      <c r="RF36" s="965"/>
      <c r="RG36" s="963" t="s">
        <v>1204</v>
      </c>
      <c r="RH36" s="964"/>
      <c r="RI36" s="965"/>
      <c r="RJ36" s="963" t="s">
        <v>1204</v>
      </c>
      <c r="RK36" s="964"/>
      <c r="RL36" s="965"/>
      <c r="RM36" s="963" t="s">
        <v>1204</v>
      </c>
      <c r="RN36" s="964"/>
      <c r="RO36" s="965"/>
      <c r="RP36" s="963" t="s">
        <v>1204</v>
      </c>
      <c r="RQ36" s="964"/>
      <c r="RR36" s="965"/>
      <c r="RS36" s="963" t="s">
        <v>1204</v>
      </c>
      <c r="RT36" s="964"/>
      <c r="RU36" s="965"/>
      <c r="RV36" s="963" t="s">
        <v>1204</v>
      </c>
      <c r="RW36" s="964"/>
      <c r="RX36" s="965"/>
      <c r="RY36" s="963" t="s">
        <v>1204</v>
      </c>
      <c r="RZ36" s="964"/>
      <c r="SA36" s="965"/>
      <c r="SB36" s="963" t="s">
        <v>1204</v>
      </c>
      <c r="SC36" s="964"/>
      <c r="SD36" s="965"/>
      <c r="SE36" s="963" t="s">
        <v>1204</v>
      </c>
      <c r="SF36" s="964"/>
      <c r="SG36" s="965"/>
      <c r="SH36" s="963" t="s">
        <v>1204</v>
      </c>
      <c r="SI36" s="964"/>
      <c r="SJ36" s="965"/>
      <c r="SK36" s="963" t="s">
        <v>1204</v>
      </c>
      <c r="SL36" s="964"/>
      <c r="SM36" s="965"/>
      <c r="SN36" s="963" t="s">
        <v>1204</v>
      </c>
      <c r="SO36" s="964"/>
      <c r="SP36" s="965"/>
      <c r="SQ36" s="963" t="s">
        <v>1204</v>
      </c>
      <c r="SR36" s="964"/>
      <c r="SS36" s="965"/>
      <c r="ST36" s="963" t="s">
        <v>1204</v>
      </c>
      <c r="SU36" s="964"/>
      <c r="SV36" s="965"/>
      <c r="SW36" s="963" t="s">
        <v>1204</v>
      </c>
      <c r="SX36" s="964"/>
      <c r="SY36" s="965"/>
      <c r="SZ36" s="963" t="s">
        <v>1204</v>
      </c>
      <c r="TA36" s="964"/>
      <c r="TB36" s="965"/>
      <c r="TC36" s="963" t="s">
        <v>1204</v>
      </c>
      <c r="TD36" s="964"/>
      <c r="TE36" s="965"/>
      <c r="TF36" s="963" t="s">
        <v>1204</v>
      </c>
      <c r="TG36" s="964"/>
      <c r="TH36" s="965"/>
      <c r="TI36" s="963" t="s">
        <v>1204</v>
      </c>
      <c r="TJ36" s="964"/>
      <c r="TK36" s="965"/>
      <c r="TL36" s="963" t="s">
        <v>1204</v>
      </c>
      <c r="TM36" s="964"/>
      <c r="TN36" s="965"/>
    </row>
    <row r="37" spans="1:534" ht="15" customHeight="1">
      <c r="A37" s="548"/>
      <c r="B37" s="530" t="s">
        <v>1206</v>
      </c>
      <c r="C37" s="549"/>
      <c r="D37" s="548"/>
      <c r="E37" s="530"/>
      <c r="F37" s="549"/>
      <c r="G37" s="548"/>
      <c r="H37" s="794" t="s">
        <v>1207</v>
      </c>
      <c r="I37" s="549"/>
      <c r="J37" s="548"/>
      <c r="K37" s="511" t="s">
        <v>1208</v>
      </c>
      <c r="L37" s="549"/>
      <c r="M37" s="548"/>
      <c r="N37" s="511" t="s">
        <v>1208</v>
      </c>
      <c r="O37" s="549"/>
      <c r="P37" s="548"/>
      <c r="Q37" s="511" t="s">
        <v>1535</v>
      </c>
      <c r="R37" s="549"/>
      <c r="S37" s="548"/>
      <c r="T37" s="794" t="s">
        <v>1195</v>
      </c>
      <c r="U37" s="549"/>
      <c r="V37" s="548"/>
      <c r="W37" s="511" t="s">
        <v>1196</v>
      </c>
      <c r="X37" s="549"/>
      <c r="Y37" s="548"/>
      <c r="Z37" s="511" t="s">
        <v>1539</v>
      </c>
      <c r="AA37" s="549"/>
      <c r="AB37" s="548"/>
      <c r="AC37" s="511" t="s">
        <v>1539</v>
      </c>
      <c r="AD37" s="549"/>
      <c r="AE37" s="548"/>
      <c r="AF37" s="511" t="s">
        <v>1539</v>
      </c>
      <c r="AG37" s="549"/>
      <c r="AH37" s="548"/>
      <c r="AI37" s="511"/>
      <c r="AJ37" s="549"/>
      <c r="AK37" s="548"/>
      <c r="AL37" s="511"/>
      <c r="AM37" s="549"/>
      <c r="AN37" s="548"/>
      <c r="AO37" s="511"/>
      <c r="AP37" s="549"/>
      <c r="AQ37" s="548"/>
      <c r="AR37" s="511" t="s">
        <v>1539</v>
      </c>
      <c r="AS37" s="549"/>
      <c r="AT37" s="548"/>
      <c r="AU37" s="511" t="s">
        <v>1539</v>
      </c>
      <c r="AV37" s="549"/>
      <c r="AW37" s="548"/>
      <c r="AX37" s="511" t="s">
        <v>1539</v>
      </c>
      <c r="AY37" s="549"/>
      <c r="AZ37" s="548"/>
      <c r="BA37" s="511" t="s">
        <v>1539</v>
      </c>
      <c r="BB37" s="549"/>
      <c r="BC37" s="548"/>
      <c r="BD37" s="511" t="s">
        <v>1545</v>
      </c>
      <c r="BE37" s="549"/>
      <c r="BF37" s="548"/>
      <c r="BG37" s="511" t="s">
        <v>1555</v>
      </c>
      <c r="BH37" s="549"/>
      <c r="BI37" s="548"/>
      <c r="BJ37" s="511" t="s">
        <v>1555</v>
      </c>
      <c r="BK37" s="549"/>
      <c r="BL37" s="548"/>
      <c r="BM37" s="511"/>
      <c r="BN37" s="549"/>
      <c r="BO37" s="851"/>
      <c r="BP37" s="852"/>
      <c r="BQ37" s="853"/>
      <c r="BR37" s="851"/>
      <c r="BS37" s="852" t="s">
        <v>1573</v>
      </c>
      <c r="BT37" s="853"/>
      <c r="BU37" s="548"/>
      <c r="BV37" s="511"/>
      <c r="BW37" s="549"/>
      <c r="BX37" s="548"/>
      <c r="BY37" s="519"/>
      <c r="BZ37" s="549"/>
      <c r="CA37" s="851"/>
      <c r="CB37" s="860"/>
      <c r="CC37" s="844"/>
      <c r="CD37" s="851"/>
      <c r="CE37" s="852"/>
      <c r="CF37" s="853"/>
      <c r="CG37" s="851"/>
      <c r="CH37" s="852" t="s">
        <v>1545</v>
      </c>
      <c r="CI37" s="853"/>
      <c r="CJ37" s="851"/>
      <c r="CK37" s="852" t="s">
        <v>1534</v>
      </c>
      <c r="CL37" s="853"/>
      <c r="CM37" s="851"/>
      <c r="CN37" s="852"/>
      <c r="CO37" s="853"/>
      <c r="CP37" s="510"/>
      <c r="CQ37" s="519"/>
      <c r="CR37" s="549"/>
      <c r="CS37" s="851"/>
      <c r="CT37" s="852" t="s">
        <v>1545</v>
      </c>
      <c r="CU37" s="853"/>
      <c r="CV37" s="510"/>
      <c r="CW37" s="511" t="s">
        <v>1195</v>
      </c>
      <c r="CX37" s="549"/>
      <c r="CY37" s="548"/>
      <c r="CZ37" s="511" t="s">
        <v>1196</v>
      </c>
      <c r="DA37" s="549"/>
      <c r="DB37" s="548"/>
      <c r="DC37" s="511"/>
      <c r="DD37" s="549"/>
      <c r="DE37" s="510"/>
      <c r="DF37" s="511"/>
      <c r="DG37" s="549"/>
      <c r="DH37" s="548"/>
      <c r="DI37" s="511"/>
      <c r="DJ37" s="549"/>
      <c r="DK37" s="510"/>
      <c r="DL37" s="511"/>
      <c r="DM37" s="549"/>
      <c r="DN37" s="548"/>
      <c r="DO37" s="511"/>
      <c r="DP37" s="549"/>
      <c r="DQ37" s="510"/>
      <c r="DR37" s="511"/>
      <c r="DS37" s="549"/>
      <c r="DT37" s="548"/>
      <c r="DU37" s="511"/>
      <c r="DV37" s="549"/>
      <c r="DW37" s="548"/>
      <c r="DX37" s="511" t="s">
        <v>1545</v>
      </c>
      <c r="DY37" s="549"/>
      <c r="DZ37" s="510"/>
      <c r="EA37" s="511" t="s">
        <v>1195</v>
      </c>
      <c r="EB37" s="549"/>
      <c r="EC37" s="510"/>
      <c r="ED37" s="511" t="s">
        <v>1195</v>
      </c>
      <c r="EE37" s="549"/>
      <c r="EF37" s="548"/>
      <c r="EG37" s="511" t="s">
        <v>1545</v>
      </c>
      <c r="EH37" s="549"/>
      <c r="EI37" s="548"/>
      <c r="EJ37" s="511"/>
      <c r="EK37" s="549"/>
      <c r="EL37" s="548"/>
      <c r="EM37" s="511"/>
      <c r="EN37" s="549"/>
      <c r="EO37" s="548"/>
      <c r="EP37" s="511"/>
      <c r="EQ37" s="549"/>
      <c r="ER37" s="510"/>
      <c r="ES37" s="511" t="s">
        <v>1728</v>
      </c>
      <c r="ET37" s="549"/>
      <c r="EU37" s="510"/>
      <c r="EV37" s="511" t="s">
        <v>1534</v>
      </c>
      <c r="EW37" s="549"/>
      <c r="EX37" s="548"/>
      <c r="EY37" s="511" t="s">
        <v>1196</v>
      </c>
      <c r="EZ37" s="549"/>
      <c r="FA37" s="548"/>
      <c r="FB37" s="511" t="s">
        <v>1195</v>
      </c>
      <c r="FC37" s="549"/>
      <c r="FD37" s="510"/>
      <c r="FE37" s="511"/>
      <c r="FF37" s="549"/>
      <c r="FG37" s="548"/>
      <c r="FH37" s="511" t="s">
        <v>1545</v>
      </c>
      <c r="FI37" s="549"/>
      <c r="FJ37" s="548"/>
      <c r="FK37" s="511" t="s">
        <v>1534</v>
      </c>
      <c r="FL37" s="549"/>
      <c r="FM37" s="510"/>
      <c r="FN37" s="511"/>
      <c r="FO37" s="549"/>
      <c r="FP37" s="548"/>
      <c r="FQ37" s="511"/>
      <c r="FR37" s="549"/>
      <c r="FS37" s="548"/>
      <c r="FT37" s="511"/>
      <c r="FU37" s="549"/>
      <c r="FV37" s="548"/>
      <c r="FW37" s="511"/>
      <c r="FX37" s="549"/>
      <c r="FY37" s="510"/>
      <c r="FZ37" s="511"/>
      <c r="GA37" s="549"/>
      <c r="GB37" s="548"/>
      <c r="GC37" s="511"/>
      <c r="GD37" s="549"/>
      <c r="GE37" s="548"/>
      <c r="GF37" s="511"/>
      <c r="GG37" s="549"/>
      <c r="GH37" s="548"/>
      <c r="GI37" s="511"/>
      <c r="GJ37" s="549"/>
      <c r="GK37" s="510"/>
      <c r="GL37" s="511"/>
      <c r="GM37" s="549"/>
      <c r="GN37" s="548"/>
      <c r="GO37" s="511"/>
      <c r="GP37" s="549"/>
      <c r="GQ37" s="548"/>
      <c r="GR37" s="511"/>
      <c r="GS37" s="549"/>
      <c r="GT37" s="548"/>
      <c r="GU37" s="511"/>
      <c r="GV37" s="549"/>
      <c r="GW37" s="510"/>
      <c r="GX37" s="511"/>
      <c r="GY37" s="549"/>
      <c r="GZ37" s="548"/>
      <c r="HA37" s="511"/>
      <c r="HB37" s="549"/>
      <c r="HC37" s="548"/>
      <c r="HD37" s="511"/>
      <c r="HE37" s="549"/>
      <c r="HF37" s="548"/>
      <c r="HG37" s="511"/>
      <c r="HH37" s="549"/>
      <c r="HI37" s="548"/>
      <c r="HJ37" s="511"/>
      <c r="HK37" s="549"/>
      <c r="HL37" s="548"/>
      <c r="HM37" s="511"/>
      <c r="HN37" s="549"/>
      <c r="HO37" s="548"/>
      <c r="HP37" s="511"/>
      <c r="HQ37" s="549"/>
      <c r="HR37" s="548"/>
      <c r="HS37" s="511"/>
      <c r="HT37" s="549"/>
      <c r="HU37" s="548"/>
      <c r="HV37" s="511"/>
      <c r="HW37" s="549"/>
      <c r="HX37" s="548"/>
      <c r="HY37" s="511"/>
      <c r="HZ37" s="549"/>
      <c r="IA37" s="548"/>
      <c r="IB37" s="511"/>
      <c r="IC37" s="549"/>
      <c r="ID37" s="548"/>
      <c r="IE37" s="511"/>
      <c r="IF37" s="549"/>
      <c r="IG37" s="548"/>
      <c r="IH37" s="511"/>
      <c r="II37" s="549"/>
      <c r="IJ37" s="548"/>
      <c r="IK37" s="511"/>
      <c r="IL37" s="549"/>
      <c r="IM37" s="548"/>
      <c r="IN37" s="511"/>
      <c r="IO37" s="549"/>
      <c r="IP37" s="548"/>
      <c r="IQ37" s="511"/>
      <c r="IR37" s="549"/>
      <c r="IS37" s="548"/>
      <c r="IT37" s="511"/>
      <c r="IU37" s="549"/>
      <c r="IV37" s="548"/>
      <c r="IW37" s="511"/>
      <c r="IX37" s="549"/>
      <c r="IY37" s="548"/>
      <c r="IZ37" s="511"/>
      <c r="JA37" s="549"/>
      <c r="JB37" s="548"/>
      <c r="JC37" s="511"/>
      <c r="JD37" s="549"/>
      <c r="JE37" s="548"/>
      <c r="JF37" s="511"/>
      <c r="JG37" s="549"/>
      <c r="JH37" s="548"/>
      <c r="JI37" s="511"/>
      <c r="JJ37" s="549"/>
      <c r="JK37" s="548"/>
      <c r="JL37" s="511"/>
      <c r="JM37" s="549"/>
      <c r="JN37" s="548"/>
      <c r="JO37" s="511"/>
      <c r="JP37" s="549"/>
      <c r="JQ37" s="548"/>
      <c r="JR37" s="511"/>
      <c r="JS37" s="549"/>
      <c r="JT37" s="548"/>
      <c r="JU37" s="511"/>
      <c r="JV37" s="549"/>
      <c r="JW37" s="510"/>
      <c r="JX37" s="511"/>
      <c r="JY37" s="549"/>
      <c r="JZ37" s="548"/>
      <c r="KA37" s="511"/>
      <c r="KB37" s="549"/>
      <c r="KC37" s="510"/>
      <c r="KD37" s="511"/>
      <c r="KE37" s="549"/>
      <c r="KF37" s="548"/>
      <c r="KG37" s="511"/>
      <c r="KH37" s="549"/>
      <c r="KI37" s="510"/>
      <c r="KJ37" s="511"/>
      <c r="KK37" s="549"/>
      <c r="KL37" s="548"/>
      <c r="KM37" s="511"/>
      <c r="KN37" s="549"/>
      <c r="KO37" s="510"/>
      <c r="KP37" s="511"/>
      <c r="KQ37" s="549"/>
      <c r="KR37" s="548"/>
      <c r="KS37" s="511"/>
      <c r="KT37" s="549"/>
      <c r="KU37" s="510"/>
      <c r="KV37" s="511"/>
      <c r="KW37" s="549"/>
      <c r="KX37" s="548"/>
      <c r="KY37" s="511"/>
      <c r="KZ37" s="549"/>
      <c r="LA37" s="510"/>
      <c r="LB37" s="511"/>
      <c r="LC37" s="549"/>
      <c r="LD37" s="548"/>
      <c r="LE37" s="511"/>
      <c r="LF37" s="549"/>
      <c r="LG37" s="510"/>
      <c r="LH37" s="511"/>
      <c r="LI37" s="549"/>
      <c r="LJ37" s="548"/>
      <c r="LK37" s="511"/>
      <c r="LL37" s="549"/>
      <c r="LM37" s="510"/>
      <c r="LN37" s="511"/>
      <c r="LO37" s="549"/>
      <c r="LP37" s="548"/>
      <c r="LQ37" s="511"/>
      <c r="LR37" s="549"/>
      <c r="LS37" s="510"/>
      <c r="LT37" s="511"/>
      <c r="LU37" s="549"/>
      <c r="LV37" s="548"/>
      <c r="LW37" s="511"/>
      <c r="LX37" s="549"/>
      <c r="LY37" s="510"/>
      <c r="LZ37" s="511"/>
      <c r="MA37" s="549"/>
      <c r="MB37" s="548"/>
      <c r="MC37" s="511"/>
      <c r="MD37" s="549"/>
      <c r="ME37" s="510"/>
      <c r="MF37" s="511"/>
      <c r="MG37" s="549"/>
      <c r="MH37" s="548"/>
      <c r="MI37" s="511"/>
      <c r="MJ37" s="549"/>
      <c r="MK37" s="510"/>
      <c r="ML37" s="511"/>
      <c r="MM37" s="549"/>
      <c r="MN37" s="548"/>
      <c r="MO37" s="511"/>
      <c r="MP37" s="549"/>
      <c r="MQ37" s="510"/>
      <c r="MR37" s="511"/>
      <c r="MS37" s="549"/>
      <c r="MT37" s="548"/>
      <c r="MU37" s="511"/>
      <c r="MV37" s="549"/>
      <c r="MW37" s="510"/>
      <c r="MX37" s="511"/>
      <c r="MY37" s="549"/>
      <c r="MZ37" s="548"/>
      <c r="NA37" s="511"/>
      <c r="NB37" s="549"/>
      <c r="NC37" s="510"/>
      <c r="ND37" s="511"/>
      <c r="NE37" s="549"/>
      <c r="NF37" s="548"/>
      <c r="NG37" s="511"/>
      <c r="NH37" s="549"/>
      <c r="NI37" s="510"/>
      <c r="NJ37" s="511"/>
      <c r="NK37" s="549"/>
      <c r="NL37" s="548"/>
      <c r="NM37" s="511"/>
      <c r="NN37" s="549"/>
      <c r="NO37" s="510"/>
      <c r="NP37" s="511"/>
      <c r="NQ37" s="549"/>
      <c r="NR37" s="548"/>
      <c r="NS37" s="511"/>
      <c r="NT37" s="549"/>
      <c r="NU37" s="510"/>
      <c r="NV37" s="511"/>
      <c r="NW37" s="549"/>
      <c r="NX37" s="548"/>
      <c r="NY37" s="511"/>
      <c r="NZ37" s="549"/>
      <c r="OA37" s="510"/>
      <c r="OB37" s="511"/>
      <c r="OC37" s="549"/>
      <c r="OD37" s="548"/>
      <c r="OE37" s="511"/>
      <c r="OF37" s="549"/>
      <c r="OG37" s="510"/>
      <c r="OH37" s="511"/>
      <c r="OI37" s="549"/>
      <c r="OJ37" s="548"/>
      <c r="OK37" s="511"/>
      <c r="OL37" s="549"/>
      <c r="OM37" s="510"/>
      <c r="ON37" s="511"/>
      <c r="OO37" s="549"/>
      <c r="OP37" s="548"/>
      <c r="OQ37" s="511"/>
      <c r="OR37" s="549"/>
      <c r="OS37" s="510"/>
      <c r="OT37" s="511"/>
      <c r="OU37" s="549"/>
      <c r="OV37" s="548"/>
      <c r="OW37" s="511"/>
      <c r="OX37" s="549"/>
      <c r="OY37" s="510"/>
      <c r="OZ37" s="511"/>
      <c r="PA37" s="549"/>
      <c r="PB37" s="548"/>
      <c r="PC37" s="511"/>
      <c r="PD37" s="549"/>
      <c r="PE37" s="510"/>
      <c r="PF37" s="511"/>
      <c r="PG37" s="549"/>
      <c r="PH37" s="548"/>
      <c r="PI37" s="511"/>
      <c r="PJ37" s="549"/>
      <c r="PK37" s="510"/>
      <c r="PL37" s="511"/>
      <c r="PM37" s="549"/>
      <c r="PN37" s="548"/>
      <c r="PO37" s="511"/>
      <c r="PP37" s="549"/>
      <c r="PQ37" s="510"/>
      <c r="PR37" s="511"/>
      <c r="PS37" s="549"/>
      <c r="PT37" s="548"/>
      <c r="PU37" s="511"/>
      <c r="PV37" s="549"/>
      <c r="PW37" s="510"/>
      <c r="PX37" s="511"/>
      <c r="PY37" s="549"/>
      <c r="PZ37" s="548"/>
      <c r="QA37" s="511"/>
      <c r="QB37" s="549"/>
      <c r="QC37" s="510"/>
      <c r="QD37" s="511"/>
      <c r="QE37" s="549"/>
      <c r="QF37" s="548"/>
      <c r="QG37" s="511"/>
      <c r="QH37" s="549"/>
      <c r="QI37" s="510"/>
      <c r="QJ37" s="511"/>
      <c r="QK37" s="549"/>
      <c r="QL37" s="548"/>
      <c r="QM37" s="511"/>
      <c r="QN37" s="549"/>
      <c r="QO37" s="510"/>
      <c r="QP37" s="511"/>
      <c r="QQ37" s="549"/>
      <c r="QR37" s="548"/>
      <c r="QS37" s="511"/>
      <c r="QT37" s="549"/>
      <c r="QU37" s="510"/>
      <c r="QV37" s="511"/>
      <c r="QW37" s="549"/>
      <c r="QX37" s="548"/>
      <c r="QY37" s="511"/>
      <c r="QZ37" s="549"/>
      <c r="RA37" s="510"/>
      <c r="RB37" s="511"/>
      <c r="RC37" s="549"/>
      <c r="RD37" s="548"/>
      <c r="RE37" s="511"/>
      <c r="RF37" s="549"/>
      <c r="RG37" s="510"/>
      <c r="RH37" s="511"/>
      <c r="RI37" s="549"/>
      <c r="RJ37" s="548"/>
      <c r="RK37" s="511"/>
      <c r="RL37" s="549"/>
      <c r="RM37" s="510"/>
      <c r="RN37" s="511"/>
      <c r="RO37" s="549"/>
      <c r="RP37" s="548"/>
      <c r="RQ37" s="511"/>
      <c r="RR37" s="549"/>
      <c r="RS37" s="510"/>
      <c r="RT37" s="511"/>
      <c r="RU37" s="549"/>
      <c r="RV37" s="548"/>
      <c r="RW37" s="511"/>
      <c r="RX37" s="549"/>
      <c r="RY37" s="510"/>
      <c r="RZ37" s="511"/>
      <c r="SA37" s="549"/>
      <c r="SB37" s="548"/>
      <c r="SC37" s="511"/>
      <c r="SD37" s="549"/>
      <c r="SE37" s="510"/>
      <c r="SF37" s="511"/>
      <c r="SG37" s="549"/>
      <c r="SH37" s="548"/>
      <c r="SI37" s="511"/>
      <c r="SJ37" s="549"/>
      <c r="SK37" s="510"/>
      <c r="SL37" s="511"/>
      <c r="SM37" s="549"/>
      <c r="SN37" s="548"/>
      <c r="SO37" s="511"/>
      <c r="SP37" s="549"/>
      <c r="SQ37" s="510"/>
      <c r="SR37" s="511"/>
      <c r="SS37" s="549"/>
      <c r="ST37" s="548"/>
      <c r="SU37" s="511"/>
      <c r="SV37" s="549"/>
      <c r="SW37" s="510"/>
      <c r="SX37" s="511"/>
      <c r="SY37" s="549"/>
      <c r="SZ37" s="548"/>
      <c r="TA37" s="511"/>
      <c r="TB37" s="549"/>
      <c r="TC37" s="510"/>
      <c r="TD37" s="511"/>
      <c r="TE37" s="549"/>
      <c r="TF37" s="548"/>
      <c r="TG37" s="511"/>
      <c r="TH37" s="549"/>
      <c r="TI37" s="510"/>
      <c r="TJ37" s="511"/>
      <c r="TK37" s="549"/>
      <c r="TL37" s="548"/>
      <c r="TM37" s="511"/>
      <c r="TN37" s="549"/>
    </row>
    <row r="38" spans="1:534" ht="23.25" customHeight="1">
      <c r="A38" s="548"/>
      <c r="B38" s="520"/>
      <c r="C38" s="549"/>
      <c r="D38" s="548"/>
      <c r="E38" s="527" t="s">
        <v>1210</v>
      </c>
      <c r="F38" s="549" t="s">
        <v>1211</v>
      </c>
      <c r="G38" s="548" t="s">
        <v>1212</v>
      </c>
      <c r="H38" s="780" t="s">
        <v>1213</v>
      </c>
      <c r="I38" s="549" t="s">
        <v>1214</v>
      </c>
      <c r="J38" s="782" t="s">
        <v>1212</v>
      </c>
      <c r="K38" s="780" t="s">
        <v>1213</v>
      </c>
      <c r="L38" s="549" t="s">
        <v>1214</v>
      </c>
      <c r="M38" s="782" t="s">
        <v>1212</v>
      </c>
      <c r="N38" s="780" t="s">
        <v>1213</v>
      </c>
      <c r="O38" s="549" t="s">
        <v>1214</v>
      </c>
      <c r="P38" s="548" t="s">
        <v>1216</v>
      </c>
      <c r="Q38" s="780" t="s">
        <v>1217</v>
      </c>
      <c r="R38" s="549" t="s">
        <v>1214</v>
      </c>
      <c r="S38" s="548"/>
      <c r="T38" s="811" t="s">
        <v>1531</v>
      </c>
      <c r="U38" s="549" t="s">
        <v>1211</v>
      </c>
      <c r="V38" s="782"/>
      <c r="W38" s="780" t="s">
        <v>1215</v>
      </c>
      <c r="X38" s="549" t="s">
        <v>1214</v>
      </c>
      <c r="Y38" s="548"/>
      <c r="Z38" s="780" t="s">
        <v>1213</v>
      </c>
      <c r="AA38" s="549"/>
      <c r="AB38" s="548"/>
      <c r="AC38" s="780" t="s">
        <v>1213</v>
      </c>
      <c r="AD38" s="549"/>
      <c r="AE38" s="976" t="s">
        <v>1544</v>
      </c>
      <c r="AF38" s="977"/>
      <c r="AG38" s="978"/>
      <c r="AH38" s="548"/>
      <c r="AI38" s="822"/>
      <c r="AJ38" s="549"/>
      <c r="AK38" s="548"/>
      <c r="AL38" s="822"/>
      <c r="AM38" s="549"/>
      <c r="AN38" s="548"/>
      <c r="AO38" s="822"/>
      <c r="AP38" s="549"/>
      <c r="AQ38" s="976"/>
      <c r="AR38" s="977"/>
      <c r="AS38" s="978"/>
      <c r="AT38" s="976" t="s">
        <v>1554</v>
      </c>
      <c r="AU38" s="977"/>
      <c r="AV38" s="978"/>
      <c r="AW38" s="976" t="s">
        <v>1554</v>
      </c>
      <c r="AX38" s="977"/>
      <c r="AY38" s="978"/>
      <c r="AZ38" s="976" t="s">
        <v>1554</v>
      </c>
      <c r="BA38" s="977"/>
      <c r="BB38" s="978"/>
      <c r="BC38" s="842" t="s">
        <v>1212</v>
      </c>
      <c r="BD38" s="843" t="s">
        <v>1213</v>
      </c>
      <c r="BE38" s="844" t="s">
        <v>1214</v>
      </c>
      <c r="BF38" s="842" t="s">
        <v>1212</v>
      </c>
      <c r="BG38" s="843" t="s">
        <v>1213</v>
      </c>
      <c r="BH38" s="844" t="s">
        <v>1214</v>
      </c>
      <c r="BI38" s="842" t="s">
        <v>1212</v>
      </c>
      <c r="BJ38" s="843" t="s">
        <v>1213</v>
      </c>
      <c r="BK38" s="844" t="s">
        <v>1214</v>
      </c>
      <c r="BL38" s="851"/>
      <c r="BM38" s="854"/>
      <c r="BN38" s="853"/>
      <c r="BO38" s="851"/>
      <c r="BP38" s="854"/>
      <c r="BQ38" s="853"/>
      <c r="BR38" s="851"/>
      <c r="BS38" s="866" t="s">
        <v>1572</v>
      </c>
      <c r="BT38" s="853"/>
      <c r="BU38" s="842"/>
      <c r="BV38" s="843"/>
      <c r="BW38" s="844"/>
      <c r="BX38" s="548"/>
      <c r="BY38" s="519"/>
      <c r="BZ38" s="549"/>
      <c r="CA38" s="851"/>
      <c r="CB38" s="860"/>
      <c r="CC38" s="844"/>
      <c r="CD38" s="851"/>
      <c r="CE38" s="857"/>
      <c r="CF38" s="853"/>
      <c r="CG38" s="851"/>
      <c r="CH38" s="857" t="s">
        <v>1576</v>
      </c>
      <c r="CI38" s="853"/>
      <c r="CJ38" s="842" t="s">
        <v>1212</v>
      </c>
      <c r="CK38" s="843" t="s">
        <v>1586</v>
      </c>
      <c r="CL38" s="844" t="s">
        <v>1214</v>
      </c>
      <c r="CM38" s="842"/>
      <c r="CN38" s="843"/>
      <c r="CO38" s="844"/>
      <c r="CP38" s="510"/>
      <c r="CQ38" s="510"/>
      <c r="CR38" s="549"/>
      <c r="CS38" s="510" t="s">
        <v>1239</v>
      </c>
      <c r="CT38" s="510" t="s">
        <v>1217</v>
      </c>
      <c r="CU38" s="549" t="s">
        <v>1214</v>
      </c>
      <c r="CV38" s="842" t="s">
        <v>1212</v>
      </c>
      <c r="CW38" s="843" t="s">
        <v>1586</v>
      </c>
      <c r="CX38" s="844" t="s">
        <v>1214</v>
      </c>
      <c r="CY38" s="842" t="s">
        <v>1212</v>
      </c>
      <c r="CZ38" s="843" t="s">
        <v>1586</v>
      </c>
      <c r="DA38" s="844" t="s">
        <v>1214</v>
      </c>
      <c r="DB38" s="548"/>
      <c r="DC38" s="520"/>
      <c r="DD38" s="549"/>
      <c r="DE38" s="510"/>
      <c r="DF38" s="520"/>
      <c r="DG38" s="549"/>
      <c r="DH38" s="510"/>
      <c r="DI38" s="520"/>
      <c r="DJ38" s="549"/>
      <c r="DK38" s="510"/>
      <c r="DL38" s="520"/>
      <c r="DM38" s="549"/>
      <c r="DN38" s="842"/>
      <c r="DO38" s="843"/>
      <c r="DP38" s="844"/>
      <c r="DQ38" s="510"/>
      <c r="DR38" s="520"/>
      <c r="DS38" s="549"/>
      <c r="DT38" s="512" t="s">
        <v>1602</v>
      </c>
      <c r="DU38" s="512" t="s">
        <v>1603</v>
      </c>
      <c r="DV38" s="549" t="s">
        <v>1214</v>
      </c>
      <c r="DW38" s="842" t="s">
        <v>1212</v>
      </c>
      <c r="DX38" s="843" t="s">
        <v>1586</v>
      </c>
      <c r="DY38" s="844" t="s">
        <v>1214</v>
      </c>
      <c r="DZ38" s="842" t="s">
        <v>1212</v>
      </c>
      <c r="EA38" s="843" t="s">
        <v>1586</v>
      </c>
      <c r="EB38" s="844" t="s">
        <v>1214</v>
      </c>
      <c r="EC38" s="842" t="s">
        <v>1212</v>
      </c>
      <c r="ED38" s="843" t="s">
        <v>1586</v>
      </c>
      <c r="EE38" s="844" t="s">
        <v>1214</v>
      </c>
      <c r="EF38" s="842" t="s">
        <v>1212</v>
      </c>
      <c r="EG38" s="843" t="s">
        <v>1586</v>
      </c>
      <c r="EH38" s="844" t="s">
        <v>1214</v>
      </c>
      <c r="EI38" s="842" t="s">
        <v>1212</v>
      </c>
      <c r="EJ38" s="843" t="s">
        <v>1586</v>
      </c>
      <c r="EK38" s="844" t="s">
        <v>1214</v>
      </c>
      <c r="EL38" s="842"/>
      <c r="EM38" s="843"/>
      <c r="EN38" s="844"/>
      <c r="EO38" s="842"/>
      <c r="EP38" s="843"/>
      <c r="EQ38" s="844"/>
      <c r="ER38" s="842" t="s">
        <v>1212</v>
      </c>
      <c r="ES38" s="843" t="s">
        <v>1586</v>
      </c>
      <c r="ET38" s="844" t="s">
        <v>1214</v>
      </c>
      <c r="EU38" s="842" t="s">
        <v>1212</v>
      </c>
      <c r="EV38" s="843" t="s">
        <v>1586</v>
      </c>
      <c r="EW38" s="844" t="s">
        <v>1214</v>
      </c>
      <c r="EX38" s="842" t="s">
        <v>1212</v>
      </c>
      <c r="EY38" s="843" t="s">
        <v>1586</v>
      </c>
      <c r="EZ38" s="844" t="s">
        <v>1214</v>
      </c>
      <c r="FA38" s="842" t="s">
        <v>1212</v>
      </c>
      <c r="FB38" s="843" t="s">
        <v>1586</v>
      </c>
      <c r="FC38" s="844" t="s">
        <v>1214</v>
      </c>
      <c r="FD38" s="842"/>
      <c r="FE38" s="843"/>
      <c r="FF38" s="844"/>
      <c r="FG38" s="842"/>
      <c r="FH38" s="843" t="s">
        <v>1754</v>
      </c>
      <c r="FI38" s="844" t="s">
        <v>1214</v>
      </c>
      <c r="FJ38" s="548"/>
      <c r="FK38" s="520" t="s">
        <v>1723</v>
      </c>
      <c r="FL38" s="844" t="s">
        <v>1214</v>
      </c>
      <c r="FM38" s="548"/>
      <c r="FN38" s="512"/>
      <c r="FO38" s="549"/>
      <c r="FP38" s="548"/>
      <c r="FQ38" s="520"/>
      <c r="FR38" s="549"/>
      <c r="FS38" s="548"/>
      <c r="FT38" s="520"/>
      <c r="FU38" s="549"/>
      <c r="FV38" s="548"/>
      <c r="FW38" s="520"/>
      <c r="FX38" s="549"/>
      <c r="FY38" s="510"/>
      <c r="FZ38" s="520"/>
      <c r="GA38" s="549"/>
      <c r="GB38" s="548"/>
      <c r="GC38" s="520"/>
      <c r="GD38" s="549"/>
      <c r="GE38" s="548"/>
      <c r="GF38" s="520"/>
      <c r="GG38" s="549"/>
      <c r="GH38" s="548"/>
      <c r="GI38" s="520"/>
      <c r="GJ38" s="549"/>
      <c r="GK38" s="510"/>
      <c r="GL38" s="520"/>
      <c r="GM38" s="549"/>
      <c r="GN38" s="548"/>
      <c r="GO38" s="520"/>
      <c r="GP38" s="549"/>
      <c r="GQ38" s="548"/>
      <c r="GR38" s="520"/>
      <c r="GS38" s="549"/>
      <c r="GT38" s="548"/>
      <c r="GU38" s="520"/>
      <c r="GV38" s="549"/>
      <c r="GW38" s="510"/>
      <c r="GX38" s="520"/>
      <c r="GY38" s="549"/>
      <c r="GZ38" s="548"/>
      <c r="HA38" s="520"/>
      <c r="HB38" s="549"/>
      <c r="HC38" s="548"/>
      <c r="HD38" s="520"/>
      <c r="HE38" s="549"/>
      <c r="HF38" s="548"/>
      <c r="HG38" s="520"/>
      <c r="HH38" s="549"/>
      <c r="HI38" s="548"/>
      <c r="HJ38" s="520"/>
      <c r="HK38" s="549"/>
      <c r="HL38" s="548"/>
      <c r="HM38" s="520"/>
      <c r="HN38" s="549"/>
      <c r="HO38" s="548"/>
      <c r="HP38" s="520"/>
      <c r="HQ38" s="549"/>
      <c r="HR38" s="548"/>
      <c r="HS38" s="520"/>
      <c r="HT38" s="549"/>
      <c r="HU38" s="548"/>
      <c r="HV38" s="520"/>
      <c r="HW38" s="549"/>
      <c r="HX38" s="548"/>
      <c r="HY38" s="520"/>
      <c r="HZ38" s="549"/>
      <c r="IA38" s="548"/>
      <c r="IB38" s="520"/>
      <c r="IC38" s="549"/>
      <c r="ID38" s="548"/>
      <c r="IE38" s="520"/>
      <c r="IF38" s="549"/>
      <c r="IG38" s="548"/>
      <c r="IH38" s="520"/>
      <c r="II38" s="549"/>
      <c r="IJ38" s="548"/>
      <c r="IK38" s="520"/>
      <c r="IL38" s="549"/>
      <c r="IM38" s="548"/>
      <c r="IN38" s="520"/>
      <c r="IO38" s="549"/>
      <c r="IP38" s="548"/>
      <c r="IQ38" s="520"/>
      <c r="IR38" s="549"/>
      <c r="IS38" s="548"/>
      <c r="IT38" s="520"/>
      <c r="IU38" s="549"/>
      <c r="IV38" s="548"/>
      <c r="IW38" s="520"/>
      <c r="IX38" s="549"/>
      <c r="IY38" s="548"/>
      <c r="IZ38" s="520"/>
      <c r="JA38" s="549"/>
      <c r="JB38" s="548"/>
      <c r="JC38" s="520"/>
      <c r="JD38" s="549"/>
      <c r="JE38" s="548"/>
      <c r="JF38" s="520"/>
      <c r="JG38" s="549"/>
      <c r="JH38" s="548"/>
      <c r="JI38" s="520"/>
      <c r="JJ38" s="549"/>
      <c r="JK38" s="548"/>
      <c r="JL38" s="520"/>
      <c r="JM38" s="549"/>
      <c r="JN38" s="548"/>
      <c r="JO38" s="520"/>
      <c r="JP38" s="549"/>
      <c r="JQ38" s="548"/>
      <c r="JR38" s="520"/>
      <c r="JS38" s="549"/>
      <c r="JT38" s="548"/>
      <c r="JU38" s="520"/>
      <c r="JV38" s="549"/>
      <c r="JW38" s="510"/>
      <c r="JX38" s="520"/>
      <c r="JY38" s="549"/>
      <c r="JZ38" s="548"/>
      <c r="KA38" s="520"/>
      <c r="KB38" s="549"/>
      <c r="KC38" s="510"/>
      <c r="KD38" s="520"/>
      <c r="KE38" s="549"/>
      <c r="KF38" s="548"/>
      <c r="KG38" s="520"/>
      <c r="KH38" s="549"/>
      <c r="KI38" s="510"/>
      <c r="KJ38" s="520"/>
      <c r="KK38" s="549"/>
      <c r="KL38" s="548"/>
      <c r="KM38" s="520"/>
      <c r="KN38" s="549"/>
      <c r="KO38" s="510"/>
      <c r="KP38" s="520"/>
      <c r="KQ38" s="549"/>
      <c r="KR38" s="548"/>
      <c r="KS38" s="520"/>
      <c r="KT38" s="549"/>
      <c r="KU38" s="510"/>
      <c r="KV38" s="520"/>
      <c r="KW38" s="549"/>
      <c r="KX38" s="548"/>
      <c r="KY38" s="520"/>
      <c r="KZ38" s="549"/>
      <c r="LA38" s="510"/>
      <c r="LB38" s="520"/>
      <c r="LC38" s="549"/>
      <c r="LD38" s="548"/>
      <c r="LE38" s="520"/>
      <c r="LF38" s="549"/>
      <c r="LG38" s="510"/>
      <c r="LH38" s="520"/>
      <c r="LI38" s="549"/>
      <c r="LJ38" s="548"/>
      <c r="LK38" s="520"/>
      <c r="LL38" s="549"/>
      <c r="LM38" s="510"/>
      <c r="LN38" s="520"/>
      <c r="LO38" s="549"/>
      <c r="LP38" s="548"/>
      <c r="LQ38" s="520"/>
      <c r="LR38" s="549"/>
      <c r="LS38" s="510"/>
      <c r="LT38" s="520"/>
      <c r="LU38" s="549"/>
      <c r="LV38" s="548"/>
      <c r="LW38" s="520"/>
      <c r="LX38" s="549"/>
      <c r="LY38" s="510"/>
      <c r="LZ38" s="520"/>
      <c r="MA38" s="549"/>
      <c r="MB38" s="548"/>
      <c r="MC38" s="520"/>
      <c r="MD38" s="549"/>
      <c r="ME38" s="510"/>
      <c r="MF38" s="520"/>
      <c r="MG38" s="549"/>
      <c r="MH38" s="548"/>
      <c r="MI38" s="520"/>
      <c r="MJ38" s="549"/>
      <c r="MK38" s="510"/>
      <c r="ML38" s="520"/>
      <c r="MM38" s="549"/>
      <c r="MN38" s="548"/>
      <c r="MO38" s="520"/>
      <c r="MP38" s="549"/>
      <c r="MQ38" s="510"/>
      <c r="MR38" s="520"/>
      <c r="MS38" s="549"/>
      <c r="MT38" s="548"/>
      <c r="MU38" s="520"/>
      <c r="MV38" s="549"/>
      <c r="MW38" s="510"/>
      <c r="MX38" s="520"/>
      <c r="MY38" s="549"/>
      <c r="MZ38" s="548"/>
      <c r="NA38" s="520"/>
      <c r="NB38" s="549"/>
      <c r="NC38" s="510"/>
      <c r="ND38" s="520"/>
      <c r="NE38" s="549"/>
      <c r="NF38" s="548"/>
      <c r="NG38" s="520"/>
      <c r="NH38" s="549"/>
      <c r="NI38" s="510"/>
      <c r="NJ38" s="520"/>
      <c r="NK38" s="549"/>
      <c r="NL38" s="548"/>
      <c r="NM38" s="520"/>
      <c r="NN38" s="549"/>
      <c r="NO38" s="510"/>
      <c r="NP38" s="520"/>
      <c r="NQ38" s="549"/>
      <c r="NR38" s="548"/>
      <c r="NS38" s="520"/>
      <c r="NT38" s="549"/>
      <c r="NU38" s="510"/>
      <c r="NV38" s="520"/>
      <c r="NW38" s="549"/>
      <c r="NX38" s="548"/>
      <c r="NY38" s="520"/>
      <c r="NZ38" s="549"/>
      <c r="OA38" s="510"/>
      <c r="OB38" s="520"/>
      <c r="OC38" s="549"/>
      <c r="OD38" s="548"/>
      <c r="OE38" s="520"/>
      <c r="OF38" s="549"/>
      <c r="OG38" s="510"/>
      <c r="OH38" s="520"/>
      <c r="OI38" s="549"/>
      <c r="OJ38" s="548"/>
      <c r="OK38" s="520"/>
      <c r="OL38" s="549"/>
      <c r="OM38" s="510"/>
      <c r="ON38" s="520"/>
      <c r="OO38" s="549"/>
      <c r="OP38" s="548"/>
      <c r="OQ38" s="520"/>
      <c r="OR38" s="549"/>
      <c r="OS38" s="510"/>
      <c r="OT38" s="520"/>
      <c r="OU38" s="549"/>
      <c r="OV38" s="548"/>
      <c r="OW38" s="520"/>
      <c r="OX38" s="549"/>
      <c r="OY38" s="510"/>
      <c r="OZ38" s="520"/>
      <c r="PA38" s="549"/>
      <c r="PB38" s="548"/>
      <c r="PC38" s="520"/>
      <c r="PD38" s="549"/>
      <c r="PE38" s="510"/>
      <c r="PF38" s="520"/>
      <c r="PG38" s="549"/>
      <c r="PH38" s="548"/>
      <c r="PI38" s="520"/>
      <c r="PJ38" s="549"/>
      <c r="PK38" s="510"/>
      <c r="PL38" s="520"/>
      <c r="PM38" s="549"/>
      <c r="PN38" s="548"/>
      <c r="PO38" s="520"/>
      <c r="PP38" s="549"/>
      <c r="PQ38" s="510"/>
      <c r="PR38" s="520"/>
      <c r="PS38" s="549"/>
      <c r="PT38" s="548"/>
      <c r="PU38" s="520"/>
      <c r="PV38" s="549"/>
      <c r="PW38" s="510"/>
      <c r="PX38" s="520"/>
      <c r="PY38" s="549"/>
      <c r="PZ38" s="548"/>
      <c r="QA38" s="520"/>
      <c r="QB38" s="549"/>
      <c r="QC38" s="510"/>
      <c r="QD38" s="520"/>
      <c r="QE38" s="549"/>
      <c r="QF38" s="548"/>
      <c r="QG38" s="520"/>
      <c r="QH38" s="549"/>
      <c r="QI38" s="510"/>
      <c r="QJ38" s="520"/>
      <c r="QK38" s="549"/>
      <c r="QL38" s="548"/>
      <c r="QM38" s="520"/>
      <c r="QN38" s="549"/>
      <c r="QO38" s="510"/>
      <c r="QP38" s="520"/>
      <c r="QQ38" s="549"/>
      <c r="QR38" s="548"/>
      <c r="QS38" s="520"/>
      <c r="QT38" s="549"/>
      <c r="QU38" s="510"/>
      <c r="QV38" s="520"/>
      <c r="QW38" s="549"/>
      <c r="QX38" s="548"/>
      <c r="QY38" s="520"/>
      <c r="QZ38" s="549"/>
      <c r="RA38" s="510"/>
      <c r="RB38" s="520"/>
      <c r="RC38" s="549"/>
      <c r="RD38" s="548"/>
      <c r="RE38" s="520"/>
      <c r="RF38" s="549"/>
      <c r="RG38" s="510"/>
      <c r="RH38" s="520"/>
      <c r="RI38" s="549"/>
      <c r="RJ38" s="548"/>
      <c r="RK38" s="520"/>
      <c r="RL38" s="549"/>
      <c r="RM38" s="510"/>
      <c r="RN38" s="520"/>
      <c r="RO38" s="549"/>
      <c r="RP38" s="548"/>
      <c r="RQ38" s="520"/>
      <c r="RR38" s="549"/>
      <c r="RS38" s="510"/>
      <c r="RT38" s="520"/>
      <c r="RU38" s="549"/>
      <c r="RV38" s="548"/>
      <c r="RW38" s="520"/>
      <c r="RX38" s="549"/>
      <c r="RY38" s="510"/>
      <c r="RZ38" s="520"/>
      <c r="SA38" s="549"/>
      <c r="SB38" s="548"/>
      <c r="SC38" s="520"/>
      <c r="SD38" s="549"/>
      <c r="SE38" s="510"/>
      <c r="SF38" s="520"/>
      <c r="SG38" s="549"/>
      <c r="SH38" s="548"/>
      <c r="SI38" s="520"/>
      <c r="SJ38" s="549"/>
      <c r="SK38" s="510"/>
      <c r="SL38" s="520"/>
      <c r="SM38" s="549"/>
      <c r="SN38" s="548"/>
      <c r="SO38" s="520"/>
      <c r="SP38" s="549"/>
      <c r="SQ38" s="510"/>
      <c r="SR38" s="520"/>
      <c r="SS38" s="549"/>
      <c r="ST38" s="548"/>
      <c r="SU38" s="520"/>
      <c r="SV38" s="549"/>
      <c r="SW38" s="510"/>
      <c r="SX38" s="520"/>
      <c r="SY38" s="549"/>
      <c r="SZ38" s="548"/>
      <c r="TA38" s="520"/>
      <c r="TB38" s="549"/>
      <c r="TC38" s="510"/>
      <c r="TD38" s="520"/>
      <c r="TE38" s="549"/>
      <c r="TF38" s="548"/>
      <c r="TG38" s="520"/>
      <c r="TH38" s="549"/>
      <c r="TI38" s="510"/>
      <c r="TJ38" s="520"/>
      <c r="TK38" s="549"/>
      <c r="TL38" s="548"/>
      <c r="TM38" s="520"/>
      <c r="TN38" s="549"/>
    </row>
    <row r="39" spans="1:534" ht="17.25" customHeight="1">
      <c r="A39" s="548"/>
      <c r="B39" s="520"/>
      <c r="C39" s="549"/>
      <c r="D39" s="548"/>
      <c r="E39" s="527"/>
      <c r="F39" s="549"/>
      <c r="G39" s="548"/>
      <c r="H39" s="796"/>
      <c r="I39" s="549"/>
      <c r="J39" s="548" t="s">
        <v>1216</v>
      </c>
      <c r="K39" s="780" t="s">
        <v>1217</v>
      </c>
      <c r="L39" s="549" t="s">
        <v>1214</v>
      </c>
      <c r="M39" s="548" t="s">
        <v>1216</v>
      </c>
      <c r="N39" s="780" t="s">
        <v>1217</v>
      </c>
      <c r="O39" s="549" t="s">
        <v>1214</v>
      </c>
      <c r="P39" s="548"/>
      <c r="Q39" s="780"/>
      <c r="R39" s="549"/>
      <c r="S39" s="548"/>
      <c r="T39" s="780" t="s">
        <v>1222</v>
      </c>
      <c r="U39" s="549"/>
      <c r="V39" s="782"/>
      <c r="W39" s="815" t="s">
        <v>1218</v>
      </c>
      <c r="X39" s="549" t="s">
        <v>1214</v>
      </c>
      <c r="Y39" s="548" t="s">
        <v>1538</v>
      </c>
      <c r="Z39" s="781" t="s">
        <v>1219</v>
      </c>
      <c r="AA39" s="549" t="s">
        <v>1214</v>
      </c>
      <c r="AB39" s="548" t="s">
        <v>1538</v>
      </c>
      <c r="AC39" s="781" t="s">
        <v>1219</v>
      </c>
      <c r="AD39" s="549" t="s">
        <v>1214</v>
      </c>
      <c r="AE39" s="548"/>
      <c r="AF39" s="780" t="s">
        <v>1213</v>
      </c>
      <c r="AG39" s="549"/>
      <c r="AH39" s="548"/>
      <c r="AI39" s="822"/>
      <c r="AJ39" s="549"/>
      <c r="AK39" s="548"/>
      <c r="AL39" s="822"/>
      <c r="AM39" s="549"/>
      <c r="AN39" s="548"/>
      <c r="AO39" s="822"/>
      <c r="AP39" s="549"/>
      <c r="AQ39" s="548"/>
      <c r="AR39" s="780"/>
      <c r="AS39" s="549"/>
      <c r="AT39" s="548"/>
      <c r="AU39" s="780" t="s">
        <v>1213</v>
      </c>
      <c r="AV39" s="549"/>
      <c r="AW39" s="548"/>
      <c r="AX39" s="780" t="s">
        <v>1213</v>
      </c>
      <c r="AY39" s="549"/>
      <c r="AZ39" s="548"/>
      <c r="BA39" s="780" t="s">
        <v>1213</v>
      </c>
      <c r="BB39" s="549"/>
      <c r="BC39" s="842" t="s">
        <v>1216</v>
      </c>
      <c r="BD39" s="843" t="s">
        <v>1217</v>
      </c>
      <c r="BE39" s="844" t="s">
        <v>1214</v>
      </c>
      <c r="BF39" s="842" t="s">
        <v>1216</v>
      </c>
      <c r="BG39" s="843" t="s">
        <v>1217</v>
      </c>
      <c r="BH39" s="844" t="s">
        <v>1214</v>
      </c>
      <c r="BI39" s="842" t="s">
        <v>1216</v>
      </c>
      <c r="BJ39" s="843" t="s">
        <v>1217</v>
      </c>
      <c r="BK39" s="844" t="s">
        <v>1214</v>
      </c>
      <c r="BL39" s="842"/>
      <c r="BM39" s="843"/>
      <c r="BN39" s="844"/>
      <c r="BO39" s="851"/>
      <c r="BP39" s="855"/>
      <c r="BQ39" s="853"/>
      <c r="BR39" s="851"/>
      <c r="BS39" s="843" t="s">
        <v>1574</v>
      </c>
      <c r="BT39" s="853"/>
      <c r="BU39" s="842"/>
      <c r="BV39" s="843"/>
      <c r="BW39" s="844"/>
      <c r="BX39" s="510"/>
      <c r="BY39" s="510"/>
      <c r="BZ39" s="549"/>
      <c r="CA39" s="851"/>
      <c r="CB39" s="864"/>
      <c r="CC39" s="844"/>
      <c r="CD39" s="851"/>
      <c r="CE39" s="857"/>
      <c r="CF39" s="549"/>
      <c r="CG39" s="851"/>
      <c r="CH39" s="857" t="s">
        <v>1583</v>
      </c>
      <c r="CI39" s="549" t="s">
        <v>1214</v>
      </c>
      <c r="CJ39" s="842" t="s">
        <v>1239</v>
      </c>
      <c r="CK39" s="843" t="s">
        <v>1217</v>
      </c>
      <c r="CL39" s="844" t="s">
        <v>1214</v>
      </c>
      <c r="CM39" s="842"/>
      <c r="CN39" s="843"/>
      <c r="CO39" s="844"/>
      <c r="CP39" s="510"/>
      <c r="CQ39" s="510"/>
      <c r="CR39" s="549"/>
      <c r="CS39" s="890" t="s">
        <v>1239</v>
      </c>
      <c r="CT39" s="890" t="s">
        <v>1585</v>
      </c>
      <c r="CU39" s="765" t="s">
        <v>1214</v>
      </c>
      <c r="CV39" s="842" t="s">
        <v>1239</v>
      </c>
      <c r="CW39" s="843" t="s">
        <v>1217</v>
      </c>
      <c r="CX39" s="844" t="s">
        <v>1214</v>
      </c>
      <c r="CY39" s="842" t="s">
        <v>1239</v>
      </c>
      <c r="CZ39" s="843" t="s">
        <v>1217</v>
      </c>
      <c r="DA39" s="844" t="s">
        <v>1214</v>
      </c>
      <c r="DB39" s="548"/>
      <c r="DC39" s="520"/>
      <c r="DD39" s="549"/>
      <c r="DE39" s="842"/>
      <c r="DF39" s="843"/>
      <c r="DG39" s="844"/>
      <c r="DH39" s="842"/>
      <c r="DI39" s="843"/>
      <c r="DJ39" s="844"/>
      <c r="DK39" s="842"/>
      <c r="DL39" s="843"/>
      <c r="DM39" s="844"/>
      <c r="DN39" s="842"/>
      <c r="DO39" s="843"/>
      <c r="DP39" s="844"/>
      <c r="DQ39" s="842"/>
      <c r="DR39" s="843"/>
      <c r="DS39" s="844"/>
      <c r="DT39" s="510"/>
      <c r="DU39" s="520" t="s">
        <v>1653</v>
      </c>
      <c r="DV39" s="549" t="s">
        <v>1214</v>
      </c>
      <c r="DW39" s="510" t="s">
        <v>1239</v>
      </c>
      <c r="DX39" s="520" t="s">
        <v>1217</v>
      </c>
      <c r="DY39" s="549" t="s">
        <v>1214</v>
      </c>
      <c r="DZ39" s="510" t="s">
        <v>1602</v>
      </c>
      <c r="EA39" s="520" t="s">
        <v>1603</v>
      </c>
      <c r="EB39" s="844" t="s">
        <v>1214</v>
      </c>
      <c r="EC39" s="510" t="s">
        <v>1602</v>
      </c>
      <c r="ED39" s="520" t="s">
        <v>1603</v>
      </c>
      <c r="EE39" s="844" t="s">
        <v>1214</v>
      </c>
      <c r="EF39" s="510" t="s">
        <v>1239</v>
      </c>
      <c r="EG39" s="520" t="s">
        <v>1217</v>
      </c>
      <c r="EH39" s="549" t="s">
        <v>1214</v>
      </c>
      <c r="EI39" s="548"/>
      <c r="EJ39" s="520"/>
      <c r="EK39" s="549"/>
      <c r="EL39" s="548"/>
      <c r="EM39" s="520"/>
      <c r="EN39" s="549"/>
      <c r="EO39" s="548"/>
      <c r="EP39" s="520"/>
      <c r="EQ39" s="844"/>
      <c r="ER39" s="548"/>
      <c r="ES39" s="520" t="s">
        <v>1727</v>
      </c>
      <c r="ET39" s="844" t="s">
        <v>1214</v>
      </c>
      <c r="EU39" s="548"/>
      <c r="EV39" s="520" t="s">
        <v>1727</v>
      </c>
      <c r="EW39" s="844" t="s">
        <v>1214</v>
      </c>
      <c r="EX39" s="548"/>
      <c r="EY39" s="520" t="s">
        <v>1727</v>
      </c>
      <c r="EZ39" s="844" t="s">
        <v>1214</v>
      </c>
      <c r="FA39" s="548"/>
      <c r="FB39" s="520" t="s">
        <v>1727</v>
      </c>
      <c r="FC39" s="844" t="s">
        <v>1214</v>
      </c>
      <c r="FD39" s="548"/>
      <c r="FE39" s="520"/>
      <c r="FF39" s="549"/>
      <c r="FG39" s="548"/>
      <c r="FH39" s="520" t="s">
        <v>1730</v>
      </c>
      <c r="FI39" s="549" t="s">
        <v>1214</v>
      </c>
      <c r="FJ39" s="548"/>
      <c r="FK39" s="510" t="s">
        <v>1724</v>
      </c>
      <c r="FL39" s="844" t="s">
        <v>1214</v>
      </c>
      <c r="FM39" s="548"/>
      <c r="FN39" s="520"/>
      <c r="FO39" s="844"/>
      <c r="FP39" s="548"/>
      <c r="FQ39" s="520"/>
      <c r="FR39" s="549"/>
      <c r="FS39" s="548"/>
      <c r="FT39" s="520"/>
      <c r="FU39" s="549"/>
      <c r="FV39" s="548"/>
      <c r="FW39" s="520"/>
      <c r="FX39" s="549"/>
      <c r="FY39" s="548"/>
      <c r="FZ39" s="520"/>
      <c r="GA39" s="549"/>
      <c r="GB39" s="548"/>
      <c r="GC39" s="520"/>
      <c r="GD39" s="549"/>
      <c r="GE39" s="548"/>
      <c r="GF39" s="520"/>
      <c r="GG39" s="549"/>
      <c r="GH39" s="548"/>
      <c r="GI39" s="520"/>
      <c r="GJ39" s="549"/>
      <c r="GK39" s="548"/>
      <c r="GL39" s="520"/>
      <c r="GM39" s="549"/>
      <c r="GN39" s="548"/>
      <c r="GO39" s="520"/>
      <c r="GP39" s="549"/>
      <c r="GQ39" s="548"/>
      <c r="GR39" s="520"/>
      <c r="GS39" s="549"/>
      <c r="GT39" s="548"/>
      <c r="GU39" s="520"/>
      <c r="GV39" s="549"/>
      <c r="GW39" s="548"/>
      <c r="GX39" s="520"/>
      <c r="GY39" s="549"/>
      <c r="GZ39" s="548"/>
      <c r="HA39" s="520"/>
      <c r="HB39" s="549"/>
      <c r="HC39" s="548"/>
      <c r="HD39" s="520"/>
      <c r="HE39" s="549"/>
      <c r="HF39" s="548"/>
      <c r="HG39" s="520"/>
      <c r="HH39" s="549"/>
      <c r="HI39" s="548"/>
      <c r="HJ39" s="520"/>
      <c r="HK39" s="549"/>
      <c r="HL39" s="548"/>
      <c r="HM39" s="520"/>
      <c r="HN39" s="549"/>
      <c r="HO39" s="548"/>
      <c r="HP39" s="520"/>
      <c r="HQ39" s="549"/>
      <c r="HR39" s="548"/>
      <c r="HS39" s="520"/>
      <c r="HT39" s="549"/>
      <c r="HU39" s="548"/>
      <c r="HV39" s="520"/>
      <c r="HW39" s="549"/>
      <c r="HX39" s="548"/>
      <c r="HY39" s="520"/>
      <c r="HZ39" s="549"/>
      <c r="IA39" s="548"/>
      <c r="IB39" s="520"/>
      <c r="IC39" s="549"/>
      <c r="ID39" s="548"/>
      <c r="IE39" s="520"/>
      <c r="IF39" s="549"/>
      <c r="IG39" s="548"/>
      <c r="IH39" s="520"/>
      <c r="II39" s="549"/>
      <c r="IJ39" s="548"/>
      <c r="IK39" s="520"/>
      <c r="IL39" s="549"/>
      <c r="IM39" s="548"/>
      <c r="IN39" s="520"/>
      <c r="IO39" s="549"/>
      <c r="IP39" s="548"/>
      <c r="IQ39" s="520"/>
      <c r="IR39" s="549"/>
      <c r="IS39" s="548"/>
      <c r="IT39" s="520"/>
      <c r="IU39" s="549"/>
      <c r="IV39" s="548"/>
      <c r="IW39" s="520"/>
      <c r="IX39" s="549"/>
      <c r="IY39" s="548"/>
      <c r="IZ39" s="520"/>
      <c r="JA39" s="549"/>
      <c r="JB39" s="548"/>
      <c r="JC39" s="520"/>
      <c r="JD39" s="549"/>
      <c r="JE39" s="548"/>
      <c r="JF39" s="520"/>
      <c r="JG39" s="549"/>
      <c r="JH39" s="548"/>
      <c r="JI39" s="520"/>
      <c r="JJ39" s="549"/>
      <c r="JK39" s="548"/>
      <c r="JL39" s="520"/>
      <c r="JM39" s="549"/>
      <c r="JN39" s="548"/>
      <c r="JO39" s="520"/>
      <c r="JP39" s="549"/>
      <c r="JQ39" s="548"/>
      <c r="JR39" s="520"/>
      <c r="JS39" s="549"/>
      <c r="JT39" s="548"/>
      <c r="JU39" s="520"/>
      <c r="JV39" s="549"/>
      <c r="JW39" s="510"/>
      <c r="JX39" s="520"/>
      <c r="JY39" s="549"/>
      <c r="JZ39" s="548"/>
      <c r="KA39" s="520"/>
      <c r="KB39" s="549"/>
      <c r="KC39" s="510"/>
      <c r="KD39" s="520"/>
      <c r="KE39" s="549"/>
      <c r="KF39" s="548"/>
      <c r="KG39" s="520"/>
      <c r="KH39" s="549"/>
      <c r="KI39" s="510"/>
      <c r="KJ39" s="520"/>
      <c r="KK39" s="549"/>
      <c r="KL39" s="548"/>
      <c r="KM39" s="520"/>
      <c r="KN39" s="549"/>
      <c r="KO39" s="510"/>
      <c r="KP39" s="520"/>
      <c r="KQ39" s="549"/>
      <c r="KR39" s="548"/>
      <c r="KS39" s="520"/>
      <c r="KT39" s="549"/>
      <c r="KU39" s="510"/>
      <c r="KV39" s="520"/>
      <c r="KW39" s="549"/>
      <c r="KX39" s="548"/>
      <c r="KY39" s="520"/>
      <c r="KZ39" s="549"/>
      <c r="LA39" s="510"/>
      <c r="LB39" s="520"/>
      <c r="LC39" s="549"/>
      <c r="LD39" s="548"/>
      <c r="LE39" s="520"/>
      <c r="LF39" s="549"/>
      <c r="LG39" s="510"/>
      <c r="LH39" s="520"/>
      <c r="LI39" s="549"/>
      <c r="LJ39" s="548"/>
      <c r="LK39" s="520"/>
      <c r="LL39" s="549"/>
      <c r="LM39" s="510"/>
      <c r="LN39" s="520"/>
      <c r="LO39" s="549"/>
      <c r="LP39" s="548"/>
      <c r="LQ39" s="520"/>
      <c r="LR39" s="549"/>
      <c r="LS39" s="510"/>
      <c r="LT39" s="520"/>
      <c r="LU39" s="549"/>
      <c r="LV39" s="548"/>
      <c r="LW39" s="520"/>
      <c r="LX39" s="549"/>
      <c r="LY39" s="510"/>
      <c r="LZ39" s="520"/>
      <c r="MA39" s="549"/>
      <c r="MB39" s="548"/>
      <c r="MC39" s="520"/>
      <c r="MD39" s="549"/>
      <c r="ME39" s="510"/>
      <c r="MF39" s="520"/>
      <c r="MG39" s="549"/>
      <c r="MH39" s="548"/>
      <c r="MI39" s="520"/>
      <c r="MJ39" s="549"/>
      <c r="MK39" s="510"/>
      <c r="ML39" s="520"/>
      <c r="MM39" s="549"/>
      <c r="MN39" s="548"/>
      <c r="MO39" s="520"/>
      <c r="MP39" s="549"/>
      <c r="MQ39" s="510"/>
      <c r="MR39" s="520"/>
      <c r="MS39" s="549"/>
      <c r="MT39" s="548"/>
      <c r="MU39" s="520"/>
      <c r="MV39" s="549"/>
      <c r="MW39" s="510"/>
      <c r="MX39" s="520"/>
      <c r="MY39" s="549"/>
      <c r="MZ39" s="548"/>
      <c r="NA39" s="520"/>
      <c r="NB39" s="549"/>
      <c r="NC39" s="510"/>
      <c r="ND39" s="520"/>
      <c r="NE39" s="549"/>
      <c r="NF39" s="548"/>
      <c r="NG39" s="520"/>
      <c r="NH39" s="549"/>
      <c r="NI39" s="510"/>
      <c r="NJ39" s="520"/>
      <c r="NK39" s="549"/>
      <c r="NL39" s="548"/>
      <c r="NM39" s="520"/>
      <c r="NN39" s="549"/>
      <c r="NO39" s="510"/>
      <c r="NP39" s="520"/>
      <c r="NQ39" s="549"/>
      <c r="NR39" s="548"/>
      <c r="NS39" s="520"/>
      <c r="NT39" s="549"/>
      <c r="NU39" s="510"/>
      <c r="NV39" s="520"/>
      <c r="NW39" s="549"/>
      <c r="NX39" s="548"/>
      <c r="NY39" s="520"/>
      <c r="NZ39" s="549"/>
      <c r="OA39" s="510"/>
      <c r="OB39" s="520"/>
      <c r="OC39" s="549"/>
      <c r="OD39" s="548"/>
      <c r="OE39" s="520"/>
      <c r="OF39" s="549"/>
      <c r="OG39" s="510"/>
      <c r="OH39" s="520"/>
      <c r="OI39" s="549"/>
      <c r="OJ39" s="548"/>
      <c r="OK39" s="520"/>
      <c r="OL39" s="549"/>
      <c r="OM39" s="510"/>
      <c r="ON39" s="520"/>
      <c r="OO39" s="549"/>
      <c r="OP39" s="548"/>
      <c r="OQ39" s="520"/>
      <c r="OR39" s="549"/>
      <c r="OS39" s="510"/>
      <c r="OT39" s="520"/>
      <c r="OU39" s="549"/>
      <c r="OV39" s="548"/>
      <c r="OW39" s="520"/>
      <c r="OX39" s="549"/>
      <c r="OY39" s="510"/>
      <c r="OZ39" s="520"/>
      <c r="PA39" s="549"/>
      <c r="PB39" s="548"/>
      <c r="PC39" s="520"/>
      <c r="PD39" s="549"/>
      <c r="PE39" s="510"/>
      <c r="PF39" s="520"/>
      <c r="PG39" s="549"/>
      <c r="PH39" s="548"/>
      <c r="PI39" s="520"/>
      <c r="PJ39" s="549"/>
      <c r="PK39" s="510"/>
      <c r="PL39" s="520"/>
      <c r="PM39" s="549"/>
      <c r="PN39" s="548"/>
      <c r="PO39" s="520"/>
      <c r="PP39" s="549"/>
      <c r="PQ39" s="510"/>
      <c r="PR39" s="520"/>
      <c r="PS39" s="549"/>
      <c r="PT39" s="548"/>
      <c r="PU39" s="520"/>
      <c r="PV39" s="549"/>
      <c r="PW39" s="510"/>
      <c r="PX39" s="520"/>
      <c r="PY39" s="549"/>
      <c r="PZ39" s="548"/>
      <c r="QA39" s="520"/>
      <c r="QB39" s="549"/>
      <c r="QC39" s="510"/>
      <c r="QD39" s="520"/>
      <c r="QE39" s="549"/>
      <c r="QF39" s="548"/>
      <c r="QG39" s="520"/>
      <c r="QH39" s="549"/>
      <c r="QI39" s="510"/>
      <c r="QJ39" s="520"/>
      <c r="QK39" s="549"/>
      <c r="QL39" s="548"/>
      <c r="QM39" s="520"/>
      <c r="QN39" s="549"/>
      <c r="QO39" s="510"/>
      <c r="QP39" s="520"/>
      <c r="QQ39" s="549"/>
      <c r="QR39" s="548"/>
      <c r="QS39" s="520"/>
      <c r="QT39" s="549"/>
      <c r="QU39" s="510"/>
      <c r="QV39" s="520"/>
      <c r="QW39" s="549"/>
      <c r="QX39" s="548"/>
      <c r="QY39" s="520"/>
      <c r="QZ39" s="549"/>
      <c r="RA39" s="510"/>
      <c r="RB39" s="520"/>
      <c r="RC39" s="549"/>
      <c r="RD39" s="548"/>
      <c r="RE39" s="520"/>
      <c r="RF39" s="549"/>
      <c r="RG39" s="510"/>
      <c r="RH39" s="520"/>
      <c r="RI39" s="549"/>
      <c r="RJ39" s="548"/>
      <c r="RK39" s="520"/>
      <c r="RL39" s="549"/>
      <c r="RM39" s="510"/>
      <c r="RN39" s="520"/>
      <c r="RO39" s="549"/>
      <c r="RP39" s="548"/>
      <c r="RQ39" s="520"/>
      <c r="RR39" s="549"/>
      <c r="RS39" s="510"/>
      <c r="RT39" s="520"/>
      <c r="RU39" s="549"/>
      <c r="RV39" s="548"/>
      <c r="RW39" s="520"/>
      <c r="RX39" s="549"/>
      <c r="RY39" s="510"/>
      <c r="RZ39" s="520"/>
      <c r="SA39" s="549"/>
      <c r="SB39" s="548"/>
      <c r="SC39" s="520"/>
      <c r="SD39" s="549"/>
      <c r="SE39" s="510"/>
      <c r="SF39" s="520"/>
      <c r="SG39" s="549"/>
      <c r="SH39" s="548"/>
      <c r="SI39" s="520"/>
      <c r="SJ39" s="549"/>
      <c r="SK39" s="510"/>
      <c r="SL39" s="520"/>
      <c r="SM39" s="549"/>
      <c r="SN39" s="548"/>
      <c r="SO39" s="520"/>
      <c r="SP39" s="549"/>
      <c r="SQ39" s="510"/>
      <c r="SR39" s="520"/>
      <c r="SS39" s="549"/>
      <c r="ST39" s="548"/>
      <c r="SU39" s="520"/>
      <c r="SV39" s="549"/>
      <c r="SW39" s="510"/>
      <c r="SX39" s="520"/>
      <c r="SY39" s="549"/>
      <c r="SZ39" s="548"/>
      <c r="TA39" s="520"/>
      <c r="TB39" s="549"/>
      <c r="TC39" s="510"/>
      <c r="TD39" s="520"/>
      <c r="TE39" s="549"/>
      <c r="TF39" s="548"/>
      <c r="TG39" s="520"/>
      <c r="TH39" s="549"/>
      <c r="TI39" s="510"/>
      <c r="TJ39" s="520"/>
      <c r="TK39" s="549"/>
      <c r="TL39" s="548"/>
      <c r="TM39" s="520"/>
      <c r="TN39" s="549"/>
    </row>
    <row r="40" spans="1:534" ht="18" customHeight="1" thickBot="1">
      <c r="A40" s="548"/>
      <c r="B40" s="510" t="s">
        <v>1210</v>
      </c>
      <c r="C40" s="549" t="s">
        <v>1211</v>
      </c>
      <c r="D40" s="548"/>
      <c r="E40" s="527" t="s">
        <v>1221</v>
      </c>
      <c r="F40" s="549" t="s">
        <v>1214</v>
      </c>
      <c r="G40" s="548"/>
      <c r="H40" s="796"/>
      <c r="I40" s="549"/>
      <c r="J40" s="548"/>
      <c r="K40" s="519"/>
      <c r="L40" s="549"/>
      <c r="M40" s="548"/>
      <c r="N40" s="510"/>
      <c r="O40" s="549"/>
      <c r="P40" s="548"/>
      <c r="Q40" s="780"/>
      <c r="R40" s="549"/>
      <c r="S40" s="548"/>
      <c r="T40" s="812" t="s">
        <v>1225</v>
      </c>
      <c r="U40" s="549" t="s">
        <v>1214</v>
      </c>
      <c r="V40" s="782"/>
      <c r="W40" s="780" t="s">
        <v>1532</v>
      </c>
      <c r="X40" s="549" t="s">
        <v>1211</v>
      </c>
      <c r="Y40" s="548"/>
      <c r="Z40" s="780" t="s">
        <v>1217</v>
      </c>
      <c r="AA40" s="549"/>
      <c r="AB40" s="548"/>
      <c r="AC40" s="780" t="s">
        <v>1217</v>
      </c>
      <c r="AD40" s="549"/>
      <c r="AE40" s="548" t="s">
        <v>1538</v>
      </c>
      <c r="AF40" s="781" t="s">
        <v>1219</v>
      </c>
      <c r="AG40" s="549" t="s">
        <v>1214</v>
      </c>
      <c r="AH40" s="548"/>
      <c r="AI40" s="822"/>
      <c r="AJ40" s="549"/>
      <c r="AK40" s="548"/>
      <c r="AL40" s="822"/>
      <c r="AM40" s="549"/>
      <c r="AN40" s="548"/>
      <c r="AO40" s="822"/>
      <c r="AP40" s="549"/>
      <c r="AQ40" s="548"/>
      <c r="AR40" s="781"/>
      <c r="AS40" s="549"/>
      <c r="AT40" s="839" t="s">
        <v>1538</v>
      </c>
      <c r="AU40" s="781" t="s">
        <v>1219</v>
      </c>
      <c r="AV40" s="823" t="s">
        <v>1214</v>
      </c>
      <c r="AW40" s="839" t="s">
        <v>1538</v>
      </c>
      <c r="AX40" s="781" t="s">
        <v>1219</v>
      </c>
      <c r="AY40" s="823" t="s">
        <v>1214</v>
      </c>
      <c r="AZ40" s="839" t="s">
        <v>1538</v>
      </c>
      <c r="BA40" s="781" t="s">
        <v>1219</v>
      </c>
      <c r="BB40" s="823" t="s">
        <v>1214</v>
      </c>
      <c r="BC40" s="839"/>
      <c r="BD40" s="814" t="s">
        <v>1557</v>
      </c>
      <c r="BE40" s="823"/>
      <c r="BF40" s="839"/>
      <c r="BG40" s="814" t="s">
        <v>1557</v>
      </c>
      <c r="BH40" s="823"/>
      <c r="BI40" s="839"/>
      <c r="BJ40" s="814" t="s">
        <v>1557</v>
      </c>
      <c r="BK40" s="823"/>
      <c r="BL40" s="839"/>
      <c r="BM40" s="814"/>
      <c r="BN40" s="823"/>
      <c r="BO40" s="856"/>
      <c r="BP40" s="857"/>
      <c r="BQ40" s="853"/>
      <c r="BR40" s="851"/>
      <c r="BS40" s="854"/>
      <c r="BT40" s="853"/>
      <c r="BU40" s="839"/>
      <c r="BV40" s="814"/>
      <c r="BW40" s="823"/>
      <c r="BX40" s="548"/>
      <c r="BY40" s="519"/>
      <c r="BZ40" s="549"/>
      <c r="CA40" s="851"/>
      <c r="CB40" s="860"/>
      <c r="CC40" s="844"/>
      <c r="CD40" s="851"/>
      <c r="CE40" s="859"/>
      <c r="CF40" s="853"/>
      <c r="CG40" s="851"/>
      <c r="CH40" s="859"/>
      <c r="CI40" s="853"/>
      <c r="CJ40" s="548"/>
      <c r="CK40" s="510" t="s">
        <v>1588</v>
      </c>
      <c r="CL40" s="549"/>
      <c r="CM40" s="548"/>
      <c r="CN40" s="510"/>
      <c r="CO40" s="549"/>
      <c r="CP40" s="510"/>
      <c r="CQ40" s="510"/>
      <c r="CR40" s="549"/>
      <c r="CS40" s="512" t="s">
        <v>1602</v>
      </c>
      <c r="CT40" s="512" t="s">
        <v>1603</v>
      </c>
      <c r="CU40" s="823"/>
      <c r="CV40" s="512"/>
      <c r="CW40" s="816"/>
      <c r="CX40" s="823"/>
      <c r="CY40" s="512" t="s">
        <v>1602</v>
      </c>
      <c r="CZ40" s="512" t="s">
        <v>1603</v>
      </c>
      <c r="DA40" s="549" t="s">
        <v>1214</v>
      </c>
      <c r="DB40" s="548"/>
      <c r="DC40" s="510"/>
      <c r="DD40" s="549"/>
      <c r="DE40" s="510"/>
      <c r="DF40" s="520"/>
      <c r="DG40" s="549"/>
      <c r="DH40" s="510"/>
      <c r="DI40" s="520"/>
      <c r="DJ40" s="549"/>
      <c r="DK40" s="510"/>
      <c r="DL40" s="520"/>
      <c r="DM40" s="549"/>
      <c r="DN40" s="510"/>
      <c r="DO40" s="520"/>
      <c r="DP40" s="549"/>
      <c r="DQ40" s="510"/>
      <c r="DR40" s="520"/>
      <c r="DS40" s="549"/>
      <c r="DT40" s="548"/>
      <c r="DU40" s="510" t="s">
        <v>1659</v>
      </c>
      <c r="DV40" s="549" t="s">
        <v>1214</v>
      </c>
      <c r="DW40" s="548"/>
      <c r="DX40" s="510" t="s">
        <v>1669</v>
      </c>
      <c r="DY40" s="549" t="s">
        <v>1214</v>
      </c>
      <c r="DZ40" s="510"/>
      <c r="EA40" s="520" t="s">
        <v>1670</v>
      </c>
      <c r="EB40" s="549" t="s">
        <v>1211</v>
      </c>
      <c r="EC40" s="510"/>
      <c r="ED40" s="520" t="s">
        <v>1670</v>
      </c>
      <c r="EE40" s="549" t="s">
        <v>1211</v>
      </c>
      <c r="EF40" s="548"/>
      <c r="EG40" s="510" t="s">
        <v>1669</v>
      </c>
      <c r="EH40" s="549" t="s">
        <v>1214</v>
      </c>
      <c r="EI40" s="548"/>
      <c r="EJ40" s="520"/>
      <c r="EK40" s="549"/>
      <c r="EL40" s="548"/>
      <c r="EM40" s="510"/>
      <c r="EN40" s="549"/>
      <c r="EO40" s="548"/>
      <c r="EP40" s="510"/>
      <c r="EQ40" s="844"/>
      <c r="ER40" s="548"/>
      <c r="ES40" s="510"/>
      <c r="ET40" s="844"/>
      <c r="EU40" s="548"/>
      <c r="EV40" s="510"/>
      <c r="EW40" s="844"/>
      <c r="EX40" s="548"/>
      <c r="EY40" s="510"/>
      <c r="EZ40" s="844"/>
      <c r="FA40" s="548"/>
      <c r="FB40" s="510"/>
      <c r="FC40" s="549"/>
      <c r="FD40" s="548"/>
      <c r="FE40" s="510"/>
      <c r="FF40" s="549"/>
      <c r="FG40" s="548"/>
      <c r="FH40" s="527" t="s">
        <v>1729</v>
      </c>
      <c r="FI40" s="549" t="s">
        <v>1214</v>
      </c>
      <c r="FJ40" s="548"/>
      <c r="FK40" s="510" t="s">
        <v>1774</v>
      </c>
      <c r="FL40" s="844" t="s">
        <v>1214</v>
      </c>
      <c r="FM40" s="548"/>
      <c r="FN40" s="510"/>
      <c r="FO40" s="844"/>
      <c r="FP40" s="548"/>
      <c r="FQ40" s="510"/>
      <c r="FR40" s="549"/>
      <c r="FS40" s="548"/>
      <c r="FT40" s="510"/>
      <c r="FU40" s="549"/>
      <c r="FV40" s="548"/>
      <c r="FW40" s="510"/>
      <c r="FX40" s="549"/>
      <c r="FY40" s="548"/>
      <c r="FZ40" s="510"/>
      <c r="GA40" s="549"/>
      <c r="GB40" s="548"/>
      <c r="GC40" s="510"/>
      <c r="GD40" s="549"/>
      <c r="GE40" s="548"/>
      <c r="GF40" s="510"/>
      <c r="GG40" s="549"/>
      <c r="GH40" s="548"/>
      <c r="GI40" s="510"/>
      <c r="GJ40" s="549"/>
      <c r="GK40" s="548"/>
      <c r="GL40" s="510"/>
      <c r="GM40" s="549"/>
      <c r="GN40" s="548"/>
      <c r="GO40" s="510"/>
      <c r="GP40" s="549"/>
      <c r="GQ40" s="548"/>
      <c r="GR40" s="510"/>
      <c r="GS40" s="549"/>
      <c r="GT40" s="548"/>
      <c r="GU40" s="510"/>
      <c r="GV40" s="549"/>
      <c r="GW40" s="548"/>
      <c r="GX40" s="510"/>
      <c r="GY40" s="549"/>
      <c r="GZ40" s="548"/>
      <c r="HA40" s="510"/>
      <c r="HB40" s="549"/>
      <c r="HC40" s="548"/>
      <c r="HD40" s="510"/>
      <c r="HE40" s="549"/>
      <c r="HF40" s="548"/>
      <c r="HG40" s="510"/>
      <c r="HH40" s="549"/>
      <c r="HI40" s="548"/>
      <c r="HJ40" s="510"/>
      <c r="HK40" s="549"/>
      <c r="HL40" s="548"/>
      <c r="HM40" s="510"/>
      <c r="HN40" s="549"/>
      <c r="HO40" s="548"/>
      <c r="HP40" s="510"/>
      <c r="HQ40" s="549"/>
      <c r="HR40" s="548"/>
      <c r="HS40" s="510"/>
      <c r="HT40" s="549"/>
      <c r="HU40" s="548"/>
      <c r="HV40" s="510"/>
      <c r="HW40" s="549"/>
      <c r="HX40" s="548"/>
      <c r="HY40" s="510"/>
      <c r="HZ40" s="549"/>
      <c r="IA40" s="548"/>
      <c r="IB40" s="510"/>
      <c r="IC40" s="549"/>
      <c r="ID40" s="548"/>
      <c r="IE40" s="510"/>
      <c r="IF40" s="549"/>
      <c r="IG40" s="548"/>
      <c r="IH40" s="510"/>
      <c r="II40" s="549"/>
      <c r="IJ40" s="548"/>
      <c r="IK40" s="510"/>
      <c r="IL40" s="549"/>
      <c r="IM40" s="548"/>
      <c r="IN40" s="510"/>
      <c r="IO40" s="549"/>
      <c r="IP40" s="548"/>
      <c r="IQ40" s="510"/>
      <c r="IR40" s="549"/>
      <c r="IS40" s="548"/>
      <c r="IT40" s="510"/>
      <c r="IU40" s="549"/>
      <c r="IV40" s="548"/>
      <c r="IW40" s="510"/>
      <c r="IX40" s="549"/>
      <c r="IY40" s="548"/>
      <c r="IZ40" s="510"/>
      <c r="JA40" s="549"/>
      <c r="JB40" s="548"/>
      <c r="JC40" s="510"/>
      <c r="JD40" s="549"/>
      <c r="JE40" s="548"/>
      <c r="JF40" s="510"/>
      <c r="JG40" s="549"/>
      <c r="JH40" s="548"/>
      <c r="JI40" s="510"/>
      <c r="JJ40" s="549"/>
      <c r="JK40" s="548"/>
      <c r="JL40" s="510"/>
      <c r="JM40" s="549"/>
      <c r="JN40" s="548"/>
      <c r="JO40" s="510"/>
      <c r="JP40" s="549"/>
      <c r="JQ40" s="548"/>
      <c r="JR40" s="510"/>
      <c r="JS40" s="549"/>
      <c r="JT40" s="548"/>
      <c r="JU40" s="510"/>
      <c r="JV40" s="549"/>
      <c r="JW40" s="510"/>
      <c r="JY40" s="549"/>
      <c r="JZ40" s="548"/>
      <c r="KA40" s="510"/>
      <c r="KB40" s="549"/>
      <c r="KC40" s="510"/>
      <c r="KE40" s="549"/>
      <c r="KF40" s="548"/>
      <c r="KG40" s="510"/>
      <c r="KH40" s="549"/>
      <c r="KI40" s="510"/>
      <c r="KK40" s="549"/>
      <c r="KL40" s="548"/>
      <c r="KM40" s="510"/>
      <c r="KN40" s="549"/>
      <c r="KO40" s="510"/>
      <c r="KQ40" s="549"/>
      <c r="KR40" s="548"/>
      <c r="KS40" s="510"/>
      <c r="KT40" s="549"/>
      <c r="KU40" s="510"/>
      <c r="KW40" s="549"/>
      <c r="KX40" s="548"/>
      <c r="KY40" s="510"/>
      <c r="KZ40" s="549"/>
      <c r="LA40" s="510"/>
      <c r="LC40" s="549"/>
      <c r="LD40" s="548"/>
      <c r="LE40" s="510"/>
      <c r="LF40" s="549"/>
      <c r="LG40" s="510"/>
      <c r="LI40" s="549"/>
      <c r="LJ40" s="548"/>
      <c r="LK40" s="510"/>
      <c r="LL40" s="549"/>
      <c r="LM40" s="510"/>
      <c r="LO40" s="549"/>
      <c r="LP40" s="548"/>
      <c r="LQ40" s="510"/>
      <c r="LR40" s="549"/>
      <c r="LS40" s="510"/>
      <c r="LU40" s="549"/>
      <c r="LV40" s="548"/>
      <c r="LW40" s="510"/>
      <c r="LX40" s="549"/>
      <c r="LY40" s="510"/>
      <c r="MA40" s="549"/>
      <c r="MB40" s="548"/>
      <c r="MC40" s="510"/>
      <c r="MD40" s="549"/>
      <c r="ME40" s="510"/>
      <c r="MG40" s="549"/>
      <c r="MH40" s="548"/>
      <c r="MI40" s="510"/>
      <c r="MJ40" s="549"/>
      <c r="MK40" s="510"/>
      <c r="MM40" s="549"/>
      <c r="MN40" s="548"/>
      <c r="MO40" s="510"/>
      <c r="MP40" s="549"/>
      <c r="MQ40" s="510"/>
      <c r="MS40" s="549"/>
      <c r="MT40" s="548"/>
      <c r="MU40" s="510"/>
      <c r="MV40" s="549"/>
      <c r="MW40" s="510"/>
      <c r="MY40" s="549"/>
      <c r="MZ40" s="548"/>
      <c r="NA40" s="510"/>
      <c r="NB40" s="549"/>
      <c r="NC40" s="510"/>
      <c r="NE40" s="549"/>
      <c r="NF40" s="548"/>
      <c r="NG40" s="510"/>
      <c r="NH40" s="549"/>
      <c r="NI40" s="510"/>
      <c r="NK40" s="549"/>
      <c r="NL40" s="548"/>
      <c r="NM40" s="510"/>
      <c r="NN40" s="549"/>
      <c r="NO40" s="510"/>
      <c r="NQ40" s="549"/>
      <c r="NR40" s="548"/>
      <c r="NS40" s="510"/>
      <c r="NT40" s="549"/>
      <c r="NU40" s="510"/>
      <c r="NW40" s="549"/>
      <c r="NX40" s="548"/>
      <c r="NY40" s="510"/>
      <c r="NZ40" s="549"/>
      <c r="OA40" s="510"/>
      <c r="OC40" s="549"/>
      <c r="OD40" s="548"/>
      <c r="OE40" s="510"/>
      <c r="OF40" s="549"/>
      <c r="OG40" s="510"/>
      <c r="OI40" s="549"/>
      <c r="OJ40" s="548"/>
      <c r="OK40" s="510"/>
      <c r="OL40" s="549"/>
      <c r="OM40" s="510"/>
      <c r="OO40" s="549"/>
      <c r="OP40" s="548"/>
      <c r="OQ40" s="510"/>
      <c r="OR40" s="549"/>
      <c r="OS40" s="510"/>
      <c r="OU40" s="549"/>
      <c r="OV40" s="548"/>
      <c r="OW40" s="510"/>
      <c r="OX40" s="549"/>
      <c r="OY40" s="510"/>
      <c r="PA40" s="549"/>
      <c r="PB40" s="548"/>
      <c r="PC40" s="510"/>
      <c r="PD40" s="549"/>
      <c r="PE40" s="510"/>
      <c r="PG40" s="549"/>
      <c r="PH40" s="548"/>
      <c r="PI40" s="510"/>
      <c r="PJ40" s="549"/>
      <c r="PK40" s="510"/>
      <c r="PM40" s="549"/>
      <c r="PN40" s="548"/>
      <c r="PO40" s="510"/>
      <c r="PP40" s="549"/>
      <c r="PQ40" s="510"/>
      <c r="PS40" s="549"/>
      <c r="PT40" s="548"/>
      <c r="PU40" s="510"/>
      <c r="PV40" s="549"/>
      <c r="PW40" s="510"/>
      <c r="PY40" s="549"/>
      <c r="PZ40" s="548"/>
      <c r="QA40" s="510"/>
      <c r="QB40" s="549"/>
      <c r="QC40" s="510"/>
      <c r="QE40" s="549"/>
      <c r="QF40" s="548"/>
      <c r="QG40" s="510"/>
      <c r="QH40" s="549"/>
      <c r="QI40" s="510"/>
      <c r="QK40" s="549"/>
      <c r="QL40" s="548"/>
      <c r="QM40" s="510"/>
      <c r="QN40" s="549"/>
      <c r="QO40" s="510"/>
      <c r="QQ40" s="549"/>
      <c r="QR40" s="548"/>
      <c r="QS40" s="510"/>
      <c r="QT40" s="549"/>
      <c r="QU40" s="510"/>
      <c r="QW40" s="549"/>
      <c r="QX40" s="548"/>
      <c r="QY40" s="510"/>
      <c r="QZ40" s="549"/>
      <c r="RA40" s="510"/>
      <c r="RC40" s="549"/>
      <c r="RD40" s="548"/>
      <c r="RE40" s="510"/>
      <c r="RF40" s="549"/>
      <c r="RG40" s="510"/>
      <c r="RI40" s="549"/>
      <c r="RJ40" s="548"/>
      <c r="RK40" s="510"/>
      <c r="RL40" s="549"/>
      <c r="RM40" s="510"/>
      <c r="RO40" s="549"/>
      <c r="RP40" s="548"/>
      <c r="RQ40" s="510"/>
      <c r="RR40" s="549"/>
      <c r="RS40" s="510"/>
      <c r="RU40" s="549"/>
      <c r="RV40" s="548"/>
      <c r="RW40" s="510"/>
      <c r="RX40" s="549"/>
      <c r="RY40" s="510"/>
      <c r="SA40" s="549"/>
      <c r="SB40" s="548"/>
      <c r="SC40" s="510"/>
      <c r="SD40" s="549"/>
      <c r="SE40" s="510"/>
      <c r="SG40" s="549"/>
      <c r="SH40" s="548"/>
      <c r="SI40" s="510"/>
      <c r="SJ40" s="549"/>
      <c r="SK40" s="510"/>
      <c r="SM40" s="549"/>
      <c r="SN40" s="548"/>
      <c r="SO40" s="510"/>
      <c r="SP40" s="549"/>
      <c r="SQ40" s="510"/>
      <c r="SS40" s="549"/>
      <c r="ST40" s="548"/>
      <c r="SU40" s="510"/>
      <c r="SV40" s="549"/>
      <c r="SW40" s="510"/>
      <c r="SY40" s="549"/>
      <c r="SZ40" s="548"/>
      <c r="TA40" s="510"/>
      <c r="TB40" s="549"/>
      <c r="TC40" s="510"/>
      <c r="TE40" s="549"/>
      <c r="TF40" s="548"/>
      <c r="TG40" s="510"/>
      <c r="TH40" s="549"/>
      <c r="TI40" s="510"/>
      <c r="TK40" s="549"/>
      <c r="TL40" s="548"/>
      <c r="TM40" s="510"/>
      <c r="TN40" s="549"/>
    </row>
    <row r="41" spans="1:534" ht="15.75" customHeight="1" thickBot="1">
      <c r="A41" s="548"/>
      <c r="B41" s="510" t="s">
        <v>1223</v>
      </c>
      <c r="C41" s="549" t="s">
        <v>1211</v>
      </c>
      <c r="D41" s="548"/>
      <c r="E41" s="510" t="s">
        <v>1224</v>
      </c>
      <c r="F41" s="549" t="s">
        <v>1211</v>
      </c>
      <c r="G41" s="963" t="s">
        <v>1203</v>
      </c>
      <c r="H41" s="964"/>
      <c r="I41" s="965"/>
      <c r="J41" s="963" t="s">
        <v>1203</v>
      </c>
      <c r="K41" s="964"/>
      <c r="L41" s="965"/>
      <c r="M41" s="548"/>
      <c r="N41" s="519"/>
      <c r="O41" s="549"/>
      <c r="P41" s="548"/>
      <c r="Q41" s="812"/>
      <c r="R41" s="549"/>
      <c r="S41" s="548"/>
      <c r="T41" s="812" t="s">
        <v>1227</v>
      </c>
      <c r="U41" s="549" t="s">
        <v>1211</v>
      </c>
      <c r="V41" s="548" t="s">
        <v>1239</v>
      </c>
      <c r="W41" s="816" t="s">
        <v>1240</v>
      </c>
      <c r="X41" s="549" t="s">
        <v>1214</v>
      </c>
      <c r="Y41" s="548" t="s">
        <v>1230</v>
      </c>
      <c r="Z41" s="812" t="s">
        <v>1533</v>
      </c>
      <c r="AA41" s="549" t="s">
        <v>1214</v>
      </c>
      <c r="AB41" s="548" t="s">
        <v>1230</v>
      </c>
      <c r="AC41" s="812" t="s">
        <v>1533</v>
      </c>
      <c r="AD41" s="549" t="s">
        <v>1214</v>
      </c>
      <c r="AE41" s="548"/>
      <c r="AF41" s="780" t="s">
        <v>1217</v>
      </c>
      <c r="AG41" s="549"/>
      <c r="AH41" s="548"/>
      <c r="AI41" s="822"/>
      <c r="AJ41" s="549"/>
      <c r="AK41" s="548"/>
      <c r="AL41" s="822"/>
      <c r="AM41" s="549"/>
      <c r="AN41" s="548"/>
      <c r="AO41" s="822"/>
      <c r="AP41" s="549"/>
      <c r="AQ41" s="548"/>
      <c r="AR41" s="780"/>
      <c r="AS41" s="549"/>
      <c r="AT41" s="839"/>
      <c r="AU41" s="780" t="s">
        <v>1217</v>
      </c>
      <c r="AV41" s="823"/>
      <c r="AW41" s="839"/>
      <c r="AX41" s="780" t="s">
        <v>1217</v>
      </c>
      <c r="AY41" s="823"/>
      <c r="AZ41" s="839"/>
      <c r="BA41" s="812" t="s">
        <v>1217</v>
      </c>
      <c r="BB41" s="823"/>
      <c r="BC41" s="839"/>
      <c r="BD41" s="812" t="s">
        <v>1558</v>
      </c>
      <c r="BE41" s="823" t="s">
        <v>1214</v>
      </c>
      <c r="BF41" s="839"/>
      <c r="BG41" s="812" t="s">
        <v>1558</v>
      </c>
      <c r="BH41" s="823" t="s">
        <v>1214</v>
      </c>
      <c r="BI41" s="839"/>
      <c r="BJ41" s="812" t="s">
        <v>1558</v>
      </c>
      <c r="BK41" s="823" t="s">
        <v>1214</v>
      </c>
      <c r="BL41" s="839"/>
      <c r="BM41" s="812"/>
      <c r="BN41" s="823"/>
      <c r="BO41" s="851"/>
      <c r="BP41" s="857"/>
      <c r="BQ41" s="853"/>
      <c r="BR41" s="851"/>
      <c r="BS41" s="852"/>
      <c r="BT41" s="853"/>
      <c r="BU41" s="839"/>
      <c r="BV41" s="812"/>
      <c r="BW41" s="823"/>
      <c r="BX41" s="548"/>
      <c r="BY41" s="519"/>
      <c r="BZ41" s="549"/>
      <c r="CA41" s="851"/>
      <c r="CB41" s="860"/>
      <c r="CC41" s="844"/>
      <c r="CD41" s="851"/>
      <c r="CE41" s="859"/>
      <c r="CF41" s="853"/>
      <c r="CG41" s="851"/>
      <c r="CH41" s="859"/>
      <c r="CI41" s="853"/>
      <c r="CJ41" s="548"/>
      <c r="CK41" s="510" t="s">
        <v>1584</v>
      </c>
      <c r="CL41" s="549"/>
      <c r="CM41" s="851"/>
      <c r="CN41" s="852"/>
      <c r="CO41" s="853"/>
      <c r="CP41" s="851"/>
      <c r="CQ41" s="859"/>
      <c r="CR41" s="853"/>
      <c r="CS41" s="512"/>
      <c r="CT41" s="512" t="s">
        <v>1587</v>
      </c>
      <c r="CU41" s="823" t="s">
        <v>1214</v>
      </c>
      <c r="CV41" s="512" t="s">
        <v>1622</v>
      </c>
      <c r="CW41" s="816" t="s">
        <v>1610</v>
      </c>
      <c r="CX41" s="823"/>
      <c r="CY41" s="510"/>
      <c r="CZ41" s="512" t="s">
        <v>1624</v>
      </c>
      <c r="DA41" s="549" t="s">
        <v>1211</v>
      </c>
      <c r="DB41" s="548"/>
      <c r="DC41" s="519"/>
      <c r="DD41" s="549"/>
      <c r="DE41" s="510"/>
      <c r="DF41" s="520"/>
      <c r="DG41" s="549"/>
      <c r="DH41" s="510"/>
      <c r="DI41" s="520"/>
      <c r="DJ41" s="549"/>
      <c r="DK41" s="510"/>
      <c r="DL41" s="520"/>
      <c r="DM41" s="549"/>
      <c r="DN41" s="548"/>
      <c r="DO41" s="519"/>
      <c r="DP41" s="549"/>
      <c r="DQ41" s="510"/>
      <c r="DR41" s="520"/>
      <c r="DS41" s="549"/>
      <c r="DT41" s="548"/>
      <c r="DU41" s="510"/>
      <c r="DV41" s="549"/>
      <c r="DW41" s="548"/>
      <c r="DX41" s="510" t="s">
        <v>1668</v>
      </c>
      <c r="DY41" s="549" t="s">
        <v>1214</v>
      </c>
      <c r="DZ41" s="548"/>
      <c r="EA41" s="510" t="s">
        <v>1611</v>
      </c>
      <c r="EB41" s="549" t="s">
        <v>1211</v>
      </c>
      <c r="EC41" s="548"/>
      <c r="ED41" s="510" t="s">
        <v>1611</v>
      </c>
      <c r="EE41" s="549" t="s">
        <v>1211</v>
      </c>
      <c r="EF41" s="548"/>
      <c r="EG41" s="510" t="s">
        <v>1668</v>
      </c>
      <c r="EH41" s="549" t="s">
        <v>1214</v>
      </c>
      <c r="EI41" s="510"/>
      <c r="EJ41" s="520"/>
      <c r="EK41" s="549"/>
      <c r="EL41" s="548"/>
      <c r="EM41" s="510"/>
      <c r="EN41" s="549"/>
      <c r="EO41" s="548"/>
      <c r="EP41" s="510"/>
      <c r="EQ41" s="844"/>
      <c r="ER41" s="548"/>
      <c r="ES41" s="511" t="s">
        <v>1534</v>
      </c>
      <c r="ET41" s="549"/>
      <c r="EU41" s="548"/>
      <c r="EV41" s="511" t="s">
        <v>1196</v>
      </c>
      <c r="EW41" s="549"/>
      <c r="EX41" s="548"/>
      <c r="EY41" s="881" t="s">
        <v>1675</v>
      </c>
      <c r="EZ41" s="549"/>
      <c r="FA41" s="548"/>
      <c r="FB41" s="881" t="s">
        <v>1764</v>
      </c>
      <c r="FC41" s="549"/>
      <c r="FD41" s="548"/>
      <c r="FE41" s="519"/>
      <c r="FF41" s="549"/>
      <c r="FG41" s="548"/>
      <c r="FH41" s="527" t="s">
        <v>1726</v>
      </c>
      <c r="FI41" s="549" t="s">
        <v>1214</v>
      </c>
      <c r="FJ41" s="548"/>
      <c r="FK41" s="510" t="s">
        <v>1775</v>
      </c>
      <c r="FL41" s="844" t="s">
        <v>1214</v>
      </c>
      <c r="FM41" s="548"/>
      <c r="FN41" s="510"/>
      <c r="FO41" s="844"/>
      <c r="FP41" s="548"/>
      <c r="FQ41" s="519"/>
      <c r="FR41" s="549"/>
      <c r="FS41" s="548"/>
      <c r="FT41" s="519"/>
      <c r="FU41" s="549"/>
      <c r="FV41" s="548"/>
      <c r="FW41" s="519"/>
      <c r="FX41" s="549"/>
      <c r="FY41" s="548"/>
      <c r="FZ41" s="519"/>
      <c r="GA41" s="549"/>
      <c r="GB41" s="548"/>
      <c r="GC41" s="519"/>
      <c r="GD41" s="549"/>
      <c r="GE41" s="548"/>
      <c r="GF41" s="519"/>
      <c r="GG41" s="549"/>
      <c r="GH41" s="548"/>
      <c r="GI41" s="519"/>
      <c r="GJ41" s="549"/>
      <c r="GK41" s="548"/>
      <c r="GL41" s="519"/>
      <c r="GM41" s="549"/>
      <c r="GN41" s="548"/>
      <c r="GO41" s="519"/>
      <c r="GP41" s="549"/>
      <c r="GQ41" s="548"/>
      <c r="GR41" s="519"/>
      <c r="GS41" s="549"/>
      <c r="GT41" s="548"/>
      <c r="GU41" s="519"/>
      <c r="GV41" s="549"/>
      <c r="GW41" s="548"/>
      <c r="GX41" s="519"/>
      <c r="GY41" s="549"/>
      <c r="GZ41" s="548"/>
      <c r="HA41" s="519"/>
      <c r="HB41" s="549"/>
      <c r="HC41" s="548"/>
      <c r="HD41" s="519"/>
      <c r="HE41" s="549"/>
      <c r="HF41" s="548"/>
      <c r="HG41" s="519"/>
      <c r="HH41" s="549"/>
      <c r="HI41" s="548"/>
      <c r="HJ41" s="519"/>
      <c r="HK41" s="549"/>
      <c r="HL41" s="548"/>
      <c r="HM41" s="519"/>
      <c r="HN41" s="549"/>
      <c r="HO41" s="548"/>
      <c r="HP41" s="519"/>
      <c r="HQ41" s="549"/>
      <c r="HR41" s="548"/>
      <c r="HS41" s="519"/>
      <c r="HT41" s="549"/>
      <c r="HU41" s="548"/>
      <c r="HV41" s="519"/>
      <c r="HW41" s="549"/>
      <c r="HX41" s="548"/>
      <c r="HY41" s="519"/>
      <c r="HZ41" s="549"/>
      <c r="IA41" s="548"/>
      <c r="IB41" s="519"/>
      <c r="IC41" s="549"/>
      <c r="ID41" s="548"/>
      <c r="IE41" s="519"/>
      <c r="IF41" s="549"/>
      <c r="IG41" s="548"/>
      <c r="IH41" s="519"/>
      <c r="II41" s="549"/>
      <c r="IJ41" s="548"/>
      <c r="IK41" s="519"/>
      <c r="IL41" s="549"/>
      <c r="IM41" s="548"/>
      <c r="IN41" s="519"/>
      <c r="IO41" s="549"/>
      <c r="IP41" s="548"/>
      <c r="IQ41" s="519"/>
      <c r="IR41" s="549"/>
      <c r="IS41" s="548"/>
      <c r="IT41" s="519"/>
      <c r="IU41" s="549"/>
      <c r="IV41" s="548"/>
      <c r="IW41" s="519"/>
      <c r="IX41" s="549"/>
      <c r="IY41" s="548"/>
      <c r="IZ41" s="519"/>
      <c r="JA41" s="549"/>
      <c r="JB41" s="548"/>
      <c r="JC41" s="519"/>
      <c r="JD41" s="549"/>
      <c r="JE41" s="548"/>
      <c r="JF41" s="519"/>
      <c r="JG41" s="549"/>
      <c r="JH41" s="548"/>
      <c r="JI41" s="519"/>
      <c r="JJ41" s="549"/>
      <c r="JK41" s="548"/>
      <c r="JL41" s="519"/>
      <c r="JM41" s="549"/>
      <c r="JN41" s="548"/>
      <c r="JO41" s="519"/>
      <c r="JP41" s="549"/>
      <c r="JQ41" s="548"/>
      <c r="JR41" s="519"/>
      <c r="JS41" s="549"/>
      <c r="JT41" s="548"/>
      <c r="JU41" s="519"/>
      <c r="JV41" s="549"/>
      <c r="JW41" s="510"/>
      <c r="JY41" s="549"/>
      <c r="JZ41" s="548"/>
      <c r="KA41" s="519"/>
      <c r="KB41" s="549"/>
      <c r="KC41" s="510"/>
      <c r="KE41" s="549"/>
      <c r="KF41" s="548"/>
      <c r="KG41" s="519"/>
      <c r="KH41" s="549"/>
      <c r="KI41" s="510"/>
      <c r="KK41" s="549"/>
      <c r="KL41" s="548"/>
      <c r="KM41" s="519"/>
      <c r="KN41" s="549"/>
      <c r="KO41" s="510"/>
      <c r="KQ41" s="549"/>
      <c r="KR41" s="548"/>
      <c r="KS41" s="519"/>
      <c r="KT41" s="549"/>
      <c r="KU41" s="510"/>
      <c r="KW41" s="549"/>
      <c r="KX41" s="548"/>
      <c r="KY41" s="519"/>
      <c r="KZ41" s="549"/>
      <c r="LA41" s="510"/>
      <c r="LC41" s="549"/>
      <c r="LD41" s="548"/>
      <c r="LE41" s="519"/>
      <c r="LF41" s="549"/>
      <c r="LG41" s="510"/>
      <c r="LI41" s="549"/>
      <c r="LJ41" s="548"/>
      <c r="LK41" s="519"/>
      <c r="LL41" s="549"/>
      <c r="LM41" s="510"/>
      <c r="LO41" s="549"/>
      <c r="LP41" s="548"/>
      <c r="LQ41" s="519"/>
      <c r="LR41" s="549"/>
      <c r="LS41" s="510"/>
      <c r="LU41" s="549"/>
      <c r="LV41" s="548"/>
      <c r="LW41" s="519"/>
      <c r="LX41" s="549"/>
      <c r="LY41" s="510"/>
      <c r="MA41" s="549"/>
      <c r="MB41" s="548"/>
      <c r="MC41" s="519"/>
      <c r="MD41" s="549"/>
      <c r="ME41" s="510"/>
      <c r="MG41" s="549"/>
      <c r="MH41" s="548"/>
      <c r="MI41" s="519"/>
      <c r="MJ41" s="549"/>
      <c r="MK41" s="510"/>
      <c r="MM41" s="549"/>
      <c r="MN41" s="548"/>
      <c r="MO41" s="519"/>
      <c r="MP41" s="549"/>
      <c r="MQ41" s="510"/>
      <c r="MS41" s="549"/>
      <c r="MT41" s="548"/>
      <c r="MU41" s="519"/>
      <c r="MV41" s="549"/>
      <c r="MW41" s="510"/>
      <c r="MY41" s="549"/>
      <c r="MZ41" s="548"/>
      <c r="NA41" s="519"/>
      <c r="NB41" s="549"/>
      <c r="NC41" s="510"/>
      <c r="NE41" s="549"/>
      <c r="NF41" s="548"/>
      <c r="NG41" s="519"/>
      <c r="NH41" s="549"/>
      <c r="NI41" s="510"/>
      <c r="NK41" s="549"/>
      <c r="NL41" s="548"/>
      <c r="NM41" s="519"/>
      <c r="NN41" s="549"/>
      <c r="NO41" s="510"/>
      <c r="NQ41" s="549"/>
      <c r="NR41" s="548"/>
      <c r="NS41" s="519"/>
      <c r="NT41" s="549"/>
      <c r="NU41" s="510"/>
      <c r="NW41" s="549"/>
      <c r="NX41" s="548"/>
      <c r="NY41" s="519"/>
      <c r="NZ41" s="549"/>
      <c r="OA41" s="510"/>
      <c r="OC41" s="549"/>
      <c r="OD41" s="548"/>
      <c r="OE41" s="519"/>
      <c r="OF41" s="549"/>
      <c r="OG41" s="510"/>
      <c r="OI41" s="549"/>
      <c r="OJ41" s="548"/>
      <c r="OK41" s="519"/>
      <c r="OL41" s="549"/>
      <c r="OM41" s="510"/>
      <c r="OO41" s="549"/>
      <c r="OP41" s="548"/>
      <c r="OQ41" s="519"/>
      <c r="OR41" s="549"/>
      <c r="OS41" s="510"/>
      <c r="OU41" s="549"/>
      <c r="OV41" s="548"/>
      <c r="OW41" s="519"/>
      <c r="OX41" s="549"/>
      <c r="OY41" s="510"/>
      <c r="PA41" s="549"/>
      <c r="PB41" s="548"/>
      <c r="PC41" s="519"/>
      <c r="PD41" s="549"/>
      <c r="PE41" s="510"/>
      <c r="PG41" s="549"/>
      <c r="PH41" s="548"/>
      <c r="PI41" s="519"/>
      <c r="PJ41" s="549"/>
      <c r="PK41" s="510"/>
      <c r="PM41" s="549"/>
      <c r="PN41" s="548"/>
      <c r="PO41" s="519"/>
      <c r="PP41" s="549"/>
      <c r="PQ41" s="510"/>
      <c r="PS41" s="549"/>
      <c r="PT41" s="548"/>
      <c r="PU41" s="519"/>
      <c r="PV41" s="549"/>
      <c r="PW41" s="510"/>
      <c r="PY41" s="549"/>
      <c r="PZ41" s="548"/>
      <c r="QA41" s="519"/>
      <c r="QB41" s="549"/>
      <c r="QC41" s="510"/>
      <c r="QE41" s="549"/>
      <c r="QF41" s="548"/>
      <c r="QG41" s="519"/>
      <c r="QH41" s="549"/>
      <c r="QI41" s="510"/>
      <c r="QK41" s="549"/>
      <c r="QL41" s="548"/>
      <c r="QM41" s="519"/>
      <c r="QN41" s="549"/>
      <c r="QO41" s="510"/>
      <c r="QQ41" s="549"/>
      <c r="QR41" s="548"/>
      <c r="QS41" s="519"/>
      <c r="QT41" s="549"/>
      <c r="QU41" s="510"/>
      <c r="QW41" s="549"/>
      <c r="QX41" s="548"/>
      <c r="QY41" s="519"/>
      <c r="QZ41" s="549"/>
      <c r="RA41" s="510"/>
      <c r="RC41" s="549"/>
      <c r="RD41" s="548"/>
      <c r="RE41" s="519"/>
      <c r="RF41" s="549"/>
      <c r="RG41" s="510"/>
      <c r="RI41" s="549"/>
      <c r="RJ41" s="548"/>
      <c r="RK41" s="519"/>
      <c r="RL41" s="549"/>
      <c r="RM41" s="510"/>
      <c r="RO41" s="549"/>
      <c r="RP41" s="548"/>
      <c r="RQ41" s="519"/>
      <c r="RR41" s="549"/>
      <c r="RS41" s="510"/>
      <c r="RU41" s="549"/>
      <c r="RV41" s="548"/>
      <c r="RW41" s="519"/>
      <c r="RX41" s="549"/>
      <c r="RY41" s="510"/>
      <c r="SA41" s="549"/>
      <c r="SB41" s="548"/>
      <c r="SC41" s="519"/>
      <c r="SD41" s="549"/>
      <c r="SE41" s="510"/>
      <c r="SG41" s="549"/>
      <c r="SH41" s="548"/>
      <c r="SI41" s="519"/>
      <c r="SJ41" s="549"/>
      <c r="SK41" s="510"/>
      <c r="SM41" s="549"/>
      <c r="SN41" s="548"/>
      <c r="SO41" s="519"/>
      <c r="SP41" s="549"/>
      <c r="SQ41" s="510"/>
      <c r="SS41" s="549"/>
      <c r="ST41" s="548"/>
      <c r="SU41" s="519"/>
      <c r="SV41" s="549"/>
      <c r="SW41" s="510"/>
      <c r="SY41" s="549"/>
      <c r="SZ41" s="548"/>
      <c r="TA41" s="519"/>
      <c r="TB41" s="549"/>
      <c r="TC41" s="510"/>
      <c r="TE41" s="549"/>
      <c r="TF41" s="548"/>
      <c r="TG41" s="519"/>
      <c r="TH41" s="549"/>
      <c r="TI41" s="510"/>
      <c r="TK41" s="549"/>
      <c r="TL41" s="548"/>
      <c r="TM41" s="519"/>
      <c r="TN41" s="549"/>
    </row>
    <row r="42" spans="1:534" ht="15.75" customHeight="1">
      <c r="A42" s="548"/>
      <c r="B42" s="510"/>
      <c r="C42" s="549"/>
      <c r="D42" s="548"/>
      <c r="E42" s="510"/>
      <c r="F42" s="549"/>
      <c r="G42" s="875"/>
      <c r="H42" s="876"/>
      <c r="I42" s="877"/>
      <c r="J42" s="875"/>
      <c r="K42" s="876"/>
      <c r="L42" s="877"/>
      <c r="M42" s="548"/>
      <c r="N42" s="519"/>
      <c r="O42" s="549"/>
      <c r="P42" s="548"/>
      <c r="Q42" s="812"/>
      <c r="R42" s="549"/>
      <c r="S42" s="548"/>
      <c r="T42" s="812"/>
      <c r="U42" s="549"/>
      <c r="V42" s="548"/>
      <c r="W42" s="816"/>
      <c r="X42" s="549"/>
      <c r="Y42" s="548"/>
      <c r="Z42" s="812"/>
      <c r="AA42" s="549"/>
      <c r="AB42" s="548"/>
      <c r="AC42" s="812"/>
      <c r="AD42" s="549"/>
      <c r="AE42" s="548"/>
      <c r="AF42" s="780"/>
      <c r="AG42" s="549"/>
      <c r="AH42" s="548"/>
      <c r="AI42" s="822"/>
      <c r="AJ42" s="549"/>
      <c r="AK42" s="548"/>
      <c r="AL42" s="822"/>
      <c r="AM42" s="549"/>
      <c r="AN42" s="548"/>
      <c r="AO42" s="822"/>
      <c r="AP42" s="549"/>
      <c r="AQ42" s="548"/>
      <c r="AR42" s="780"/>
      <c r="AS42" s="549"/>
      <c r="AT42" s="839"/>
      <c r="AU42" s="780"/>
      <c r="AV42" s="823"/>
      <c r="AW42" s="839"/>
      <c r="AX42" s="780"/>
      <c r="AY42" s="823"/>
      <c r="AZ42" s="839"/>
      <c r="BA42" s="812"/>
      <c r="BB42" s="823"/>
      <c r="BC42" s="839"/>
      <c r="BD42" s="878"/>
      <c r="BE42" s="823"/>
      <c r="BF42" s="839"/>
      <c r="BG42" s="878"/>
      <c r="BH42" s="823"/>
      <c r="BI42" s="839"/>
      <c r="BJ42" s="878"/>
      <c r="BK42" s="823"/>
      <c r="BL42" s="839"/>
      <c r="BM42" s="878"/>
      <c r="BN42" s="823"/>
      <c r="BO42" s="851"/>
      <c r="BP42" s="857"/>
      <c r="BQ42" s="853"/>
      <c r="BR42" s="851"/>
      <c r="BS42" s="852"/>
      <c r="BT42" s="853"/>
      <c r="BU42" s="839"/>
      <c r="BV42" s="878"/>
      <c r="BW42" s="823"/>
      <c r="BX42" s="548"/>
      <c r="BY42" s="879"/>
      <c r="BZ42" s="549"/>
      <c r="CA42" s="851"/>
      <c r="CB42" s="860"/>
      <c r="CC42" s="880"/>
      <c r="CD42" s="851"/>
      <c r="CE42" s="859"/>
      <c r="CF42" s="853"/>
      <c r="CG42" s="851"/>
      <c r="CH42" s="859"/>
      <c r="CI42" s="853"/>
      <c r="CJ42" s="548"/>
      <c r="CK42" s="510"/>
      <c r="CL42" s="549"/>
      <c r="CM42" s="851"/>
      <c r="CN42" s="852"/>
      <c r="CO42" s="853"/>
      <c r="CP42" s="851"/>
      <c r="CQ42" s="859"/>
      <c r="CR42" s="853"/>
      <c r="CS42" s="512"/>
      <c r="CT42" s="512" t="s">
        <v>1604</v>
      </c>
      <c r="CU42" s="823" t="s">
        <v>1214</v>
      </c>
      <c r="CV42" s="512" t="s">
        <v>1615</v>
      </c>
      <c r="CW42" s="816" t="s">
        <v>1609</v>
      </c>
      <c r="CX42" s="823"/>
      <c r="CY42" s="510"/>
      <c r="CZ42" s="498" t="s">
        <v>1616</v>
      </c>
      <c r="DA42" s="549" t="s">
        <v>1214</v>
      </c>
      <c r="DB42" s="548"/>
      <c r="DC42" s="519"/>
      <c r="DD42" s="549"/>
      <c r="DE42" s="510"/>
      <c r="DF42" s="520"/>
      <c r="DG42" s="549"/>
      <c r="DH42" s="510"/>
      <c r="DI42" s="520"/>
      <c r="DJ42" s="549"/>
      <c r="DK42" s="510"/>
      <c r="DL42" s="520"/>
      <c r="DM42" s="549"/>
      <c r="DN42" s="548"/>
      <c r="DO42" s="519"/>
      <c r="DP42" s="549"/>
      <c r="DQ42" s="510"/>
      <c r="DR42" s="520"/>
      <c r="DS42" s="549"/>
      <c r="DT42" s="548"/>
      <c r="DU42" s="519"/>
      <c r="DV42" s="549"/>
      <c r="DW42" s="548"/>
      <c r="DX42" s="510" t="s">
        <v>1611</v>
      </c>
      <c r="DY42" s="549" t="s">
        <v>1211</v>
      </c>
      <c r="DZ42" s="510"/>
      <c r="EA42" s="520"/>
      <c r="EB42" s="549"/>
      <c r="EC42" s="510"/>
      <c r="ED42" s="520"/>
      <c r="EE42" s="549"/>
      <c r="EF42" s="548"/>
      <c r="EG42" s="510" t="s">
        <v>1611</v>
      </c>
      <c r="EH42" s="549" t="s">
        <v>1211</v>
      </c>
      <c r="EI42" s="510"/>
      <c r="EJ42" s="881"/>
      <c r="EK42" s="549"/>
      <c r="EL42" s="548"/>
      <c r="EM42" s="519"/>
      <c r="EN42" s="549"/>
      <c r="EO42" s="548"/>
      <c r="EP42" s="510"/>
      <c r="EQ42" s="844"/>
      <c r="ER42" s="842" t="s">
        <v>1212</v>
      </c>
      <c r="ES42" s="843" t="s">
        <v>1586</v>
      </c>
      <c r="ET42" s="844" t="s">
        <v>1214</v>
      </c>
      <c r="EU42" s="842" t="s">
        <v>1212</v>
      </c>
      <c r="EV42" s="843" t="s">
        <v>1586</v>
      </c>
      <c r="EW42" s="844" t="s">
        <v>1214</v>
      </c>
      <c r="EX42" s="842"/>
      <c r="EY42" s="890" t="s">
        <v>1676</v>
      </c>
      <c r="EZ42" s="844"/>
      <c r="FA42" s="548"/>
      <c r="FB42" s="890" t="s">
        <v>1748</v>
      </c>
      <c r="FC42" s="549"/>
      <c r="FD42" s="548"/>
      <c r="FE42" s="519"/>
      <c r="FF42" s="549"/>
      <c r="FG42" s="548"/>
      <c r="FH42" s="527" t="s">
        <v>1773</v>
      </c>
      <c r="FI42" s="549" t="s">
        <v>1214</v>
      </c>
      <c r="FJ42" s="510"/>
      <c r="FK42" s="510" t="s">
        <v>1776</v>
      </c>
      <c r="FL42" s="844" t="s">
        <v>1214</v>
      </c>
      <c r="FM42" s="548"/>
      <c r="FN42" s="510"/>
      <c r="FO42" s="844"/>
      <c r="FP42" s="548"/>
      <c r="FQ42" s="519"/>
      <c r="FR42" s="549"/>
      <c r="FS42" s="548"/>
      <c r="FT42" s="519"/>
      <c r="FU42" s="549"/>
      <c r="FV42" s="548"/>
      <c r="FW42" s="519"/>
      <c r="FX42" s="549"/>
      <c r="FY42" s="548"/>
      <c r="FZ42" s="519"/>
      <c r="GA42" s="549"/>
      <c r="GB42" s="548"/>
      <c r="GC42" s="519"/>
      <c r="GD42" s="549"/>
      <c r="GE42" s="548"/>
      <c r="GF42" s="519"/>
      <c r="GG42" s="549"/>
      <c r="GH42" s="548"/>
      <c r="GI42" s="519"/>
      <c r="GJ42" s="549"/>
      <c r="GK42" s="548"/>
      <c r="GL42" s="519"/>
      <c r="GM42" s="549"/>
      <c r="GN42" s="548"/>
      <c r="GO42" s="519"/>
      <c r="GP42" s="549"/>
      <c r="GQ42" s="548"/>
      <c r="GR42" s="519"/>
      <c r="GS42" s="549"/>
      <c r="GT42" s="548"/>
      <c r="GU42" s="519"/>
      <c r="GV42" s="549"/>
      <c r="GW42" s="548"/>
      <c r="GX42" s="519"/>
      <c r="GY42" s="549"/>
      <c r="GZ42" s="548"/>
      <c r="HA42" s="519"/>
      <c r="HB42" s="549"/>
      <c r="HC42" s="548"/>
      <c r="HD42" s="519"/>
      <c r="HE42" s="549"/>
      <c r="HF42" s="548"/>
      <c r="HG42" s="519"/>
      <c r="HH42" s="549"/>
      <c r="HI42" s="548"/>
      <c r="HJ42" s="519"/>
      <c r="HK42" s="549"/>
      <c r="HL42" s="548"/>
      <c r="HM42" s="519"/>
      <c r="HN42" s="549"/>
      <c r="HO42" s="548"/>
      <c r="HP42" s="519"/>
      <c r="HQ42" s="549"/>
      <c r="HR42" s="548"/>
      <c r="HS42" s="519"/>
      <c r="HT42" s="549"/>
      <c r="HU42" s="548"/>
      <c r="HV42" s="519"/>
      <c r="HW42" s="549"/>
      <c r="HX42" s="548"/>
      <c r="HY42" s="519"/>
      <c r="HZ42" s="549"/>
      <c r="IA42" s="548"/>
      <c r="IB42" s="519"/>
      <c r="IC42" s="549"/>
      <c r="ID42" s="548"/>
      <c r="IE42" s="519"/>
      <c r="IF42" s="549"/>
      <c r="IG42" s="548"/>
      <c r="IH42" s="519"/>
      <c r="II42" s="549"/>
      <c r="IJ42" s="548"/>
      <c r="IK42" s="519"/>
      <c r="IL42" s="549"/>
      <c r="IM42" s="548"/>
      <c r="IN42" s="519"/>
      <c r="IO42" s="549"/>
      <c r="IP42" s="548"/>
      <c r="IQ42" s="519"/>
      <c r="IR42" s="549"/>
      <c r="IS42" s="548"/>
      <c r="IT42" s="519"/>
      <c r="IU42" s="549"/>
      <c r="IV42" s="548"/>
      <c r="IW42" s="519"/>
      <c r="IX42" s="549"/>
      <c r="IY42" s="548"/>
      <c r="IZ42" s="519"/>
      <c r="JA42" s="549"/>
      <c r="JB42" s="548"/>
      <c r="JC42" s="519"/>
      <c r="JD42" s="549"/>
      <c r="JE42" s="548"/>
      <c r="JF42" s="519"/>
      <c r="JG42" s="549"/>
      <c r="JH42" s="548"/>
      <c r="JI42" s="519"/>
      <c r="JJ42" s="549"/>
      <c r="JK42" s="548"/>
      <c r="JL42" s="519"/>
      <c r="JM42" s="549"/>
      <c r="JN42" s="548"/>
      <c r="JO42" s="519"/>
      <c r="JP42" s="549"/>
      <c r="JQ42" s="548"/>
      <c r="JR42" s="519"/>
      <c r="JS42" s="549"/>
      <c r="JT42" s="548"/>
      <c r="JU42" s="519"/>
      <c r="JV42" s="549"/>
      <c r="JW42" s="510"/>
      <c r="JY42" s="549"/>
      <c r="JZ42" s="548"/>
      <c r="KA42" s="519"/>
      <c r="KB42" s="549"/>
      <c r="KC42" s="510"/>
      <c r="KE42" s="549"/>
      <c r="KF42" s="548"/>
      <c r="KG42" s="519"/>
      <c r="KH42" s="549"/>
      <c r="KI42" s="510"/>
      <c r="KK42" s="549"/>
      <c r="KL42" s="548"/>
      <c r="KM42" s="519"/>
      <c r="KN42" s="549"/>
      <c r="KO42" s="510"/>
      <c r="KQ42" s="549"/>
      <c r="KR42" s="548"/>
      <c r="KS42" s="519"/>
      <c r="KT42" s="549"/>
      <c r="KU42" s="510"/>
      <c r="KW42" s="549"/>
      <c r="KX42" s="548"/>
      <c r="KY42" s="519"/>
      <c r="KZ42" s="549"/>
      <c r="LA42" s="510"/>
      <c r="LC42" s="549"/>
      <c r="LD42" s="548"/>
      <c r="LE42" s="519"/>
      <c r="LF42" s="549"/>
      <c r="LG42" s="510"/>
      <c r="LI42" s="549"/>
      <c r="LJ42" s="548"/>
      <c r="LK42" s="519"/>
      <c r="LL42" s="549"/>
      <c r="LM42" s="510"/>
      <c r="LO42" s="549"/>
      <c r="LP42" s="548"/>
      <c r="LQ42" s="519"/>
      <c r="LR42" s="549"/>
      <c r="LS42" s="510"/>
      <c r="LU42" s="549"/>
      <c r="LV42" s="548"/>
      <c r="LW42" s="519"/>
      <c r="LX42" s="549"/>
      <c r="LY42" s="510"/>
      <c r="MA42" s="549"/>
      <c r="MB42" s="548"/>
      <c r="MC42" s="519"/>
      <c r="MD42" s="549"/>
      <c r="ME42" s="510"/>
      <c r="MG42" s="549"/>
      <c r="MH42" s="548"/>
      <c r="MI42" s="519"/>
      <c r="MJ42" s="549"/>
      <c r="MK42" s="510"/>
      <c r="MM42" s="549"/>
      <c r="MN42" s="548"/>
      <c r="MO42" s="519"/>
      <c r="MP42" s="549"/>
      <c r="MQ42" s="510"/>
      <c r="MS42" s="549"/>
      <c r="MT42" s="548"/>
      <c r="MU42" s="519"/>
      <c r="MV42" s="549"/>
      <c r="MW42" s="510"/>
      <c r="MY42" s="549"/>
      <c r="MZ42" s="548"/>
      <c r="NA42" s="519"/>
      <c r="NB42" s="549"/>
      <c r="NC42" s="510"/>
      <c r="NE42" s="549"/>
      <c r="NF42" s="548"/>
      <c r="NG42" s="519"/>
      <c r="NH42" s="549"/>
      <c r="NI42" s="510"/>
      <c r="NK42" s="549"/>
      <c r="NL42" s="548"/>
      <c r="NM42" s="519"/>
      <c r="NN42" s="549"/>
      <c r="NO42" s="510"/>
      <c r="NQ42" s="549"/>
      <c r="NR42" s="548"/>
      <c r="NS42" s="519"/>
      <c r="NT42" s="549"/>
      <c r="NU42" s="510"/>
      <c r="NW42" s="549"/>
      <c r="NX42" s="548"/>
      <c r="NY42" s="519"/>
      <c r="NZ42" s="549"/>
      <c r="OA42" s="510"/>
      <c r="OC42" s="549"/>
      <c r="OD42" s="548"/>
      <c r="OE42" s="519"/>
      <c r="OF42" s="549"/>
      <c r="OG42" s="510"/>
      <c r="OI42" s="549"/>
      <c r="OJ42" s="548"/>
      <c r="OK42" s="519"/>
      <c r="OL42" s="549"/>
      <c r="OM42" s="510"/>
      <c r="OO42" s="549"/>
      <c r="OP42" s="548"/>
      <c r="OQ42" s="519"/>
      <c r="OR42" s="549"/>
      <c r="OS42" s="510"/>
      <c r="OU42" s="549"/>
      <c r="OV42" s="548"/>
      <c r="OW42" s="519"/>
      <c r="OX42" s="549"/>
      <c r="OY42" s="510"/>
      <c r="PA42" s="549"/>
      <c r="PB42" s="548"/>
      <c r="PC42" s="519"/>
      <c r="PD42" s="549"/>
      <c r="PE42" s="510"/>
      <c r="PG42" s="549"/>
      <c r="PH42" s="548"/>
      <c r="PI42" s="519"/>
      <c r="PJ42" s="549"/>
      <c r="PK42" s="510"/>
      <c r="PM42" s="549"/>
      <c r="PN42" s="548"/>
      <c r="PO42" s="519"/>
      <c r="PP42" s="549"/>
      <c r="PQ42" s="510"/>
      <c r="PS42" s="549"/>
      <c r="PT42" s="548"/>
      <c r="PU42" s="519"/>
      <c r="PV42" s="549"/>
      <c r="PW42" s="510"/>
      <c r="PY42" s="549"/>
      <c r="PZ42" s="548"/>
      <c r="QA42" s="519"/>
      <c r="QB42" s="549"/>
      <c r="QC42" s="510"/>
      <c r="QE42" s="549"/>
      <c r="QF42" s="548"/>
      <c r="QG42" s="519"/>
      <c r="QH42" s="549"/>
      <c r="QI42" s="510"/>
      <c r="QK42" s="549"/>
      <c r="QL42" s="548"/>
      <c r="QM42" s="519"/>
      <c r="QN42" s="549"/>
      <c r="QO42" s="510"/>
      <c r="QQ42" s="549"/>
      <c r="QR42" s="548"/>
      <c r="QS42" s="519"/>
      <c r="QT42" s="549"/>
      <c r="QU42" s="510"/>
      <c r="QW42" s="549"/>
      <c r="QX42" s="548"/>
      <c r="QY42" s="519"/>
      <c r="QZ42" s="549"/>
      <c r="RA42" s="510"/>
      <c r="RC42" s="549"/>
      <c r="RD42" s="548"/>
      <c r="RE42" s="519"/>
      <c r="RF42" s="549"/>
      <c r="RG42" s="510"/>
      <c r="RI42" s="549"/>
      <c r="RJ42" s="548"/>
      <c r="RK42" s="519"/>
      <c r="RL42" s="549"/>
      <c r="RM42" s="510"/>
      <c r="RO42" s="549"/>
      <c r="RP42" s="548"/>
      <c r="RQ42" s="519"/>
      <c r="RR42" s="549"/>
      <c r="RS42" s="510"/>
      <c r="RU42" s="549"/>
      <c r="RV42" s="548"/>
      <c r="RW42" s="519"/>
      <c r="RX42" s="549"/>
      <c r="RY42" s="510"/>
      <c r="SA42" s="549"/>
      <c r="SB42" s="548"/>
      <c r="SC42" s="519"/>
      <c r="SD42" s="549"/>
      <c r="SE42" s="510"/>
      <c r="SG42" s="549"/>
      <c r="SH42" s="548"/>
      <c r="SI42" s="519"/>
      <c r="SJ42" s="549"/>
      <c r="SK42" s="510"/>
      <c r="SM42" s="549"/>
      <c r="SN42" s="548"/>
      <c r="SO42" s="519"/>
      <c r="SP42" s="549"/>
      <c r="SQ42" s="510"/>
      <c r="SS42" s="549"/>
      <c r="ST42" s="548"/>
      <c r="SU42" s="519"/>
      <c r="SV42" s="549"/>
      <c r="SW42" s="510"/>
      <c r="SY42" s="549"/>
      <c r="SZ42" s="548"/>
      <c r="TA42" s="519"/>
      <c r="TB42" s="549"/>
      <c r="TC42" s="510"/>
      <c r="TE42" s="549"/>
      <c r="TF42" s="548"/>
      <c r="TG42" s="519"/>
      <c r="TH42" s="549"/>
      <c r="TI42" s="510"/>
      <c r="TK42" s="549"/>
      <c r="TL42" s="548"/>
      <c r="TM42" s="519"/>
      <c r="TN42" s="549"/>
    </row>
    <row r="43" spans="1:534" ht="18" customHeight="1">
      <c r="A43" s="548"/>
      <c r="B43" s="510"/>
      <c r="C43" s="549"/>
      <c r="D43" s="548"/>
      <c r="E43" s="510"/>
      <c r="F43" s="549"/>
      <c r="G43" s="875"/>
      <c r="H43" s="876"/>
      <c r="I43" s="877"/>
      <c r="J43" s="875"/>
      <c r="K43" s="876"/>
      <c r="L43" s="877"/>
      <c r="M43" s="548"/>
      <c r="N43" s="519"/>
      <c r="O43" s="549"/>
      <c r="P43" s="548"/>
      <c r="Q43" s="812"/>
      <c r="R43" s="549"/>
      <c r="S43" s="548"/>
      <c r="T43" s="812"/>
      <c r="U43" s="549"/>
      <c r="V43" s="548"/>
      <c r="W43" s="816"/>
      <c r="X43" s="549"/>
      <c r="Y43" s="548"/>
      <c r="Z43" s="812"/>
      <c r="AA43" s="549"/>
      <c r="AB43" s="548"/>
      <c r="AC43" s="812"/>
      <c r="AD43" s="549"/>
      <c r="AE43" s="548"/>
      <c r="AF43" s="780"/>
      <c r="AG43" s="549"/>
      <c r="AH43" s="548"/>
      <c r="AI43" s="822"/>
      <c r="AJ43" s="549"/>
      <c r="AK43" s="548"/>
      <c r="AL43" s="822"/>
      <c r="AM43" s="549"/>
      <c r="AN43" s="548"/>
      <c r="AO43" s="822"/>
      <c r="AP43" s="549"/>
      <c r="AQ43" s="548"/>
      <c r="AR43" s="780"/>
      <c r="AS43" s="549"/>
      <c r="AT43" s="839"/>
      <c r="AU43" s="780"/>
      <c r="AV43" s="823"/>
      <c r="AW43" s="839"/>
      <c r="AX43" s="780"/>
      <c r="AY43" s="823"/>
      <c r="AZ43" s="839"/>
      <c r="BA43" s="812"/>
      <c r="BB43" s="823"/>
      <c r="BC43" s="839"/>
      <c r="BD43" s="878"/>
      <c r="BE43" s="823"/>
      <c r="BF43" s="839"/>
      <c r="BG43" s="878"/>
      <c r="BH43" s="823"/>
      <c r="BI43" s="839"/>
      <c r="BJ43" s="878"/>
      <c r="BK43" s="823"/>
      <c r="BL43" s="839"/>
      <c r="BM43" s="878"/>
      <c r="BN43" s="823"/>
      <c r="BO43" s="851"/>
      <c r="BP43" s="857"/>
      <c r="BQ43" s="853"/>
      <c r="BR43" s="851"/>
      <c r="BS43" s="852"/>
      <c r="BT43" s="853"/>
      <c r="BU43" s="839"/>
      <c r="BV43" s="878"/>
      <c r="BW43" s="823"/>
      <c r="BX43" s="548"/>
      <c r="BY43" s="879"/>
      <c r="BZ43" s="549"/>
      <c r="CA43" s="851"/>
      <c r="CB43" s="860"/>
      <c r="CC43" s="880"/>
      <c r="CD43" s="851"/>
      <c r="CE43" s="859"/>
      <c r="CF43" s="853"/>
      <c r="CG43" s="851"/>
      <c r="CH43" s="859"/>
      <c r="CI43" s="853"/>
      <c r="CJ43" s="548"/>
      <c r="CK43" s="852" t="s">
        <v>1589</v>
      </c>
      <c r="CL43" s="549"/>
      <c r="CM43" s="851"/>
      <c r="CN43" s="852"/>
      <c r="CO43" s="853"/>
      <c r="CP43" s="548"/>
      <c r="CQ43" s="519"/>
      <c r="CR43" s="549"/>
      <c r="CS43" s="890"/>
      <c r="CT43" s="890"/>
      <c r="CU43" s="765"/>
      <c r="CV43" s="512" t="s">
        <v>1607</v>
      </c>
      <c r="CW43" s="816" t="s">
        <v>1597</v>
      </c>
      <c r="CX43" s="823"/>
      <c r="CY43" s="510" t="s">
        <v>1239</v>
      </c>
      <c r="CZ43" s="512" t="s">
        <v>1625</v>
      </c>
      <c r="DA43" s="549" t="s">
        <v>1214</v>
      </c>
      <c r="DB43" s="548"/>
      <c r="DC43" s="519"/>
      <c r="DD43" s="549"/>
      <c r="DE43" s="510"/>
      <c r="DF43" s="520"/>
      <c r="DG43" s="549"/>
      <c r="DH43" s="510"/>
      <c r="DI43" s="520"/>
      <c r="DJ43" s="549"/>
      <c r="DK43" s="510"/>
      <c r="DL43" s="520"/>
      <c r="DM43" s="549"/>
      <c r="DN43" s="548"/>
      <c r="DO43" s="519"/>
      <c r="DP43" s="549"/>
      <c r="DQ43" s="510"/>
      <c r="DR43" s="520"/>
      <c r="DS43" s="549"/>
      <c r="DT43" s="548"/>
      <c r="DU43" s="519"/>
      <c r="DV43" s="549"/>
      <c r="DW43" s="512"/>
      <c r="DX43" s="852"/>
      <c r="DY43" s="549"/>
      <c r="DZ43" s="548"/>
      <c r="EA43" s="511" t="s">
        <v>1545</v>
      </c>
      <c r="EB43" s="549"/>
      <c r="EC43" s="548"/>
      <c r="ED43" s="511" t="s">
        <v>1545</v>
      </c>
      <c r="EE43" s="549"/>
      <c r="EF43" s="510"/>
      <c r="EG43" s="520"/>
      <c r="EH43" s="549"/>
      <c r="EI43" s="510"/>
      <c r="EJ43" s="890"/>
      <c r="EK43" s="549"/>
      <c r="EL43" s="548"/>
      <c r="EM43" s="881" t="s">
        <v>1721</v>
      </c>
      <c r="EN43" s="549"/>
      <c r="EO43" s="548"/>
      <c r="EP43" s="519"/>
      <c r="EQ43" s="549"/>
      <c r="ER43" s="548"/>
      <c r="ES43" s="520" t="s">
        <v>1727</v>
      </c>
      <c r="ET43" s="844" t="s">
        <v>1214</v>
      </c>
      <c r="EU43" s="548"/>
      <c r="EV43" s="520" t="s">
        <v>1727</v>
      </c>
      <c r="EW43" s="844" t="s">
        <v>1214</v>
      </c>
      <c r="EX43" s="548"/>
      <c r="EY43" s="520"/>
      <c r="EZ43" s="844"/>
      <c r="FA43" s="548"/>
      <c r="FB43" s="520"/>
      <c r="FC43" s="549"/>
      <c r="FD43" s="548"/>
      <c r="FE43" s="519"/>
      <c r="FF43" s="549"/>
      <c r="FG43" s="548"/>
      <c r="FH43" s="510" t="s">
        <v>1757</v>
      </c>
      <c r="FI43" s="549" t="s">
        <v>1211</v>
      </c>
      <c r="FJ43" s="510"/>
      <c r="FK43" s="510" t="s">
        <v>1777</v>
      </c>
      <c r="FL43" s="844" t="s">
        <v>1214</v>
      </c>
      <c r="FM43" s="548"/>
      <c r="FN43" s="512"/>
      <c r="FO43" s="549"/>
      <c r="FP43" s="548"/>
      <c r="FQ43" s="519"/>
      <c r="FR43" s="549"/>
      <c r="FS43" s="548"/>
      <c r="FT43" s="519"/>
      <c r="FU43" s="549"/>
      <c r="FV43" s="548"/>
      <c r="FW43" s="519"/>
      <c r="FX43" s="549"/>
      <c r="FY43" s="548"/>
      <c r="FZ43" s="519"/>
      <c r="GA43" s="549"/>
      <c r="GB43" s="548"/>
      <c r="GC43" s="519"/>
      <c r="GD43" s="549"/>
      <c r="GE43" s="548"/>
      <c r="GF43" s="519"/>
      <c r="GG43" s="549"/>
      <c r="GH43" s="548"/>
      <c r="GI43" s="519"/>
      <c r="GJ43" s="549"/>
      <c r="GK43" s="548"/>
      <c r="GL43" s="519"/>
      <c r="GM43" s="549"/>
      <c r="GN43" s="548"/>
      <c r="GO43" s="519"/>
      <c r="GP43" s="549"/>
      <c r="GQ43" s="548"/>
      <c r="GR43" s="519"/>
      <c r="GS43" s="549"/>
      <c r="GT43" s="548"/>
      <c r="GU43" s="519"/>
      <c r="GV43" s="549"/>
      <c r="GW43" s="548"/>
      <c r="GX43" s="519"/>
      <c r="GY43" s="549"/>
      <c r="GZ43" s="548"/>
      <c r="HA43" s="519"/>
      <c r="HB43" s="549"/>
      <c r="HC43" s="548"/>
      <c r="HD43" s="519"/>
      <c r="HE43" s="549"/>
      <c r="HF43" s="548"/>
      <c r="HG43" s="519"/>
      <c r="HH43" s="549"/>
      <c r="HI43" s="548"/>
      <c r="HJ43" s="519"/>
      <c r="HK43" s="549"/>
      <c r="HL43" s="548"/>
      <c r="HM43" s="519"/>
      <c r="HN43" s="549"/>
      <c r="HO43" s="548"/>
      <c r="HP43" s="519"/>
      <c r="HQ43" s="549"/>
      <c r="HR43" s="548"/>
      <c r="HS43" s="519"/>
      <c r="HT43" s="549"/>
      <c r="HU43" s="548"/>
      <c r="HV43" s="519"/>
      <c r="HW43" s="549"/>
      <c r="HX43" s="548"/>
      <c r="HY43" s="519"/>
      <c r="HZ43" s="549"/>
      <c r="IA43" s="548"/>
      <c r="IB43" s="519"/>
      <c r="IC43" s="549"/>
      <c r="ID43" s="548"/>
      <c r="IE43" s="519"/>
      <c r="IF43" s="549"/>
      <c r="IG43" s="548"/>
      <c r="IH43" s="519"/>
      <c r="II43" s="549"/>
      <c r="IJ43" s="548"/>
      <c r="IK43" s="519"/>
      <c r="IL43" s="549"/>
      <c r="IM43" s="548"/>
      <c r="IN43" s="519"/>
      <c r="IO43" s="549"/>
      <c r="IP43" s="548"/>
      <c r="IQ43" s="519"/>
      <c r="IR43" s="549"/>
      <c r="IS43" s="548"/>
      <c r="IT43" s="519"/>
      <c r="IU43" s="549"/>
      <c r="IV43" s="548"/>
      <c r="IW43" s="519"/>
      <c r="IX43" s="549"/>
      <c r="IY43" s="548"/>
      <c r="IZ43" s="519"/>
      <c r="JA43" s="549"/>
      <c r="JB43" s="548"/>
      <c r="JC43" s="519"/>
      <c r="JD43" s="549"/>
      <c r="JE43" s="548"/>
      <c r="JF43" s="519"/>
      <c r="JG43" s="549"/>
      <c r="JH43" s="548"/>
      <c r="JI43" s="519"/>
      <c r="JJ43" s="549"/>
      <c r="JK43" s="548"/>
      <c r="JL43" s="519"/>
      <c r="JM43" s="549"/>
      <c r="JN43" s="548"/>
      <c r="JO43" s="519"/>
      <c r="JP43" s="549"/>
      <c r="JQ43" s="548"/>
      <c r="JR43" s="519"/>
      <c r="JS43" s="549"/>
      <c r="JT43" s="548"/>
      <c r="JU43" s="519"/>
      <c r="JV43" s="549"/>
      <c r="JW43" s="510"/>
      <c r="JY43" s="549"/>
      <c r="JZ43" s="548"/>
      <c r="KA43" s="519"/>
      <c r="KB43" s="549"/>
      <c r="KC43" s="510"/>
      <c r="KE43" s="549"/>
      <c r="KF43" s="548"/>
      <c r="KG43" s="519"/>
      <c r="KH43" s="549"/>
      <c r="KI43" s="510"/>
      <c r="KK43" s="549"/>
      <c r="KL43" s="548"/>
      <c r="KM43" s="519"/>
      <c r="KN43" s="549"/>
      <c r="KO43" s="510"/>
      <c r="KQ43" s="549"/>
      <c r="KR43" s="548"/>
      <c r="KS43" s="519"/>
      <c r="KT43" s="549"/>
      <c r="KU43" s="510"/>
      <c r="KW43" s="549"/>
      <c r="KX43" s="548"/>
      <c r="KY43" s="519"/>
      <c r="KZ43" s="549"/>
      <c r="LA43" s="510"/>
      <c r="LC43" s="549"/>
      <c r="LD43" s="548"/>
      <c r="LE43" s="519"/>
      <c r="LF43" s="549"/>
      <c r="LG43" s="510"/>
      <c r="LI43" s="549"/>
      <c r="LJ43" s="548"/>
      <c r="LK43" s="519"/>
      <c r="LL43" s="549"/>
      <c r="LM43" s="510"/>
      <c r="LO43" s="549"/>
      <c r="LP43" s="548"/>
      <c r="LQ43" s="519"/>
      <c r="LR43" s="549"/>
      <c r="LS43" s="510"/>
      <c r="LU43" s="549"/>
      <c r="LV43" s="548"/>
      <c r="LW43" s="519"/>
      <c r="LX43" s="549"/>
      <c r="LY43" s="510"/>
      <c r="MA43" s="549"/>
      <c r="MB43" s="548"/>
      <c r="MC43" s="519"/>
      <c r="MD43" s="549"/>
      <c r="ME43" s="510"/>
      <c r="MG43" s="549"/>
      <c r="MH43" s="548"/>
      <c r="MI43" s="519"/>
      <c r="MJ43" s="549"/>
      <c r="MK43" s="510"/>
      <c r="MM43" s="549"/>
      <c r="MN43" s="548"/>
      <c r="MO43" s="519"/>
      <c r="MP43" s="549"/>
      <c r="MQ43" s="510"/>
      <c r="MS43" s="549"/>
      <c r="MT43" s="548"/>
      <c r="MU43" s="519"/>
      <c r="MV43" s="549"/>
      <c r="MW43" s="510"/>
      <c r="MY43" s="549"/>
      <c r="MZ43" s="548"/>
      <c r="NA43" s="519"/>
      <c r="NB43" s="549"/>
      <c r="NC43" s="510"/>
      <c r="NE43" s="549"/>
      <c r="NF43" s="548"/>
      <c r="NG43" s="519"/>
      <c r="NH43" s="549"/>
      <c r="NI43" s="510"/>
      <c r="NK43" s="549"/>
      <c r="NL43" s="548"/>
      <c r="NM43" s="519"/>
      <c r="NN43" s="549"/>
      <c r="NO43" s="510"/>
      <c r="NQ43" s="549"/>
      <c r="NR43" s="548"/>
      <c r="NS43" s="519"/>
      <c r="NT43" s="549"/>
      <c r="NU43" s="510"/>
      <c r="NW43" s="549"/>
      <c r="NX43" s="548"/>
      <c r="NY43" s="519"/>
      <c r="NZ43" s="549"/>
      <c r="OA43" s="510"/>
      <c r="OC43" s="549"/>
      <c r="OD43" s="548"/>
      <c r="OE43" s="519"/>
      <c r="OF43" s="549"/>
      <c r="OG43" s="510"/>
      <c r="OI43" s="549"/>
      <c r="OJ43" s="548"/>
      <c r="OK43" s="519"/>
      <c r="OL43" s="549"/>
      <c r="OM43" s="510"/>
      <c r="OO43" s="549"/>
      <c r="OP43" s="548"/>
      <c r="OQ43" s="519"/>
      <c r="OR43" s="549"/>
      <c r="OS43" s="510"/>
      <c r="OU43" s="549"/>
      <c r="OV43" s="548"/>
      <c r="OW43" s="519"/>
      <c r="OX43" s="549"/>
      <c r="OY43" s="510"/>
      <c r="PA43" s="549"/>
      <c r="PB43" s="548"/>
      <c r="PC43" s="519"/>
      <c r="PD43" s="549"/>
      <c r="PE43" s="510"/>
      <c r="PG43" s="549"/>
      <c r="PH43" s="548"/>
      <c r="PI43" s="519"/>
      <c r="PJ43" s="549"/>
      <c r="PK43" s="510"/>
      <c r="PM43" s="549"/>
      <c r="PN43" s="548"/>
      <c r="PO43" s="519"/>
      <c r="PP43" s="549"/>
      <c r="PQ43" s="510"/>
      <c r="PS43" s="549"/>
      <c r="PT43" s="548"/>
      <c r="PU43" s="519"/>
      <c r="PV43" s="549"/>
      <c r="PW43" s="510"/>
      <c r="PY43" s="549"/>
      <c r="PZ43" s="548"/>
      <c r="QA43" s="519"/>
      <c r="QB43" s="549"/>
      <c r="QC43" s="510"/>
      <c r="QE43" s="549"/>
      <c r="QF43" s="548"/>
      <c r="QG43" s="519"/>
      <c r="QH43" s="549"/>
      <c r="QI43" s="510"/>
      <c r="QK43" s="549"/>
      <c r="QL43" s="548"/>
      <c r="QM43" s="519"/>
      <c r="QN43" s="549"/>
      <c r="QO43" s="510"/>
      <c r="QQ43" s="549"/>
      <c r="QR43" s="548"/>
      <c r="QS43" s="519"/>
      <c r="QT43" s="549"/>
      <c r="QU43" s="510"/>
      <c r="QW43" s="549"/>
      <c r="QX43" s="548"/>
      <c r="QY43" s="519"/>
      <c r="QZ43" s="549"/>
      <c r="RA43" s="510"/>
      <c r="RC43" s="549"/>
      <c r="RD43" s="548"/>
      <c r="RE43" s="519"/>
      <c r="RF43" s="549"/>
      <c r="RG43" s="510"/>
      <c r="RI43" s="549"/>
      <c r="RJ43" s="548"/>
      <c r="RK43" s="519"/>
      <c r="RL43" s="549"/>
      <c r="RM43" s="510"/>
      <c r="RO43" s="549"/>
      <c r="RP43" s="548"/>
      <c r="RQ43" s="519"/>
      <c r="RR43" s="549"/>
      <c r="RS43" s="510"/>
      <c r="RU43" s="549"/>
      <c r="RV43" s="548"/>
      <c r="RW43" s="519"/>
      <c r="RX43" s="549"/>
      <c r="RY43" s="510"/>
      <c r="SA43" s="549"/>
      <c r="SB43" s="548"/>
      <c r="SC43" s="519"/>
      <c r="SD43" s="549"/>
      <c r="SE43" s="510"/>
      <c r="SG43" s="549"/>
      <c r="SH43" s="548"/>
      <c r="SI43" s="519"/>
      <c r="SJ43" s="549"/>
      <c r="SK43" s="510"/>
      <c r="SM43" s="549"/>
      <c r="SN43" s="548"/>
      <c r="SO43" s="519"/>
      <c r="SP43" s="549"/>
      <c r="SQ43" s="510"/>
      <c r="SS43" s="549"/>
      <c r="ST43" s="548"/>
      <c r="SU43" s="519"/>
      <c r="SV43" s="549"/>
      <c r="SW43" s="510"/>
      <c r="SY43" s="549"/>
      <c r="SZ43" s="548"/>
      <c r="TA43" s="519"/>
      <c r="TB43" s="549"/>
      <c r="TC43" s="510"/>
      <c r="TE43" s="549"/>
      <c r="TF43" s="548"/>
      <c r="TG43" s="519"/>
      <c r="TH43" s="549"/>
      <c r="TI43" s="510"/>
      <c r="TK43" s="549"/>
      <c r="TL43" s="548"/>
      <c r="TM43" s="519"/>
      <c r="TN43" s="549"/>
    </row>
    <row r="44" spans="1:534" s="789" customFormat="1" ht="16.7" customHeight="1">
      <c r="A44" s="779"/>
      <c r="B44" s="527"/>
      <c r="C44" s="810"/>
      <c r="D44" s="779"/>
      <c r="E44" s="527"/>
      <c r="F44" s="810"/>
      <c r="G44" s="882"/>
      <c r="H44" s="883"/>
      <c r="I44" s="884"/>
      <c r="J44" s="882"/>
      <c r="K44" s="883"/>
      <c r="L44" s="884"/>
      <c r="M44" s="779"/>
      <c r="N44" s="795"/>
      <c r="O44" s="810"/>
      <c r="P44" s="779"/>
      <c r="Q44" s="812"/>
      <c r="R44" s="810"/>
      <c r="S44" s="779"/>
      <c r="T44" s="812"/>
      <c r="U44" s="810"/>
      <c r="V44" s="779"/>
      <c r="W44" s="812"/>
      <c r="X44" s="810"/>
      <c r="Y44" s="779"/>
      <c r="Z44" s="812"/>
      <c r="AA44" s="810"/>
      <c r="AB44" s="779"/>
      <c r="AC44" s="812"/>
      <c r="AD44" s="810"/>
      <c r="AE44" s="779"/>
      <c r="AF44" s="780"/>
      <c r="AG44" s="810"/>
      <c r="AH44" s="779"/>
      <c r="AI44" s="822"/>
      <c r="AJ44" s="810"/>
      <c r="AK44" s="779"/>
      <c r="AL44" s="822"/>
      <c r="AM44" s="810"/>
      <c r="AN44" s="779"/>
      <c r="AO44" s="822"/>
      <c r="AP44" s="810"/>
      <c r="AQ44" s="779"/>
      <c r="AR44" s="780"/>
      <c r="AS44" s="810"/>
      <c r="AT44" s="840"/>
      <c r="AU44" s="780"/>
      <c r="AV44" s="885"/>
      <c r="AW44" s="840"/>
      <c r="AX44" s="780"/>
      <c r="AY44" s="885"/>
      <c r="AZ44" s="840"/>
      <c r="BA44" s="812"/>
      <c r="BB44" s="885"/>
      <c r="BC44" s="840"/>
      <c r="BD44" s="878"/>
      <c r="BE44" s="885"/>
      <c r="BF44" s="840"/>
      <c r="BG44" s="878"/>
      <c r="BH44" s="885"/>
      <c r="BI44" s="840"/>
      <c r="BJ44" s="878"/>
      <c r="BK44" s="885"/>
      <c r="BL44" s="840"/>
      <c r="BM44" s="878"/>
      <c r="BN44" s="885"/>
      <c r="BO44" s="856"/>
      <c r="BP44" s="857"/>
      <c r="BQ44" s="861"/>
      <c r="BR44" s="856"/>
      <c r="BS44" s="886"/>
      <c r="BT44" s="861"/>
      <c r="BU44" s="840"/>
      <c r="BV44" s="878"/>
      <c r="BW44" s="885"/>
      <c r="BX44" s="779"/>
      <c r="BY44" s="887"/>
      <c r="BZ44" s="810"/>
      <c r="CA44" s="856"/>
      <c r="CB44" s="888"/>
      <c r="CC44" s="889"/>
      <c r="CD44" s="856"/>
      <c r="CE44" s="862"/>
      <c r="CF44" s="861"/>
      <c r="CG44" s="856"/>
      <c r="CH44" s="862"/>
      <c r="CI44" s="861"/>
      <c r="CJ44" s="779"/>
      <c r="CK44" s="843" t="s">
        <v>1590</v>
      </c>
      <c r="CL44" s="810"/>
      <c r="CM44" s="856"/>
      <c r="CN44" s="886"/>
      <c r="CO44" s="861"/>
      <c r="CP44" s="779"/>
      <c r="CQ44" s="795"/>
      <c r="CR44" s="810"/>
      <c r="CS44" s="512" t="s">
        <v>1605</v>
      </c>
      <c r="CT44" s="512" t="s">
        <v>1593</v>
      </c>
      <c r="CU44" s="823"/>
      <c r="CV44" s="814" t="s">
        <v>1608</v>
      </c>
      <c r="CW44" s="812" t="s">
        <v>1598</v>
      </c>
      <c r="CX44" s="885"/>
      <c r="CY44" s="527"/>
      <c r="DA44" s="810"/>
      <c r="DB44" s="779"/>
      <c r="DC44" s="795"/>
      <c r="DD44" s="810"/>
      <c r="DE44" s="510"/>
      <c r="DF44" s="881" t="s">
        <v>1633</v>
      </c>
      <c r="DG44" s="549"/>
      <c r="DH44" s="510"/>
      <c r="DI44" s="881" t="s">
        <v>1633</v>
      </c>
      <c r="DJ44" s="549"/>
      <c r="DK44" s="510"/>
      <c r="DL44" s="881" t="s">
        <v>1639</v>
      </c>
      <c r="DM44" s="549"/>
      <c r="DN44" s="510"/>
      <c r="DO44" s="881" t="s">
        <v>1645</v>
      </c>
      <c r="DP44" s="549"/>
      <c r="DQ44" s="510"/>
      <c r="DR44" s="881" t="s">
        <v>1645</v>
      </c>
      <c r="DS44" s="549"/>
      <c r="DT44" s="510"/>
      <c r="DU44" s="881" t="s">
        <v>1656</v>
      </c>
      <c r="DV44" s="549"/>
      <c r="DW44" s="510"/>
      <c r="DX44" s="511" t="s">
        <v>1534</v>
      </c>
      <c r="DY44" s="549"/>
      <c r="DZ44" s="842" t="s">
        <v>1212</v>
      </c>
      <c r="EA44" s="843" t="s">
        <v>1586</v>
      </c>
      <c r="EB44" s="844" t="s">
        <v>1214</v>
      </c>
      <c r="EC44" s="842" t="s">
        <v>1212</v>
      </c>
      <c r="ED44" s="843" t="s">
        <v>1586</v>
      </c>
      <c r="EE44" s="844" t="s">
        <v>1214</v>
      </c>
      <c r="EF44" s="510"/>
      <c r="EG44" s="881" t="s">
        <v>1666</v>
      </c>
      <c r="EH44" s="549"/>
      <c r="EI44" s="510"/>
      <c r="EJ44" s="520"/>
      <c r="EK44" s="549"/>
      <c r="EL44" s="548"/>
      <c r="EM44" s="890" t="s">
        <v>1655</v>
      </c>
      <c r="EN44" s="549"/>
      <c r="EO44" s="779"/>
      <c r="EP44" s="914"/>
      <c r="EQ44" s="810"/>
      <c r="ER44" s="779"/>
      <c r="ES44" s="914"/>
      <c r="ET44" s="810"/>
      <c r="EU44" s="779"/>
      <c r="EV44" s="914"/>
      <c r="EW44" s="810"/>
      <c r="EX44" s="548"/>
      <c r="EY44" s="881" t="s">
        <v>1749</v>
      </c>
      <c r="EZ44" s="549"/>
      <c r="FA44" s="779"/>
      <c r="FB44" s="881" t="s">
        <v>1765</v>
      </c>
      <c r="FC44" s="810"/>
      <c r="FD44" s="779"/>
      <c r="FE44" s="795"/>
      <c r="FF44" s="810"/>
      <c r="FG44" s="548"/>
      <c r="FH44" s="510" t="s">
        <v>1758</v>
      </c>
      <c r="FI44" s="549" t="s">
        <v>1211</v>
      </c>
      <c r="FJ44" s="518"/>
      <c r="FK44" s="510" t="s">
        <v>1611</v>
      </c>
      <c r="FL44" s="844" t="s">
        <v>1211</v>
      </c>
      <c r="FM44" s="779"/>
      <c r="FN44" s="914"/>
      <c r="FO44" s="810"/>
      <c r="FP44" s="779"/>
      <c r="FQ44" s="795"/>
      <c r="FR44" s="810"/>
      <c r="FS44" s="779"/>
      <c r="FT44" s="795"/>
      <c r="FU44" s="810"/>
      <c r="FV44" s="779"/>
      <c r="FW44" s="795"/>
      <c r="FX44" s="810"/>
      <c r="FY44" s="779"/>
      <c r="FZ44" s="795"/>
      <c r="GA44" s="810"/>
      <c r="GB44" s="779"/>
      <c r="GC44" s="795"/>
      <c r="GD44" s="810"/>
      <c r="GE44" s="779"/>
      <c r="GF44" s="795"/>
      <c r="GG44" s="810"/>
      <c r="GH44" s="779"/>
      <c r="GI44" s="795"/>
      <c r="GJ44" s="810"/>
      <c r="GK44" s="779"/>
      <c r="GL44" s="795"/>
      <c r="GM44" s="810"/>
      <c r="GN44" s="779"/>
      <c r="GO44" s="795"/>
      <c r="GP44" s="810"/>
      <c r="GQ44" s="779"/>
      <c r="GR44" s="795"/>
      <c r="GS44" s="810"/>
      <c r="GT44" s="779"/>
      <c r="GU44" s="795"/>
      <c r="GV44" s="810"/>
      <c r="GW44" s="779"/>
      <c r="GX44" s="795"/>
      <c r="GY44" s="810"/>
      <c r="GZ44" s="779"/>
      <c r="HA44" s="795"/>
      <c r="HB44" s="810"/>
      <c r="HC44" s="779"/>
      <c r="HD44" s="795"/>
      <c r="HE44" s="810"/>
      <c r="HF44" s="779"/>
      <c r="HG44" s="795"/>
      <c r="HH44" s="810"/>
      <c r="HI44" s="779"/>
      <c r="HJ44" s="795"/>
      <c r="HK44" s="810"/>
      <c r="HL44" s="779"/>
      <c r="HM44" s="795"/>
      <c r="HN44" s="810"/>
      <c r="HO44" s="779"/>
      <c r="HP44" s="795"/>
      <c r="HQ44" s="810"/>
      <c r="HR44" s="779"/>
      <c r="HS44" s="795"/>
      <c r="HT44" s="810"/>
      <c r="HU44" s="779"/>
      <c r="HV44" s="795"/>
      <c r="HW44" s="810"/>
      <c r="HX44" s="779"/>
      <c r="HY44" s="795"/>
      <c r="HZ44" s="810"/>
      <c r="IA44" s="779"/>
      <c r="IB44" s="795"/>
      <c r="IC44" s="810"/>
      <c r="ID44" s="779"/>
      <c r="IE44" s="795"/>
      <c r="IF44" s="810"/>
      <c r="IG44" s="779"/>
      <c r="IH44" s="795"/>
      <c r="II44" s="810"/>
      <c r="IJ44" s="779"/>
      <c r="IK44" s="795"/>
      <c r="IL44" s="810"/>
      <c r="IM44" s="779"/>
      <c r="IN44" s="795"/>
      <c r="IO44" s="810"/>
      <c r="IP44" s="779"/>
      <c r="IQ44" s="795"/>
      <c r="IR44" s="810"/>
      <c r="IS44" s="779"/>
      <c r="IT44" s="795"/>
      <c r="IU44" s="810"/>
      <c r="IV44" s="779"/>
      <c r="IW44" s="795"/>
      <c r="IX44" s="810"/>
      <c r="IY44" s="779"/>
      <c r="IZ44" s="795"/>
      <c r="JA44" s="810"/>
      <c r="JB44" s="779"/>
      <c r="JC44" s="795"/>
      <c r="JD44" s="810"/>
      <c r="JE44" s="779"/>
      <c r="JF44" s="795"/>
      <c r="JG44" s="810"/>
      <c r="JH44" s="779"/>
      <c r="JI44" s="795"/>
      <c r="JJ44" s="810"/>
      <c r="JK44" s="779"/>
      <c r="JL44" s="795"/>
      <c r="JM44" s="810"/>
      <c r="JN44" s="779"/>
      <c r="JO44" s="795"/>
      <c r="JP44" s="810"/>
      <c r="JQ44" s="779"/>
      <c r="JR44" s="795"/>
      <c r="JS44" s="810"/>
      <c r="JT44" s="779"/>
      <c r="JU44" s="795"/>
      <c r="JV44" s="810"/>
      <c r="JW44" s="527"/>
      <c r="JY44" s="810"/>
      <c r="JZ44" s="779"/>
      <c r="KA44" s="795"/>
      <c r="KB44" s="810"/>
      <c r="KC44" s="527"/>
      <c r="KE44" s="810"/>
      <c r="KF44" s="779"/>
      <c r="KG44" s="795"/>
      <c r="KH44" s="810"/>
      <c r="KI44" s="527"/>
      <c r="KK44" s="810"/>
      <c r="KL44" s="779"/>
      <c r="KM44" s="795"/>
      <c r="KN44" s="810"/>
      <c r="KO44" s="527"/>
      <c r="KQ44" s="810"/>
      <c r="KR44" s="779"/>
      <c r="KS44" s="795"/>
      <c r="KT44" s="810"/>
      <c r="KU44" s="527"/>
      <c r="KW44" s="810"/>
      <c r="KX44" s="779"/>
      <c r="KY44" s="795"/>
      <c r="KZ44" s="810"/>
      <c r="LA44" s="527"/>
      <c r="LC44" s="810"/>
      <c r="LD44" s="779"/>
      <c r="LE44" s="795"/>
      <c r="LF44" s="810"/>
      <c r="LG44" s="527"/>
      <c r="LI44" s="810"/>
      <c r="LJ44" s="779"/>
      <c r="LK44" s="795"/>
      <c r="LL44" s="810"/>
      <c r="LM44" s="527"/>
      <c r="LO44" s="810"/>
      <c r="LP44" s="779"/>
      <c r="LQ44" s="795"/>
      <c r="LR44" s="810"/>
      <c r="LS44" s="527"/>
      <c r="LU44" s="810"/>
      <c r="LV44" s="779"/>
      <c r="LW44" s="795"/>
      <c r="LX44" s="810"/>
      <c r="LY44" s="527"/>
      <c r="MA44" s="810"/>
      <c r="MB44" s="779"/>
      <c r="MC44" s="795"/>
      <c r="MD44" s="810"/>
      <c r="ME44" s="527"/>
      <c r="MG44" s="810"/>
      <c r="MH44" s="779"/>
      <c r="MI44" s="795"/>
      <c r="MJ44" s="810"/>
      <c r="MK44" s="527"/>
      <c r="MM44" s="810"/>
      <c r="MN44" s="779"/>
      <c r="MO44" s="795"/>
      <c r="MP44" s="810"/>
      <c r="MQ44" s="527"/>
      <c r="MS44" s="810"/>
      <c r="MT44" s="779"/>
      <c r="MU44" s="795"/>
      <c r="MV44" s="810"/>
      <c r="MW44" s="527"/>
      <c r="MY44" s="810"/>
      <c r="MZ44" s="779"/>
      <c r="NA44" s="795"/>
      <c r="NB44" s="810"/>
      <c r="NC44" s="527"/>
      <c r="NE44" s="810"/>
      <c r="NF44" s="779"/>
      <c r="NG44" s="795"/>
      <c r="NH44" s="810"/>
      <c r="NI44" s="527"/>
      <c r="NK44" s="810"/>
      <c r="NL44" s="779"/>
      <c r="NM44" s="795"/>
      <c r="NN44" s="810"/>
      <c r="NO44" s="527"/>
      <c r="NQ44" s="810"/>
      <c r="NR44" s="779"/>
      <c r="NS44" s="795"/>
      <c r="NT44" s="810"/>
      <c r="NU44" s="527"/>
      <c r="NW44" s="810"/>
      <c r="NX44" s="779"/>
      <c r="NY44" s="795"/>
      <c r="NZ44" s="810"/>
      <c r="OA44" s="527"/>
      <c r="OC44" s="810"/>
      <c r="OD44" s="779"/>
      <c r="OE44" s="795"/>
      <c r="OF44" s="810"/>
      <c r="OG44" s="527"/>
      <c r="OI44" s="810"/>
      <c r="OJ44" s="779"/>
      <c r="OK44" s="795"/>
      <c r="OL44" s="810"/>
      <c r="OM44" s="527"/>
      <c r="OO44" s="810"/>
      <c r="OP44" s="779"/>
      <c r="OQ44" s="795"/>
      <c r="OR44" s="810"/>
      <c r="OS44" s="527"/>
      <c r="OU44" s="810"/>
      <c r="OV44" s="779"/>
      <c r="OW44" s="795"/>
      <c r="OX44" s="810"/>
      <c r="OY44" s="527"/>
      <c r="PA44" s="810"/>
      <c r="PB44" s="779"/>
      <c r="PC44" s="795"/>
      <c r="PD44" s="810"/>
      <c r="PE44" s="527"/>
      <c r="PG44" s="810"/>
      <c r="PH44" s="779"/>
      <c r="PI44" s="795"/>
      <c r="PJ44" s="810"/>
      <c r="PK44" s="527"/>
      <c r="PM44" s="810"/>
      <c r="PN44" s="779"/>
      <c r="PO44" s="795"/>
      <c r="PP44" s="810"/>
      <c r="PQ44" s="527"/>
      <c r="PS44" s="810"/>
      <c r="PT44" s="779"/>
      <c r="PU44" s="795"/>
      <c r="PV44" s="810"/>
      <c r="PW44" s="527"/>
      <c r="PY44" s="810"/>
      <c r="PZ44" s="779"/>
      <c r="QA44" s="795"/>
      <c r="QB44" s="810"/>
      <c r="QC44" s="527"/>
      <c r="QE44" s="810"/>
      <c r="QF44" s="779"/>
      <c r="QG44" s="795"/>
      <c r="QH44" s="810"/>
      <c r="QI44" s="527"/>
      <c r="QK44" s="810"/>
      <c r="QL44" s="779"/>
      <c r="QM44" s="795"/>
      <c r="QN44" s="810"/>
      <c r="QO44" s="527"/>
      <c r="QQ44" s="810"/>
      <c r="QR44" s="779"/>
      <c r="QS44" s="795"/>
      <c r="QT44" s="810"/>
      <c r="QU44" s="527"/>
      <c r="QW44" s="810"/>
      <c r="QX44" s="779"/>
      <c r="QY44" s="795"/>
      <c r="QZ44" s="810"/>
      <c r="RA44" s="527"/>
      <c r="RC44" s="810"/>
      <c r="RD44" s="779"/>
      <c r="RE44" s="795"/>
      <c r="RF44" s="810"/>
      <c r="RG44" s="527"/>
      <c r="RI44" s="810"/>
      <c r="RJ44" s="779"/>
      <c r="RK44" s="795"/>
      <c r="RL44" s="810"/>
      <c r="RM44" s="527"/>
      <c r="RO44" s="810"/>
      <c r="RP44" s="779"/>
      <c r="RQ44" s="795"/>
      <c r="RR44" s="810"/>
      <c r="RS44" s="527"/>
      <c r="RU44" s="810"/>
      <c r="RV44" s="779"/>
      <c r="RW44" s="795"/>
      <c r="RX44" s="810"/>
      <c r="RY44" s="527"/>
      <c r="SA44" s="810"/>
      <c r="SB44" s="779"/>
      <c r="SC44" s="795"/>
      <c r="SD44" s="810"/>
      <c r="SE44" s="527"/>
      <c r="SG44" s="810"/>
      <c r="SH44" s="779"/>
      <c r="SI44" s="795"/>
      <c r="SJ44" s="810"/>
      <c r="SK44" s="527"/>
      <c r="SM44" s="810"/>
      <c r="SN44" s="779"/>
      <c r="SO44" s="795"/>
      <c r="SP44" s="810"/>
      <c r="SQ44" s="527"/>
      <c r="SS44" s="810"/>
      <c r="ST44" s="779"/>
      <c r="SU44" s="795"/>
      <c r="SV44" s="810"/>
      <c r="SW44" s="527"/>
      <c r="SY44" s="810"/>
      <c r="SZ44" s="779"/>
      <c r="TA44" s="795"/>
      <c r="TB44" s="810"/>
      <c r="TC44" s="527"/>
      <c r="TE44" s="810"/>
      <c r="TF44" s="779"/>
      <c r="TG44" s="795"/>
      <c r="TH44" s="810"/>
      <c r="TI44" s="527"/>
      <c r="TK44" s="810"/>
      <c r="TL44" s="779"/>
      <c r="TM44" s="795"/>
      <c r="TN44" s="810"/>
    </row>
    <row r="45" spans="1:534" ht="18" customHeight="1">
      <c r="A45" s="548"/>
      <c r="B45" s="510"/>
      <c r="C45" s="549"/>
      <c r="D45" s="548"/>
      <c r="E45" s="510"/>
      <c r="F45" s="549"/>
      <c r="G45" s="875"/>
      <c r="H45" s="876"/>
      <c r="I45" s="877"/>
      <c r="J45" s="875"/>
      <c r="K45" s="876"/>
      <c r="L45" s="877"/>
      <c r="M45" s="548"/>
      <c r="N45" s="519"/>
      <c r="O45" s="549"/>
      <c r="P45" s="548"/>
      <c r="Q45" s="812"/>
      <c r="R45" s="549"/>
      <c r="S45" s="548"/>
      <c r="T45" s="812"/>
      <c r="U45" s="549"/>
      <c r="V45" s="548"/>
      <c r="W45" s="816"/>
      <c r="X45" s="549"/>
      <c r="Y45" s="548"/>
      <c r="Z45" s="812"/>
      <c r="AA45" s="549"/>
      <c r="AB45" s="548"/>
      <c r="AC45" s="812"/>
      <c r="AD45" s="549"/>
      <c r="AE45" s="548"/>
      <c r="AF45" s="780"/>
      <c r="AG45" s="549"/>
      <c r="AH45" s="548"/>
      <c r="AI45" s="822"/>
      <c r="AJ45" s="549"/>
      <c r="AK45" s="548"/>
      <c r="AL45" s="822"/>
      <c r="AM45" s="549"/>
      <c r="AN45" s="548"/>
      <c r="AO45" s="822"/>
      <c r="AP45" s="549"/>
      <c r="AQ45" s="548"/>
      <c r="AR45" s="780"/>
      <c r="AS45" s="549"/>
      <c r="AT45" s="839"/>
      <c r="AU45" s="780"/>
      <c r="AV45" s="823"/>
      <c r="AW45" s="839"/>
      <c r="AX45" s="780"/>
      <c r="AY45" s="823"/>
      <c r="AZ45" s="839"/>
      <c r="BA45" s="812"/>
      <c r="BB45" s="823"/>
      <c r="BC45" s="839"/>
      <c r="BD45" s="878"/>
      <c r="BE45" s="823"/>
      <c r="BF45" s="839"/>
      <c r="BG45" s="878"/>
      <c r="BH45" s="823"/>
      <c r="BI45" s="839"/>
      <c r="BJ45" s="878"/>
      <c r="BK45" s="823"/>
      <c r="BL45" s="839"/>
      <c r="BM45" s="878"/>
      <c r="BN45" s="823"/>
      <c r="BO45" s="851"/>
      <c r="BP45" s="857"/>
      <c r="BQ45" s="853"/>
      <c r="BR45" s="851"/>
      <c r="BS45" s="852"/>
      <c r="BT45" s="853"/>
      <c r="BU45" s="839"/>
      <c r="BV45" s="878"/>
      <c r="BW45" s="823"/>
      <c r="BX45" s="548"/>
      <c r="BY45" s="879"/>
      <c r="BZ45" s="549"/>
      <c r="CA45" s="851"/>
      <c r="CB45" s="860"/>
      <c r="CC45" s="880"/>
      <c r="CD45" s="851"/>
      <c r="CE45" s="859"/>
      <c r="CF45" s="853"/>
      <c r="CG45" s="851"/>
      <c r="CH45" s="859"/>
      <c r="CI45" s="853"/>
      <c r="CJ45" s="548"/>
      <c r="CK45" s="843" t="s">
        <v>1591</v>
      </c>
      <c r="CL45" s="549"/>
      <c r="CM45" s="851"/>
      <c r="CN45" s="852"/>
      <c r="CO45" s="853"/>
      <c r="CP45" s="510"/>
      <c r="CQ45" s="519"/>
      <c r="CR45" s="549"/>
      <c r="CS45" s="512" t="s">
        <v>1606</v>
      </c>
      <c r="CT45" s="512" t="s">
        <v>1594</v>
      </c>
      <c r="CU45" s="823"/>
      <c r="CV45" s="512" t="s">
        <v>1615</v>
      </c>
      <c r="CW45" s="498" t="s">
        <v>1348</v>
      </c>
      <c r="CX45" s="823"/>
      <c r="CY45" s="510"/>
      <c r="CZ45" s="795" t="s">
        <v>1612</v>
      </c>
      <c r="DA45" s="549"/>
      <c r="DB45" s="548"/>
      <c r="DC45" s="519"/>
      <c r="DD45" s="549"/>
      <c r="DE45" s="510"/>
      <c r="DF45" s="890" t="s">
        <v>1634</v>
      </c>
      <c r="DG45" s="549"/>
      <c r="DH45" s="510"/>
      <c r="DI45" s="890" t="s">
        <v>1634</v>
      </c>
      <c r="DJ45" s="549"/>
      <c r="DK45" s="510"/>
      <c r="DL45" s="890" t="s">
        <v>1641</v>
      </c>
      <c r="DM45" s="549"/>
      <c r="DN45" s="510"/>
      <c r="DO45" s="890" t="s">
        <v>1641</v>
      </c>
      <c r="DP45" s="549"/>
      <c r="DQ45" s="510"/>
      <c r="DR45" s="890" t="s">
        <v>1641</v>
      </c>
      <c r="DS45" s="549"/>
      <c r="DT45" s="510"/>
      <c r="DU45" s="890" t="s">
        <v>1641</v>
      </c>
      <c r="DV45" s="549"/>
      <c r="DW45" s="512" t="s">
        <v>1602</v>
      </c>
      <c r="DX45" s="512" t="s">
        <v>1603</v>
      </c>
      <c r="DY45" s="549" t="s">
        <v>1214</v>
      </c>
      <c r="DZ45" s="510" t="s">
        <v>1239</v>
      </c>
      <c r="EA45" s="520" t="s">
        <v>1217</v>
      </c>
      <c r="EB45" s="549" t="s">
        <v>1214</v>
      </c>
      <c r="EC45" s="510" t="s">
        <v>1239</v>
      </c>
      <c r="ED45" s="520" t="s">
        <v>1217</v>
      </c>
      <c r="EE45" s="549" t="s">
        <v>1214</v>
      </c>
      <c r="EF45" s="510"/>
      <c r="EG45" s="890" t="s">
        <v>1676</v>
      </c>
      <c r="EH45" s="549"/>
      <c r="EI45" s="510"/>
      <c r="EJ45" s="881"/>
      <c r="EK45" s="549"/>
      <c r="EL45" s="548"/>
      <c r="EM45" s="520"/>
      <c r="EN45" s="549"/>
      <c r="EO45" s="548"/>
      <c r="EP45" s="519"/>
      <c r="EQ45" s="549"/>
      <c r="ER45" s="548"/>
      <c r="ES45" s="511" t="s">
        <v>1195</v>
      </c>
      <c r="ET45" s="549"/>
      <c r="EU45" s="548"/>
      <c r="EV45" s="511" t="s">
        <v>1195</v>
      </c>
      <c r="EW45" s="549"/>
      <c r="EX45" s="548"/>
      <c r="EY45" s="890" t="s">
        <v>1748</v>
      </c>
      <c r="EZ45" s="549"/>
      <c r="FA45" s="548"/>
      <c r="FB45" s="890" t="s">
        <v>1762</v>
      </c>
      <c r="FC45" s="549"/>
      <c r="FD45" s="548"/>
      <c r="FE45" s="519"/>
      <c r="FF45" s="549"/>
      <c r="FG45" s="779"/>
      <c r="FH45" s="510" t="s">
        <v>1739</v>
      </c>
      <c r="FI45" s="549" t="s">
        <v>1220</v>
      </c>
      <c r="FJ45" s="548"/>
      <c r="FK45" s="914" t="s">
        <v>1725</v>
      </c>
      <c r="FL45" s="844"/>
      <c r="FM45" s="548"/>
      <c r="FN45" s="519"/>
      <c r="FO45" s="549"/>
      <c r="FP45" s="548"/>
      <c r="FQ45" s="519"/>
      <c r="FR45" s="549"/>
      <c r="FS45" s="548"/>
      <c r="FT45" s="519"/>
      <c r="FU45" s="549"/>
      <c r="FV45" s="550"/>
      <c r="FW45" s="827"/>
      <c r="FX45" s="551"/>
      <c r="FY45" s="550"/>
      <c r="FZ45" s="827"/>
      <c r="GA45" s="551"/>
      <c r="GB45" s="548"/>
      <c r="GC45" s="519"/>
      <c r="GD45" s="549"/>
      <c r="GE45" s="548"/>
      <c r="GF45" s="519"/>
      <c r="GG45" s="549"/>
      <c r="GH45" s="550"/>
      <c r="GI45" s="827"/>
      <c r="GJ45" s="551"/>
      <c r="GK45" s="550"/>
      <c r="GL45" s="827"/>
      <c r="GM45" s="551"/>
      <c r="GN45" s="548"/>
      <c r="GO45" s="519"/>
      <c r="GP45" s="549"/>
      <c r="GQ45" s="548"/>
      <c r="GR45" s="519"/>
      <c r="GS45" s="549"/>
      <c r="GT45" s="548"/>
      <c r="GU45" s="519"/>
      <c r="GV45" s="549"/>
      <c r="GW45" s="548"/>
      <c r="GX45" s="519"/>
      <c r="GY45" s="549"/>
      <c r="GZ45" s="548"/>
      <c r="HA45" s="519"/>
      <c r="HB45" s="549"/>
      <c r="HC45" s="548"/>
      <c r="HD45" s="519"/>
      <c r="HE45" s="549"/>
      <c r="HF45" s="548"/>
      <c r="HG45" s="519"/>
      <c r="HH45" s="549"/>
      <c r="HI45" s="548"/>
      <c r="HJ45" s="519"/>
      <c r="HK45" s="549"/>
      <c r="HL45" s="548"/>
      <c r="HM45" s="519"/>
      <c r="HN45" s="549"/>
      <c r="HO45" s="548"/>
      <c r="HP45" s="519"/>
      <c r="HQ45" s="549"/>
      <c r="HR45" s="548"/>
      <c r="HS45" s="519"/>
      <c r="HT45" s="549"/>
      <c r="HU45" s="548"/>
      <c r="HV45" s="519"/>
      <c r="HW45" s="549"/>
      <c r="HX45" s="548"/>
      <c r="HY45" s="519"/>
      <c r="HZ45" s="549"/>
      <c r="IA45" s="548"/>
      <c r="IB45" s="519"/>
      <c r="IC45" s="549"/>
      <c r="ID45" s="548"/>
      <c r="IE45" s="519"/>
      <c r="IF45" s="549"/>
      <c r="IG45" s="548"/>
      <c r="IH45" s="519"/>
      <c r="II45" s="549"/>
      <c r="IJ45" s="548"/>
      <c r="IK45" s="519"/>
      <c r="IL45" s="549"/>
      <c r="IM45" s="548"/>
      <c r="IN45" s="519"/>
      <c r="IO45" s="549"/>
      <c r="IP45" s="548"/>
      <c r="IQ45" s="519"/>
      <c r="IR45" s="549"/>
      <c r="IS45" s="548"/>
      <c r="IT45" s="519"/>
      <c r="IU45" s="549"/>
      <c r="IV45" s="548"/>
      <c r="IW45" s="519"/>
      <c r="IX45" s="549"/>
      <c r="IY45" s="548"/>
      <c r="IZ45" s="519"/>
      <c r="JA45" s="549"/>
      <c r="JB45" s="548"/>
      <c r="JC45" s="519"/>
      <c r="JD45" s="549"/>
      <c r="JE45" s="548"/>
      <c r="JF45" s="519"/>
      <c r="JG45" s="549"/>
      <c r="JH45" s="548"/>
      <c r="JI45" s="519"/>
      <c r="JJ45" s="549"/>
      <c r="JK45" s="548"/>
      <c r="JL45" s="519"/>
      <c r="JM45" s="549"/>
      <c r="JN45" s="548"/>
      <c r="JO45" s="519"/>
      <c r="JP45" s="549"/>
      <c r="JQ45" s="548"/>
      <c r="JR45" s="519"/>
      <c r="JS45" s="549"/>
      <c r="JT45" s="548"/>
      <c r="JU45" s="519"/>
      <c r="JV45" s="549"/>
      <c r="JW45" s="510"/>
      <c r="JY45" s="549"/>
      <c r="JZ45" s="548"/>
      <c r="KA45" s="519"/>
      <c r="KB45" s="549"/>
      <c r="KC45" s="510"/>
      <c r="KE45" s="549"/>
      <c r="KF45" s="548"/>
      <c r="KG45" s="519"/>
      <c r="KH45" s="549"/>
      <c r="KI45" s="510"/>
      <c r="KK45" s="549"/>
      <c r="KL45" s="548"/>
      <c r="KM45" s="519"/>
      <c r="KN45" s="549"/>
      <c r="KO45" s="510"/>
      <c r="KQ45" s="549"/>
      <c r="KR45" s="548"/>
      <c r="KS45" s="519"/>
      <c r="KT45" s="549"/>
      <c r="KU45" s="510"/>
      <c r="KW45" s="549"/>
      <c r="KX45" s="548"/>
      <c r="KY45" s="519"/>
      <c r="KZ45" s="549"/>
      <c r="LA45" s="510"/>
      <c r="LC45" s="549"/>
      <c r="LD45" s="548"/>
      <c r="LE45" s="519"/>
      <c r="LF45" s="549"/>
      <c r="LG45" s="510"/>
      <c r="LI45" s="549"/>
      <c r="LJ45" s="548"/>
      <c r="LK45" s="519"/>
      <c r="LL45" s="549"/>
      <c r="LM45" s="510"/>
      <c r="LO45" s="549"/>
      <c r="LP45" s="548"/>
      <c r="LQ45" s="519"/>
      <c r="LR45" s="549"/>
      <c r="LS45" s="510"/>
      <c r="LU45" s="549"/>
      <c r="LV45" s="548"/>
      <c r="LW45" s="519"/>
      <c r="LX45" s="549"/>
      <c r="LY45" s="510"/>
      <c r="MA45" s="549"/>
      <c r="MB45" s="548"/>
      <c r="MC45" s="519"/>
      <c r="MD45" s="549"/>
      <c r="ME45" s="510"/>
      <c r="MG45" s="549"/>
      <c r="MH45" s="548"/>
      <c r="MI45" s="519"/>
      <c r="MJ45" s="549"/>
      <c r="MK45" s="510"/>
      <c r="MM45" s="549"/>
      <c r="MN45" s="548"/>
      <c r="MO45" s="519"/>
      <c r="MP45" s="549"/>
      <c r="MQ45" s="510"/>
      <c r="MS45" s="549"/>
      <c r="MT45" s="548"/>
      <c r="MU45" s="519"/>
      <c r="MV45" s="549"/>
      <c r="MW45" s="510"/>
      <c r="MY45" s="549"/>
      <c r="MZ45" s="548"/>
      <c r="NA45" s="519"/>
      <c r="NB45" s="549"/>
      <c r="NC45" s="510"/>
      <c r="NE45" s="549"/>
      <c r="NF45" s="548"/>
      <c r="NG45" s="519"/>
      <c r="NH45" s="549"/>
      <c r="NI45" s="510"/>
      <c r="NK45" s="549"/>
      <c r="NL45" s="548"/>
      <c r="NM45" s="519"/>
      <c r="NN45" s="549"/>
      <c r="NO45" s="510"/>
      <c r="NQ45" s="549"/>
      <c r="NR45" s="548"/>
      <c r="NS45" s="519"/>
      <c r="NT45" s="549"/>
      <c r="NU45" s="510"/>
      <c r="NW45" s="549"/>
      <c r="NX45" s="548"/>
      <c r="NY45" s="519"/>
      <c r="NZ45" s="549"/>
      <c r="OA45" s="510"/>
      <c r="OC45" s="549"/>
      <c r="OD45" s="548"/>
      <c r="OE45" s="519"/>
      <c r="OF45" s="549"/>
      <c r="OG45" s="510"/>
      <c r="OI45" s="549"/>
      <c r="OJ45" s="548"/>
      <c r="OK45" s="519"/>
      <c r="OL45" s="549"/>
      <c r="OM45" s="510"/>
      <c r="OO45" s="549"/>
      <c r="OP45" s="548"/>
      <c r="OQ45" s="519"/>
      <c r="OR45" s="549"/>
      <c r="OS45" s="510"/>
      <c r="OU45" s="549"/>
      <c r="OV45" s="548"/>
      <c r="OW45" s="519"/>
      <c r="OX45" s="549"/>
      <c r="OY45" s="510"/>
      <c r="PA45" s="549"/>
      <c r="PB45" s="548"/>
      <c r="PC45" s="519"/>
      <c r="PD45" s="549"/>
      <c r="PE45" s="510"/>
      <c r="PG45" s="549"/>
      <c r="PH45" s="548"/>
      <c r="PI45" s="519"/>
      <c r="PJ45" s="549"/>
      <c r="PK45" s="510"/>
      <c r="PM45" s="549"/>
      <c r="PN45" s="548"/>
      <c r="PO45" s="519"/>
      <c r="PP45" s="549"/>
      <c r="PQ45" s="510"/>
      <c r="PS45" s="549"/>
      <c r="PT45" s="548"/>
      <c r="PU45" s="519"/>
      <c r="PV45" s="549"/>
      <c r="PW45" s="510"/>
      <c r="PY45" s="549"/>
      <c r="PZ45" s="548"/>
      <c r="QA45" s="519"/>
      <c r="QB45" s="549"/>
      <c r="QC45" s="510"/>
      <c r="QE45" s="549"/>
      <c r="QF45" s="548"/>
      <c r="QG45" s="519"/>
      <c r="QH45" s="549"/>
      <c r="QI45" s="510"/>
      <c r="QK45" s="549"/>
      <c r="QL45" s="548"/>
      <c r="QM45" s="519"/>
      <c r="QN45" s="549"/>
      <c r="QO45" s="510"/>
      <c r="QQ45" s="549"/>
      <c r="QR45" s="548"/>
      <c r="QS45" s="519"/>
      <c r="QT45" s="549"/>
      <c r="QU45" s="510"/>
      <c r="QW45" s="549"/>
      <c r="QX45" s="548"/>
      <c r="QY45" s="519"/>
      <c r="QZ45" s="549"/>
      <c r="RA45" s="510"/>
      <c r="RC45" s="549"/>
      <c r="RD45" s="548"/>
      <c r="RE45" s="519"/>
      <c r="RF45" s="549"/>
      <c r="RG45" s="510"/>
      <c r="RI45" s="549"/>
      <c r="RJ45" s="548"/>
      <c r="RK45" s="519"/>
      <c r="RL45" s="549"/>
      <c r="RM45" s="510"/>
      <c r="RO45" s="549"/>
      <c r="RP45" s="548"/>
      <c r="RQ45" s="519"/>
      <c r="RR45" s="549"/>
      <c r="RS45" s="510"/>
      <c r="RU45" s="549"/>
      <c r="RV45" s="548"/>
      <c r="RW45" s="519"/>
      <c r="RX45" s="549"/>
      <c r="RY45" s="510"/>
      <c r="SA45" s="549"/>
      <c r="SB45" s="548"/>
      <c r="SC45" s="519"/>
      <c r="SD45" s="549"/>
      <c r="SE45" s="510"/>
      <c r="SG45" s="549"/>
      <c r="SH45" s="548"/>
      <c r="SI45" s="519"/>
      <c r="SJ45" s="549"/>
      <c r="SK45" s="510"/>
      <c r="SM45" s="549"/>
      <c r="SN45" s="548"/>
      <c r="SO45" s="519"/>
      <c r="SP45" s="549"/>
      <c r="SQ45" s="510"/>
      <c r="SS45" s="549"/>
      <c r="ST45" s="548"/>
      <c r="SU45" s="519"/>
      <c r="SV45" s="549"/>
      <c r="SW45" s="510"/>
      <c r="SY45" s="549"/>
      <c r="SZ45" s="548"/>
      <c r="TA45" s="519"/>
      <c r="TB45" s="549"/>
      <c r="TC45" s="510"/>
      <c r="TE45" s="549"/>
      <c r="TF45" s="548"/>
      <c r="TG45" s="519"/>
      <c r="TH45" s="549"/>
      <c r="TI45" s="510"/>
      <c r="TK45" s="549"/>
      <c r="TL45" s="548"/>
      <c r="TM45" s="519"/>
      <c r="TN45" s="549"/>
    </row>
    <row r="46" spans="1:534" ht="18.600000000000001" customHeight="1">
      <c r="A46" s="548"/>
      <c r="B46" s="510" t="s">
        <v>1226</v>
      </c>
      <c r="C46" s="549" t="s">
        <v>1211</v>
      </c>
      <c r="D46" s="548"/>
      <c r="E46" s="510"/>
      <c r="F46" s="549"/>
      <c r="G46" s="548"/>
      <c r="H46" s="510"/>
      <c r="I46" s="549"/>
      <c r="J46" s="548"/>
      <c r="K46" s="510"/>
      <c r="L46" s="549"/>
      <c r="M46" s="548"/>
      <c r="N46" s="519"/>
      <c r="O46" s="549"/>
      <c r="P46" s="548"/>
      <c r="Q46" s="812"/>
      <c r="R46" s="549"/>
      <c r="S46" s="548"/>
      <c r="T46" s="812" t="s">
        <v>1232</v>
      </c>
      <c r="U46" s="549" t="s">
        <v>1214</v>
      </c>
      <c r="V46" s="548"/>
      <c r="W46" s="816" t="s">
        <v>1242</v>
      </c>
      <c r="X46" s="549" t="s">
        <v>1214</v>
      </c>
      <c r="Y46" s="779" t="s">
        <v>1233</v>
      </c>
      <c r="Z46" s="811" t="s">
        <v>1234</v>
      </c>
      <c r="AA46" s="549" t="s">
        <v>1214</v>
      </c>
      <c r="AB46" s="779" t="s">
        <v>1233</v>
      </c>
      <c r="AC46" s="811" t="s">
        <v>1234</v>
      </c>
      <c r="AD46" s="549" t="s">
        <v>1214</v>
      </c>
      <c r="AE46" s="548" t="s">
        <v>1230</v>
      </c>
      <c r="AF46" s="812" t="s">
        <v>1533</v>
      </c>
      <c r="AG46" s="549" t="s">
        <v>1214</v>
      </c>
      <c r="AH46" s="548"/>
      <c r="AI46" s="822"/>
      <c r="AJ46" s="549"/>
      <c r="AK46" s="548"/>
      <c r="AL46" s="822"/>
      <c r="AM46" s="549"/>
      <c r="AN46" s="548"/>
      <c r="AO46" s="822"/>
      <c r="AP46" s="549"/>
      <c r="AQ46" s="548"/>
      <c r="AR46" s="812"/>
      <c r="AS46" s="549"/>
      <c r="AT46" s="839" t="s">
        <v>1230</v>
      </c>
      <c r="AU46" s="812" t="s">
        <v>1533</v>
      </c>
      <c r="AV46" s="823" t="s">
        <v>1214</v>
      </c>
      <c r="AW46" s="839" t="s">
        <v>1230</v>
      </c>
      <c r="AX46" s="812" t="s">
        <v>1533</v>
      </c>
      <c r="AY46" s="823" t="s">
        <v>1214</v>
      </c>
      <c r="AZ46" s="839" t="s">
        <v>1230</v>
      </c>
      <c r="BA46" s="812" t="s">
        <v>1533</v>
      </c>
      <c r="BB46" s="823" t="s">
        <v>1214</v>
      </c>
      <c r="BC46" s="839"/>
      <c r="BD46" s="845" t="s">
        <v>1559</v>
      </c>
      <c r="BE46" s="823" t="s">
        <v>1211</v>
      </c>
      <c r="BF46" s="839"/>
      <c r="BG46" s="845" t="s">
        <v>1559</v>
      </c>
      <c r="BH46" s="823" t="s">
        <v>1211</v>
      </c>
      <c r="BI46" s="839"/>
      <c r="BJ46" s="845" t="s">
        <v>1559</v>
      </c>
      <c r="BK46" s="823" t="s">
        <v>1211</v>
      </c>
      <c r="BL46" s="839"/>
      <c r="BM46" s="845"/>
      <c r="BN46" s="823"/>
      <c r="BO46" s="851"/>
      <c r="BP46" s="857"/>
      <c r="BQ46" s="853"/>
      <c r="BR46" s="851"/>
      <c r="BS46" s="854"/>
      <c r="BT46" s="853"/>
      <c r="BU46" s="839"/>
      <c r="BV46" s="845"/>
      <c r="BW46" s="823"/>
      <c r="BX46" s="839"/>
      <c r="BY46" s="845"/>
      <c r="BZ46" s="823"/>
      <c r="CA46" s="851"/>
      <c r="CB46" s="860"/>
      <c r="CC46" s="863"/>
      <c r="CD46" s="851"/>
      <c r="CE46" s="859"/>
      <c r="CF46" s="853"/>
      <c r="CG46" s="851"/>
      <c r="CH46" s="859"/>
      <c r="CI46" s="853"/>
      <c r="CJ46" s="548"/>
      <c r="CK46" s="843"/>
      <c r="CL46" s="549"/>
      <c r="CM46" s="548"/>
      <c r="CN46" s="510"/>
      <c r="CO46" s="549"/>
      <c r="CP46" s="510"/>
      <c r="CQ46" s="510"/>
      <c r="CR46" s="549"/>
      <c r="CS46" s="512" t="s">
        <v>1613</v>
      </c>
      <c r="CT46" s="512" t="s">
        <v>1595</v>
      </c>
      <c r="CU46" s="823"/>
      <c r="CV46" s="512" t="s">
        <v>1599</v>
      </c>
      <c r="CW46" s="814" t="s">
        <v>1600</v>
      </c>
      <c r="CX46" s="823"/>
      <c r="CY46" s="510"/>
      <c r="DA46" s="549"/>
      <c r="DB46" s="548"/>
      <c r="DC46" s="519"/>
      <c r="DD46" s="549"/>
      <c r="DE46" s="510"/>
      <c r="DF46" s="881" t="s">
        <v>1630</v>
      </c>
      <c r="DG46" s="549"/>
      <c r="DH46" s="510"/>
      <c r="DI46" s="881" t="s">
        <v>1636</v>
      </c>
      <c r="DJ46" s="549"/>
      <c r="DK46" s="510"/>
      <c r="DL46" s="881" t="s">
        <v>1640</v>
      </c>
      <c r="DM46" s="549"/>
      <c r="DN46" s="510"/>
      <c r="DO46" s="890"/>
      <c r="DP46" s="549"/>
      <c r="DQ46" s="510"/>
      <c r="DR46" s="890"/>
      <c r="DS46" s="549"/>
      <c r="DT46" s="510"/>
      <c r="DU46" s="881" t="s">
        <v>1654</v>
      </c>
      <c r="DV46" s="549"/>
      <c r="DW46" s="510"/>
      <c r="DX46" s="520" t="s">
        <v>1653</v>
      </c>
      <c r="DY46" s="549" t="s">
        <v>1214</v>
      </c>
      <c r="DZ46" s="548"/>
      <c r="EA46" s="510" t="s">
        <v>1669</v>
      </c>
      <c r="EB46" s="549" t="s">
        <v>1214</v>
      </c>
      <c r="EC46" s="548"/>
      <c r="ED46" s="510" t="s">
        <v>1669</v>
      </c>
      <c r="EE46" s="549" t="s">
        <v>1214</v>
      </c>
      <c r="EF46" s="510"/>
      <c r="EG46" s="520"/>
      <c r="EH46" s="549"/>
      <c r="EI46" s="548"/>
      <c r="EJ46" s="519"/>
      <c r="EK46" s="549"/>
      <c r="EL46" s="548"/>
      <c r="EM46" s="881" t="s">
        <v>1722</v>
      </c>
      <c r="EN46" s="549"/>
      <c r="EO46" s="779"/>
      <c r="EP46" s="914"/>
      <c r="EQ46" s="810"/>
      <c r="ER46" s="842" t="s">
        <v>1212</v>
      </c>
      <c r="ES46" s="843" t="s">
        <v>1586</v>
      </c>
      <c r="ET46" s="844" t="s">
        <v>1214</v>
      </c>
      <c r="EU46" s="842" t="s">
        <v>1212</v>
      </c>
      <c r="EV46" s="843" t="s">
        <v>1586</v>
      </c>
      <c r="EW46" s="844" t="s">
        <v>1214</v>
      </c>
      <c r="EX46" s="842"/>
      <c r="EY46" s="843"/>
      <c r="EZ46" s="844"/>
      <c r="FA46" s="548"/>
      <c r="FB46" s="519"/>
      <c r="FC46" s="549"/>
      <c r="FD46" s="548"/>
      <c r="FE46" s="519"/>
      <c r="FF46" s="549"/>
      <c r="FG46" s="548"/>
      <c r="FH46" s="510" t="s">
        <v>1731</v>
      </c>
      <c r="FI46" s="549" t="s">
        <v>1735</v>
      </c>
      <c r="FJ46" s="548"/>
      <c r="FK46" s="519"/>
      <c r="FL46" s="844"/>
      <c r="FM46" s="548"/>
      <c r="FN46" s="519"/>
      <c r="FO46" s="549"/>
      <c r="FP46" s="548"/>
      <c r="FQ46" s="519"/>
      <c r="FR46" s="549"/>
      <c r="FS46" s="548"/>
      <c r="FT46" s="519"/>
      <c r="FU46" s="549"/>
      <c r="FV46" s="550"/>
      <c r="FW46" s="514"/>
      <c r="FX46" s="551"/>
      <c r="FY46" s="550"/>
      <c r="FZ46" s="827"/>
      <c r="GA46" s="551"/>
      <c r="GB46" s="548"/>
      <c r="GC46" s="519"/>
      <c r="GD46" s="549"/>
      <c r="GE46" s="548"/>
      <c r="GF46" s="519"/>
      <c r="GG46" s="549"/>
      <c r="GH46" s="550"/>
      <c r="GI46" s="531"/>
      <c r="GJ46" s="551"/>
      <c r="GK46" s="676"/>
      <c r="GL46" s="531"/>
      <c r="GM46" s="678"/>
      <c r="GN46" s="548"/>
      <c r="GO46" s="519"/>
      <c r="GP46" s="549"/>
      <c r="GQ46" s="548"/>
      <c r="GR46" s="519"/>
      <c r="GS46" s="549"/>
      <c r="GT46" s="548"/>
      <c r="GU46" s="519"/>
      <c r="GV46" s="549"/>
      <c r="GW46" s="548"/>
      <c r="GX46" s="519"/>
      <c r="GY46" s="549"/>
      <c r="GZ46" s="548"/>
      <c r="HA46" s="519"/>
      <c r="HB46" s="549"/>
      <c r="HC46" s="548"/>
      <c r="HD46" s="519"/>
      <c r="HE46" s="549"/>
      <c r="HF46" s="548"/>
      <c r="HG46" s="519"/>
      <c r="HH46" s="549"/>
      <c r="HI46" s="548"/>
      <c r="HJ46" s="519"/>
      <c r="HK46" s="549"/>
      <c r="HL46" s="548"/>
      <c r="HM46" s="519"/>
      <c r="HN46" s="549"/>
      <c r="HO46" s="548"/>
      <c r="HP46" s="519"/>
      <c r="HQ46" s="549"/>
      <c r="HR46" s="548"/>
      <c r="HS46" s="519"/>
      <c r="HT46" s="549"/>
      <c r="HU46" s="548"/>
      <c r="HV46" s="519"/>
      <c r="HW46" s="549"/>
      <c r="HX46" s="548"/>
      <c r="HY46" s="519"/>
      <c r="HZ46" s="549"/>
      <c r="IA46" s="548"/>
      <c r="IB46" s="519"/>
      <c r="IC46" s="549"/>
      <c r="ID46" s="548"/>
      <c r="IE46" s="519"/>
      <c r="IF46" s="549"/>
      <c r="IG46" s="548"/>
      <c r="IH46" s="519"/>
      <c r="II46" s="549"/>
      <c r="IJ46" s="548"/>
      <c r="IK46" s="519"/>
      <c r="IL46" s="549"/>
      <c r="IM46" s="548"/>
      <c r="IN46" s="519"/>
      <c r="IO46" s="549"/>
      <c r="IP46" s="548"/>
      <c r="IQ46" s="519"/>
      <c r="IR46" s="549"/>
      <c r="IS46" s="548"/>
      <c r="IT46" s="519"/>
      <c r="IU46" s="549"/>
      <c r="IV46" s="548"/>
      <c r="IW46" s="519"/>
      <c r="IX46" s="549"/>
      <c r="IY46" s="548"/>
      <c r="IZ46" s="519"/>
      <c r="JA46" s="549"/>
      <c r="JB46" s="548"/>
      <c r="JC46" s="519"/>
      <c r="JD46" s="549"/>
      <c r="JE46" s="548"/>
      <c r="JF46" s="519"/>
      <c r="JG46" s="549"/>
      <c r="JH46" s="548"/>
      <c r="JI46" s="519"/>
      <c r="JJ46" s="549"/>
      <c r="JK46" s="548"/>
      <c r="JL46" s="519"/>
      <c r="JM46" s="549"/>
      <c r="JN46" s="548"/>
      <c r="JO46" s="519"/>
      <c r="JP46" s="549"/>
      <c r="JQ46" s="548"/>
      <c r="JR46" s="519"/>
      <c r="JS46" s="549"/>
      <c r="JT46" s="548"/>
      <c r="JU46" s="519"/>
      <c r="JV46" s="549"/>
      <c r="JW46" s="510"/>
      <c r="JX46" s="498"/>
      <c r="JY46" s="549"/>
      <c r="JZ46" s="548"/>
      <c r="KA46" s="519"/>
      <c r="KB46" s="549"/>
      <c r="KC46" s="510"/>
      <c r="KD46" s="498"/>
      <c r="KE46" s="549"/>
      <c r="KF46" s="548"/>
      <c r="KG46" s="519"/>
      <c r="KH46" s="549"/>
      <c r="KI46" s="510"/>
      <c r="KJ46" s="498"/>
      <c r="KK46" s="549"/>
      <c r="KL46" s="548"/>
      <c r="KM46" s="519"/>
      <c r="KN46" s="549"/>
      <c r="KO46" s="510"/>
      <c r="KP46" s="498"/>
      <c r="KQ46" s="549"/>
      <c r="KR46" s="548"/>
      <c r="KS46" s="519"/>
      <c r="KT46" s="549"/>
      <c r="KU46" s="510"/>
      <c r="KV46" s="498"/>
      <c r="KW46" s="549"/>
      <c r="KX46" s="548"/>
      <c r="KY46" s="519"/>
      <c r="KZ46" s="549"/>
      <c r="LA46" s="510"/>
      <c r="LB46" s="498"/>
      <c r="LC46" s="549"/>
      <c r="LD46" s="548"/>
      <c r="LE46" s="519"/>
      <c r="LF46" s="549"/>
      <c r="LG46" s="510"/>
      <c r="LH46" s="498"/>
      <c r="LI46" s="549"/>
      <c r="LJ46" s="548"/>
      <c r="LK46" s="519"/>
      <c r="LL46" s="549"/>
      <c r="LM46" s="510"/>
      <c r="LN46" s="498"/>
      <c r="LO46" s="549"/>
      <c r="LP46" s="548"/>
      <c r="LQ46" s="519"/>
      <c r="LR46" s="549"/>
      <c r="LS46" s="510"/>
      <c r="LT46" s="498"/>
      <c r="LU46" s="549"/>
      <c r="LV46" s="548"/>
      <c r="LW46" s="519"/>
      <c r="LX46" s="549"/>
      <c r="LY46" s="510"/>
      <c r="LZ46" s="498"/>
      <c r="MA46" s="549"/>
      <c r="MB46" s="548"/>
      <c r="MC46" s="519"/>
      <c r="MD46" s="549"/>
      <c r="ME46" s="510"/>
      <c r="MF46" s="498"/>
      <c r="MG46" s="549"/>
      <c r="MH46" s="548"/>
      <c r="MI46" s="519"/>
      <c r="MJ46" s="549"/>
      <c r="MK46" s="510"/>
      <c r="ML46" s="498"/>
      <c r="MM46" s="549"/>
      <c r="MN46" s="548"/>
      <c r="MO46" s="519"/>
      <c r="MP46" s="549"/>
      <c r="MQ46" s="510"/>
      <c r="MR46" s="498"/>
      <c r="MS46" s="549"/>
      <c r="MT46" s="548"/>
      <c r="MU46" s="519"/>
      <c r="MV46" s="549"/>
      <c r="MW46" s="510"/>
      <c r="MX46" s="498"/>
      <c r="MY46" s="549"/>
      <c r="MZ46" s="548"/>
      <c r="NA46" s="519"/>
      <c r="NB46" s="549"/>
      <c r="NC46" s="510"/>
      <c r="ND46" s="498"/>
      <c r="NE46" s="549"/>
      <c r="NF46" s="548"/>
      <c r="NG46" s="519"/>
      <c r="NH46" s="549"/>
      <c r="NI46" s="510"/>
      <c r="NJ46" s="498"/>
      <c r="NK46" s="549"/>
      <c r="NL46" s="548"/>
      <c r="NM46" s="519"/>
      <c r="NN46" s="549"/>
      <c r="NO46" s="510"/>
      <c r="NP46" s="498"/>
      <c r="NQ46" s="549"/>
      <c r="NR46" s="548"/>
      <c r="NS46" s="519"/>
      <c r="NT46" s="549"/>
      <c r="NU46" s="510"/>
      <c r="NV46" s="498"/>
      <c r="NW46" s="549"/>
      <c r="NX46" s="548"/>
      <c r="NY46" s="519"/>
      <c r="NZ46" s="549"/>
      <c r="OA46" s="510"/>
      <c r="OB46" s="498"/>
      <c r="OC46" s="549"/>
      <c r="OD46" s="548"/>
      <c r="OE46" s="519"/>
      <c r="OF46" s="549"/>
      <c r="OG46" s="510"/>
      <c r="OH46" s="498"/>
      <c r="OI46" s="549"/>
      <c r="OJ46" s="548"/>
      <c r="OK46" s="519"/>
      <c r="OL46" s="549"/>
      <c r="OM46" s="510"/>
      <c r="ON46" s="498"/>
      <c r="OO46" s="549"/>
      <c r="OP46" s="548"/>
      <c r="OQ46" s="519"/>
      <c r="OR46" s="549"/>
      <c r="OS46" s="510"/>
      <c r="OT46" s="498"/>
      <c r="OU46" s="549"/>
      <c r="OV46" s="548"/>
      <c r="OW46" s="519"/>
      <c r="OX46" s="549"/>
      <c r="OY46" s="510"/>
      <c r="OZ46" s="498"/>
      <c r="PA46" s="549"/>
      <c r="PB46" s="548"/>
      <c r="PC46" s="519"/>
      <c r="PD46" s="549"/>
      <c r="PE46" s="510"/>
      <c r="PF46" s="498"/>
      <c r="PG46" s="549"/>
      <c r="PH46" s="548"/>
      <c r="PI46" s="519"/>
      <c r="PJ46" s="549"/>
      <c r="PK46" s="510"/>
      <c r="PL46" s="498"/>
      <c r="PM46" s="549"/>
      <c r="PN46" s="548"/>
      <c r="PO46" s="519"/>
      <c r="PP46" s="549"/>
      <c r="PQ46" s="510"/>
      <c r="PR46" s="498"/>
      <c r="PS46" s="549"/>
      <c r="PT46" s="548"/>
      <c r="PU46" s="519"/>
      <c r="PV46" s="549"/>
      <c r="PW46" s="510"/>
      <c r="PX46" s="498"/>
      <c r="PY46" s="549"/>
      <c r="PZ46" s="548"/>
      <c r="QA46" s="519"/>
      <c r="QB46" s="549"/>
      <c r="QC46" s="510"/>
      <c r="QD46" s="498"/>
      <c r="QE46" s="549"/>
      <c r="QF46" s="548"/>
      <c r="QG46" s="519"/>
      <c r="QH46" s="549"/>
      <c r="QI46" s="510"/>
      <c r="QJ46" s="498"/>
      <c r="QK46" s="549"/>
      <c r="QL46" s="548"/>
      <c r="QM46" s="519"/>
      <c r="QN46" s="549"/>
      <c r="QO46" s="510"/>
      <c r="QP46" s="498"/>
      <c r="QQ46" s="549"/>
      <c r="QR46" s="548"/>
      <c r="QS46" s="519"/>
      <c r="QT46" s="549"/>
      <c r="QU46" s="510"/>
      <c r="QV46" s="498"/>
      <c r="QW46" s="549"/>
      <c r="QX46" s="548"/>
      <c r="QY46" s="519"/>
      <c r="QZ46" s="549"/>
      <c r="RA46" s="510"/>
      <c r="RB46" s="498"/>
      <c r="RC46" s="549"/>
      <c r="RD46" s="548"/>
      <c r="RE46" s="519"/>
      <c r="RF46" s="549"/>
      <c r="RG46" s="510"/>
      <c r="RH46" s="498"/>
      <c r="RI46" s="549"/>
      <c r="RJ46" s="548"/>
      <c r="RK46" s="519"/>
      <c r="RL46" s="549"/>
      <c r="RM46" s="510"/>
      <c r="RN46" s="498"/>
      <c r="RO46" s="549"/>
      <c r="RP46" s="548"/>
      <c r="RQ46" s="519"/>
      <c r="RR46" s="549"/>
      <c r="RS46" s="510"/>
      <c r="RT46" s="498"/>
      <c r="RU46" s="549"/>
      <c r="RV46" s="548"/>
      <c r="RW46" s="519"/>
      <c r="RX46" s="549"/>
      <c r="RY46" s="510"/>
      <c r="RZ46" s="498"/>
      <c r="SA46" s="549"/>
      <c r="SB46" s="548"/>
      <c r="SC46" s="519"/>
      <c r="SD46" s="549"/>
      <c r="SE46" s="510"/>
      <c r="SF46" s="498"/>
      <c r="SG46" s="549"/>
      <c r="SH46" s="548"/>
      <c r="SI46" s="519"/>
      <c r="SJ46" s="549"/>
      <c r="SK46" s="510"/>
      <c r="SL46" s="498"/>
      <c r="SM46" s="549"/>
      <c r="SN46" s="548"/>
      <c r="SO46" s="519"/>
      <c r="SP46" s="549"/>
      <c r="SQ46" s="510"/>
      <c r="SR46" s="498"/>
      <c r="SS46" s="549"/>
      <c r="ST46" s="548"/>
      <c r="SU46" s="519"/>
      <c r="SV46" s="549"/>
      <c r="SW46" s="510"/>
      <c r="SX46" s="498"/>
      <c r="SY46" s="549"/>
      <c r="SZ46" s="548"/>
      <c r="TA46" s="519"/>
      <c r="TB46" s="549"/>
      <c r="TC46" s="510"/>
      <c r="TD46" s="498"/>
      <c r="TE46" s="549"/>
      <c r="TF46" s="548"/>
      <c r="TG46" s="519"/>
      <c r="TH46" s="549"/>
      <c r="TI46" s="510"/>
      <c r="TJ46" s="498"/>
      <c r="TK46" s="549"/>
      <c r="TL46" s="548"/>
      <c r="TM46" s="519"/>
      <c r="TN46" s="549"/>
    </row>
    <row r="47" spans="1:534" ht="18.600000000000001" customHeight="1">
      <c r="A47" s="548"/>
      <c r="B47" s="510"/>
      <c r="C47" s="549"/>
      <c r="D47" s="548"/>
      <c r="E47" s="510"/>
      <c r="F47" s="549"/>
      <c r="G47" s="548"/>
      <c r="H47" s="510"/>
      <c r="I47" s="549"/>
      <c r="J47" s="548"/>
      <c r="K47" s="510"/>
      <c r="L47" s="549"/>
      <c r="M47" s="548"/>
      <c r="N47" s="519"/>
      <c r="O47" s="549"/>
      <c r="P47" s="548"/>
      <c r="Q47" s="812"/>
      <c r="R47" s="549"/>
      <c r="S47" s="548"/>
      <c r="T47" s="812"/>
      <c r="U47" s="549"/>
      <c r="V47" s="548"/>
      <c r="W47" s="816"/>
      <c r="X47" s="549"/>
      <c r="Y47" s="779"/>
      <c r="Z47" s="811"/>
      <c r="AA47" s="549"/>
      <c r="AB47" s="779"/>
      <c r="AC47" s="811"/>
      <c r="AD47" s="549"/>
      <c r="AE47" s="548"/>
      <c r="AF47" s="812"/>
      <c r="AG47" s="549"/>
      <c r="AH47" s="548"/>
      <c r="AI47" s="822"/>
      <c r="AJ47" s="549"/>
      <c r="AK47" s="548"/>
      <c r="AL47" s="822"/>
      <c r="AM47" s="549"/>
      <c r="AN47" s="548"/>
      <c r="AO47" s="822"/>
      <c r="AP47" s="549"/>
      <c r="AQ47" s="548"/>
      <c r="AR47" s="812"/>
      <c r="AS47" s="549"/>
      <c r="AT47" s="839"/>
      <c r="AU47" s="812"/>
      <c r="AV47" s="823"/>
      <c r="AW47" s="839"/>
      <c r="AX47" s="812"/>
      <c r="AY47" s="823"/>
      <c r="AZ47" s="839"/>
      <c r="BA47" s="812"/>
      <c r="BB47" s="823"/>
      <c r="BC47" s="839"/>
      <c r="BD47" s="845"/>
      <c r="BE47" s="823"/>
      <c r="BF47" s="839"/>
      <c r="BG47" s="845"/>
      <c r="BH47" s="823"/>
      <c r="BI47" s="839"/>
      <c r="BJ47" s="845"/>
      <c r="BK47" s="823"/>
      <c r="BL47" s="839"/>
      <c r="BM47" s="845"/>
      <c r="BN47" s="823"/>
      <c r="BO47" s="851"/>
      <c r="BP47" s="857"/>
      <c r="BQ47" s="853"/>
      <c r="BR47" s="851"/>
      <c r="BS47" s="906"/>
      <c r="BT47" s="853"/>
      <c r="BU47" s="839"/>
      <c r="BV47" s="845"/>
      <c r="BW47" s="823"/>
      <c r="BX47" s="839"/>
      <c r="BY47" s="845"/>
      <c r="BZ47" s="823"/>
      <c r="CA47" s="907"/>
      <c r="CB47" s="860"/>
      <c r="CC47" s="863"/>
      <c r="CD47" s="851"/>
      <c r="CE47" s="859"/>
      <c r="CF47" s="853"/>
      <c r="CG47" s="851"/>
      <c r="CH47" s="859"/>
      <c r="CI47" s="853"/>
      <c r="CJ47" s="548"/>
      <c r="CK47" s="843"/>
      <c r="CL47" s="549"/>
      <c r="CM47" s="548"/>
      <c r="CN47" s="510"/>
      <c r="CO47" s="549"/>
      <c r="CP47" s="510"/>
      <c r="CQ47" s="510"/>
      <c r="CR47" s="549"/>
      <c r="CS47" s="512"/>
      <c r="CT47" s="512"/>
      <c r="CU47" s="823"/>
      <c r="CV47" s="512"/>
      <c r="CW47" s="908"/>
      <c r="CX47" s="823"/>
      <c r="CY47" s="510"/>
      <c r="DA47" s="549"/>
      <c r="DB47" s="548"/>
      <c r="DC47" s="519"/>
      <c r="DD47" s="549"/>
      <c r="DE47" s="510"/>
      <c r="DF47" s="881"/>
      <c r="DG47" s="549"/>
      <c r="DH47" s="510"/>
      <c r="DI47" s="881"/>
      <c r="DJ47" s="549"/>
      <c r="DK47" s="510"/>
      <c r="DL47" s="881"/>
      <c r="DM47" s="549"/>
      <c r="DN47" s="510"/>
      <c r="DO47" s="890"/>
      <c r="DP47" s="549"/>
      <c r="DQ47" s="510"/>
      <c r="DR47" s="890"/>
      <c r="DS47" s="549"/>
      <c r="DT47" s="510"/>
      <c r="DU47" s="881"/>
      <c r="DV47" s="549"/>
      <c r="DW47" s="518"/>
      <c r="DX47" s="510" t="s">
        <v>1659</v>
      </c>
      <c r="DY47" s="549" t="s">
        <v>1214</v>
      </c>
      <c r="DZ47" s="548"/>
      <c r="EA47" s="510" t="s">
        <v>1668</v>
      </c>
      <c r="EB47" s="549" t="s">
        <v>1214</v>
      </c>
      <c r="EC47" s="548"/>
      <c r="ED47" s="510" t="s">
        <v>1668</v>
      </c>
      <c r="EE47" s="549" t="s">
        <v>1214</v>
      </c>
      <c r="EF47" s="510"/>
      <c r="EG47" s="881" t="s">
        <v>1703</v>
      </c>
      <c r="EH47" s="549"/>
      <c r="EI47" s="510"/>
      <c r="EJ47" s="881" t="s">
        <v>1654</v>
      </c>
      <c r="EK47" s="549"/>
      <c r="EL47" s="548"/>
      <c r="EM47" s="881"/>
      <c r="EN47" s="549"/>
      <c r="EO47" s="548"/>
      <c r="EP47" s="519"/>
      <c r="EQ47" s="549"/>
      <c r="ER47" s="548"/>
      <c r="ES47" s="520" t="s">
        <v>1727</v>
      </c>
      <c r="ET47" s="844" t="s">
        <v>1214</v>
      </c>
      <c r="EU47" s="548"/>
      <c r="EV47" s="520" t="s">
        <v>1727</v>
      </c>
      <c r="EW47" s="844" t="s">
        <v>1214</v>
      </c>
      <c r="EX47" s="548"/>
      <c r="EY47" s="520"/>
      <c r="EZ47" s="844"/>
      <c r="FA47" s="548"/>
      <c r="FB47" s="881" t="s">
        <v>1763</v>
      </c>
      <c r="FC47" s="549"/>
      <c r="FD47" s="548"/>
      <c r="FE47" s="519"/>
      <c r="FF47" s="549"/>
      <c r="FG47" s="548"/>
      <c r="FH47" s="510" t="s">
        <v>1732</v>
      </c>
      <c r="FI47" s="549" t="s">
        <v>1735</v>
      </c>
      <c r="FJ47" s="548"/>
      <c r="FK47" s="519"/>
      <c r="FL47" s="844"/>
      <c r="FM47" s="548"/>
      <c r="FN47" s="519"/>
      <c r="FO47" s="549"/>
      <c r="FP47" s="548"/>
      <c r="FQ47" s="519"/>
      <c r="FR47" s="549"/>
      <c r="FS47" s="548"/>
      <c r="FT47" s="519"/>
      <c r="FU47" s="549"/>
      <c r="FV47" s="550"/>
      <c r="FW47" s="531"/>
      <c r="FX47" s="551"/>
      <c r="FY47" s="550"/>
      <c r="FZ47" s="531"/>
      <c r="GA47" s="551"/>
      <c r="GB47" s="548"/>
      <c r="GC47" s="519"/>
      <c r="GD47" s="549"/>
      <c r="GE47" s="548"/>
      <c r="GF47" s="519"/>
      <c r="GG47" s="549"/>
      <c r="GH47" s="851"/>
      <c r="GI47" s="892"/>
      <c r="GJ47" s="853"/>
      <c r="GK47" s="548"/>
      <c r="GL47" s="519"/>
      <c r="GM47" s="549"/>
      <c r="GN47" s="548"/>
      <c r="GO47" s="519"/>
      <c r="GP47" s="549"/>
      <c r="GQ47" s="548"/>
      <c r="GR47" s="519"/>
      <c r="GS47" s="549"/>
      <c r="GT47" s="548"/>
      <c r="GU47" s="519"/>
      <c r="GV47" s="549"/>
      <c r="GW47" s="548"/>
      <c r="GX47" s="519"/>
      <c r="GY47" s="549"/>
      <c r="GZ47" s="548"/>
      <c r="HA47" s="519"/>
      <c r="HB47" s="549"/>
      <c r="HC47" s="548"/>
      <c r="HD47" s="519"/>
      <c r="HE47" s="549"/>
      <c r="HF47" s="548"/>
      <c r="HG47" s="519"/>
      <c r="HH47" s="549"/>
      <c r="HI47" s="548"/>
      <c r="HJ47" s="519"/>
      <c r="HK47" s="549"/>
      <c r="HL47" s="548"/>
      <c r="HM47" s="519"/>
      <c r="HN47" s="549"/>
      <c r="HO47" s="548"/>
      <c r="HP47" s="519"/>
      <c r="HQ47" s="549"/>
      <c r="HR47" s="548"/>
      <c r="HS47" s="519"/>
      <c r="HT47" s="549"/>
      <c r="HU47" s="548"/>
      <c r="HV47" s="519"/>
      <c r="HW47" s="549"/>
      <c r="HX47" s="548"/>
      <c r="HY47" s="519"/>
      <c r="HZ47" s="549"/>
      <c r="IA47" s="548"/>
      <c r="IB47" s="519"/>
      <c r="IC47" s="549"/>
      <c r="ID47" s="548"/>
      <c r="IE47" s="519"/>
      <c r="IF47" s="549"/>
      <c r="IG47" s="548"/>
      <c r="IH47" s="519"/>
      <c r="II47" s="549"/>
      <c r="IJ47" s="548"/>
      <c r="IK47" s="519"/>
      <c r="IL47" s="549"/>
      <c r="IM47" s="548"/>
      <c r="IN47" s="519"/>
      <c r="IO47" s="549"/>
      <c r="IP47" s="548"/>
      <c r="IQ47" s="519"/>
      <c r="IR47" s="549"/>
      <c r="IS47" s="548"/>
      <c r="IT47" s="519"/>
      <c r="IU47" s="549"/>
      <c r="IV47" s="548"/>
      <c r="IW47" s="519"/>
      <c r="IX47" s="549"/>
      <c r="IY47" s="548"/>
      <c r="IZ47" s="519"/>
      <c r="JA47" s="549"/>
      <c r="JB47" s="548"/>
      <c r="JC47" s="519"/>
      <c r="JD47" s="549"/>
      <c r="JE47" s="548"/>
      <c r="JF47" s="519"/>
      <c r="JG47" s="549"/>
      <c r="JH47" s="548"/>
      <c r="JI47" s="519"/>
      <c r="JJ47" s="549"/>
      <c r="JK47" s="548"/>
      <c r="JL47" s="519"/>
      <c r="JM47" s="549"/>
      <c r="JN47" s="548"/>
      <c r="JO47" s="519"/>
      <c r="JP47" s="549"/>
      <c r="JQ47" s="548"/>
      <c r="JR47" s="519"/>
      <c r="JS47" s="549"/>
      <c r="JT47" s="548"/>
      <c r="JU47" s="519"/>
      <c r="JV47" s="549"/>
      <c r="JW47" s="510"/>
      <c r="JX47" s="498"/>
      <c r="JY47" s="549"/>
      <c r="JZ47" s="548"/>
      <c r="KA47" s="519"/>
      <c r="KB47" s="549"/>
      <c r="KC47" s="510"/>
      <c r="KD47" s="498"/>
      <c r="KE47" s="549"/>
      <c r="KF47" s="548"/>
      <c r="KG47" s="519"/>
      <c r="KH47" s="549"/>
      <c r="KI47" s="510"/>
      <c r="KJ47" s="498"/>
      <c r="KK47" s="549"/>
      <c r="KL47" s="548"/>
      <c r="KM47" s="519"/>
      <c r="KN47" s="549"/>
      <c r="KO47" s="510"/>
      <c r="KP47" s="498"/>
      <c r="KQ47" s="549"/>
      <c r="KR47" s="548"/>
      <c r="KS47" s="519"/>
      <c r="KT47" s="549"/>
      <c r="KU47" s="510"/>
      <c r="KV47" s="498"/>
      <c r="KW47" s="549"/>
      <c r="KX47" s="548"/>
      <c r="KY47" s="519"/>
      <c r="KZ47" s="549"/>
      <c r="LA47" s="510"/>
      <c r="LB47" s="498"/>
      <c r="LC47" s="549"/>
      <c r="LD47" s="548"/>
      <c r="LE47" s="519"/>
      <c r="LF47" s="549"/>
      <c r="LG47" s="510"/>
      <c r="LH47" s="498"/>
      <c r="LI47" s="549"/>
      <c r="LJ47" s="548"/>
      <c r="LK47" s="519"/>
      <c r="LL47" s="549"/>
      <c r="LM47" s="510"/>
      <c r="LN47" s="498"/>
      <c r="LO47" s="549"/>
      <c r="LP47" s="548"/>
      <c r="LQ47" s="519"/>
      <c r="LR47" s="549"/>
      <c r="LS47" s="510"/>
      <c r="LT47" s="498"/>
      <c r="LU47" s="549"/>
      <c r="LV47" s="548"/>
      <c r="LW47" s="519"/>
      <c r="LX47" s="549"/>
      <c r="LY47" s="510"/>
      <c r="LZ47" s="498"/>
      <c r="MA47" s="549"/>
      <c r="MB47" s="548"/>
      <c r="MC47" s="519"/>
      <c r="MD47" s="549"/>
      <c r="ME47" s="510"/>
      <c r="MF47" s="498"/>
      <c r="MG47" s="549"/>
      <c r="MH47" s="548"/>
      <c r="MI47" s="519"/>
      <c r="MJ47" s="549"/>
      <c r="MK47" s="510"/>
      <c r="ML47" s="498"/>
      <c r="MM47" s="549"/>
      <c r="MN47" s="548"/>
      <c r="MO47" s="519"/>
      <c r="MP47" s="549"/>
      <c r="MQ47" s="510"/>
      <c r="MR47" s="498"/>
      <c r="MS47" s="549"/>
      <c r="MT47" s="548"/>
      <c r="MU47" s="519"/>
      <c r="MV47" s="549"/>
      <c r="MW47" s="510"/>
      <c r="MX47" s="498"/>
      <c r="MY47" s="549"/>
      <c r="MZ47" s="548"/>
      <c r="NA47" s="519"/>
      <c r="NB47" s="549"/>
      <c r="NC47" s="510"/>
      <c r="ND47" s="498"/>
      <c r="NE47" s="549"/>
      <c r="NF47" s="548"/>
      <c r="NG47" s="519"/>
      <c r="NH47" s="549"/>
      <c r="NI47" s="510"/>
      <c r="NJ47" s="498"/>
      <c r="NK47" s="549"/>
      <c r="NL47" s="548"/>
      <c r="NM47" s="519"/>
      <c r="NN47" s="549"/>
      <c r="NO47" s="510"/>
      <c r="NP47" s="498"/>
      <c r="NQ47" s="549"/>
      <c r="NR47" s="548"/>
      <c r="NS47" s="519"/>
      <c r="NT47" s="549"/>
      <c r="NU47" s="510"/>
      <c r="NV47" s="498"/>
      <c r="NW47" s="549"/>
      <c r="NX47" s="548"/>
      <c r="NY47" s="519"/>
      <c r="NZ47" s="549"/>
      <c r="OA47" s="510"/>
      <c r="OB47" s="498"/>
      <c r="OC47" s="549"/>
      <c r="OD47" s="548"/>
      <c r="OE47" s="519"/>
      <c r="OF47" s="549"/>
      <c r="OG47" s="510"/>
      <c r="OH47" s="498"/>
      <c r="OI47" s="549"/>
      <c r="OJ47" s="548"/>
      <c r="OK47" s="519"/>
      <c r="OL47" s="549"/>
      <c r="OM47" s="510"/>
      <c r="ON47" s="498"/>
      <c r="OO47" s="549"/>
      <c r="OP47" s="548"/>
      <c r="OQ47" s="519"/>
      <c r="OR47" s="549"/>
      <c r="OS47" s="510"/>
      <c r="OT47" s="498"/>
      <c r="OU47" s="549"/>
      <c r="OV47" s="548"/>
      <c r="OW47" s="519"/>
      <c r="OX47" s="549"/>
      <c r="OY47" s="510"/>
      <c r="OZ47" s="498"/>
      <c r="PA47" s="549"/>
      <c r="PB47" s="548"/>
      <c r="PC47" s="519"/>
      <c r="PD47" s="549"/>
      <c r="PE47" s="510"/>
      <c r="PF47" s="498"/>
      <c r="PG47" s="549"/>
      <c r="PH47" s="548"/>
      <c r="PI47" s="519"/>
      <c r="PJ47" s="549"/>
      <c r="PK47" s="510"/>
      <c r="PL47" s="498"/>
      <c r="PM47" s="549"/>
      <c r="PN47" s="548"/>
      <c r="PO47" s="519"/>
      <c r="PP47" s="549"/>
      <c r="PQ47" s="510"/>
      <c r="PR47" s="498"/>
      <c r="PS47" s="549"/>
      <c r="PT47" s="548"/>
      <c r="PU47" s="519"/>
      <c r="PV47" s="549"/>
      <c r="PW47" s="510"/>
      <c r="PX47" s="498"/>
      <c r="PY47" s="549"/>
      <c r="PZ47" s="548"/>
      <c r="QA47" s="519"/>
      <c r="QB47" s="549"/>
      <c r="QC47" s="510"/>
      <c r="QD47" s="498"/>
      <c r="QE47" s="549"/>
      <c r="QF47" s="548"/>
      <c r="QG47" s="519"/>
      <c r="QH47" s="549"/>
      <c r="QI47" s="510"/>
      <c r="QJ47" s="498"/>
      <c r="QK47" s="549"/>
      <c r="QL47" s="548"/>
      <c r="QM47" s="519"/>
      <c r="QN47" s="549"/>
      <c r="QO47" s="510"/>
      <c r="QP47" s="498"/>
      <c r="QQ47" s="549"/>
      <c r="QR47" s="548"/>
      <c r="QS47" s="519"/>
      <c r="QT47" s="549"/>
      <c r="QU47" s="510"/>
      <c r="QV47" s="498"/>
      <c r="QW47" s="549"/>
      <c r="QX47" s="548"/>
      <c r="QY47" s="519"/>
      <c r="QZ47" s="549"/>
      <c r="RA47" s="510"/>
      <c r="RB47" s="498"/>
      <c r="RC47" s="549"/>
      <c r="RD47" s="548"/>
      <c r="RE47" s="519"/>
      <c r="RF47" s="549"/>
      <c r="RG47" s="510"/>
      <c r="RH47" s="498"/>
      <c r="RI47" s="549"/>
      <c r="RJ47" s="548"/>
      <c r="RK47" s="519"/>
      <c r="RL47" s="549"/>
      <c r="RM47" s="510"/>
      <c r="RN47" s="498"/>
      <c r="RO47" s="549"/>
      <c r="RP47" s="548"/>
      <c r="RQ47" s="519"/>
      <c r="RR47" s="549"/>
      <c r="RS47" s="510"/>
      <c r="RT47" s="498"/>
      <c r="RU47" s="549"/>
      <c r="RV47" s="548"/>
      <c r="RW47" s="519"/>
      <c r="RX47" s="549"/>
      <c r="RY47" s="510"/>
      <c r="RZ47" s="498"/>
      <c r="SA47" s="549"/>
      <c r="SB47" s="548"/>
      <c r="SC47" s="519"/>
      <c r="SD47" s="549"/>
      <c r="SE47" s="510"/>
      <c r="SF47" s="498"/>
      <c r="SG47" s="549"/>
      <c r="SH47" s="548"/>
      <c r="SI47" s="519"/>
      <c r="SJ47" s="549"/>
      <c r="SK47" s="510"/>
      <c r="SL47" s="498"/>
      <c r="SM47" s="549"/>
      <c r="SN47" s="548"/>
      <c r="SO47" s="519"/>
      <c r="SP47" s="549"/>
      <c r="SQ47" s="510"/>
      <c r="SR47" s="498"/>
      <c r="SS47" s="549"/>
      <c r="ST47" s="548"/>
      <c r="SU47" s="519"/>
      <c r="SV47" s="549"/>
      <c r="SW47" s="510"/>
      <c r="SX47" s="498"/>
      <c r="SY47" s="549"/>
      <c r="SZ47" s="548"/>
      <c r="TA47" s="519"/>
      <c r="TB47" s="549"/>
      <c r="TC47" s="510"/>
      <c r="TD47" s="498"/>
      <c r="TE47" s="549"/>
      <c r="TF47" s="548"/>
      <c r="TG47" s="519"/>
      <c r="TH47" s="549"/>
      <c r="TI47" s="510"/>
      <c r="TJ47" s="498"/>
      <c r="TK47" s="549"/>
      <c r="TL47" s="548"/>
      <c r="TM47" s="519"/>
      <c r="TN47" s="549"/>
    </row>
    <row r="48" spans="1:534" ht="19.7" customHeight="1">
      <c r="A48" s="548"/>
      <c r="B48" s="510" t="s">
        <v>1228</v>
      </c>
      <c r="C48" s="549" t="s">
        <v>1211</v>
      </c>
      <c r="D48" s="548"/>
      <c r="E48" s="510"/>
      <c r="F48" s="549"/>
      <c r="G48" s="548"/>
      <c r="H48" s="527" t="s">
        <v>1223</v>
      </c>
      <c r="I48" s="549" t="s">
        <v>1211</v>
      </c>
      <c r="J48" s="548"/>
      <c r="K48" s="814" t="s">
        <v>1530</v>
      </c>
      <c r="L48" s="549" t="s">
        <v>1214</v>
      </c>
      <c r="M48" s="548"/>
      <c r="N48" s="519"/>
      <c r="O48" s="549"/>
      <c r="P48" s="548"/>
      <c r="Q48" s="812"/>
      <c r="R48" s="549"/>
      <c r="S48" s="779"/>
      <c r="T48" s="812" t="s">
        <v>1238</v>
      </c>
      <c r="U48" s="810" t="s">
        <v>1220</v>
      </c>
      <c r="V48" s="548"/>
      <c r="W48" s="816" t="s">
        <v>1245</v>
      </c>
      <c r="X48" s="549" t="s">
        <v>1211</v>
      </c>
      <c r="Y48" s="548"/>
      <c r="Z48" s="816" t="s">
        <v>1236</v>
      </c>
      <c r="AA48" s="823" t="s">
        <v>1214</v>
      </c>
      <c r="AB48" s="548"/>
      <c r="AC48" s="816"/>
      <c r="AD48" s="823"/>
      <c r="AE48" s="779" t="s">
        <v>1233</v>
      </c>
      <c r="AF48" s="811" t="s">
        <v>1234</v>
      </c>
      <c r="AG48" s="549" t="s">
        <v>1214</v>
      </c>
      <c r="AH48" s="548"/>
      <c r="AI48" s="822"/>
      <c r="AJ48" s="549"/>
      <c r="AK48" s="548"/>
      <c r="AL48" s="822"/>
      <c r="AM48" s="549"/>
      <c r="AN48" s="548"/>
      <c r="AO48" s="822"/>
      <c r="AP48" s="549"/>
      <c r="AQ48" s="779"/>
      <c r="AR48" s="811"/>
      <c r="AS48" s="549"/>
      <c r="AT48" s="840" t="s">
        <v>1233</v>
      </c>
      <c r="AU48" s="815" t="s">
        <v>1234</v>
      </c>
      <c r="AV48" s="823" t="s">
        <v>1214</v>
      </c>
      <c r="AW48" s="840" t="s">
        <v>1233</v>
      </c>
      <c r="AX48" s="815" t="s">
        <v>1234</v>
      </c>
      <c r="AY48" s="823" t="s">
        <v>1214</v>
      </c>
      <c r="AZ48" s="840" t="s">
        <v>1233</v>
      </c>
      <c r="BA48" s="815" t="s">
        <v>1234</v>
      </c>
      <c r="BB48" s="823" t="s">
        <v>1214</v>
      </c>
      <c r="BC48" s="839" t="s">
        <v>1537</v>
      </c>
      <c r="BD48" s="812" t="s">
        <v>1560</v>
      </c>
      <c r="BE48" s="823" t="s">
        <v>1214</v>
      </c>
      <c r="BF48" s="839" t="s">
        <v>1537</v>
      </c>
      <c r="BG48" s="812" t="s">
        <v>1560</v>
      </c>
      <c r="BH48" s="823" t="s">
        <v>1214</v>
      </c>
      <c r="BI48" s="839" t="s">
        <v>1537</v>
      </c>
      <c r="BJ48" s="812" t="s">
        <v>1560</v>
      </c>
      <c r="BK48" s="823" t="s">
        <v>1214</v>
      </c>
      <c r="BL48" s="839"/>
      <c r="BM48" s="812"/>
      <c r="BN48" s="823"/>
      <c r="BO48" s="851"/>
      <c r="BP48" s="857"/>
      <c r="BQ48" s="853"/>
      <c r="BR48" s="851"/>
      <c r="BS48" s="858"/>
      <c r="BT48" s="844"/>
      <c r="BU48" s="839"/>
      <c r="BV48" s="812"/>
      <c r="BW48" s="823"/>
      <c r="BX48" s="839"/>
      <c r="BY48" s="812"/>
      <c r="BZ48" s="823"/>
      <c r="CA48" s="502"/>
      <c r="CB48" s="870" t="s">
        <v>1577</v>
      </c>
      <c r="CC48" s="844"/>
      <c r="CD48" s="842"/>
      <c r="CE48" s="870" t="s">
        <v>1579</v>
      </c>
      <c r="CF48" s="844"/>
      <c r="CG48" s="842"/>
      <c r="CH48" s="870" t="s">
        <v>1581</v>
      </c>
      <c r="CI48" s="844"/>
      <c r="CJ48" s="842"/>
      <c r="CK48" s="870" t="s">
        <v>1582</v>
      </c>
      <c r="CL48" s="844"/>
      <c r="CM48" s="548"/>
      <c r="CN48" s="870" t="s">
        <v>1582</v>
      </c>
      <c r="CO48" s="549"/>
      <c r="CP48" s="510"/>
      <c r="CQ48" s="510"/>
      <c r="CR48" s="549"/>
      <c r="CS48" s="512" t="s">
        <v>1614</v>
      </c>
      <c r="CT48" s="512" t="s">
        <v>1596</v>
      </c>
      <c r="CU48" s="823"/>
      <c r="CV48" s="512"/>
      <c r="CW48" s="498"/>
      <c r="CX48" s="823"/>
      <c r="CY48" s="510"/>
      <c r="DA48" s="549"/>
      <c r="DB48" s="548"/>
      <c r="DC48" s="519"/>
      <c r="DD48" s="549"/>
      <c r="DE48" s="510"/>
      <c r="DF48" s="895"/>
      <c r="DG48" s="549"/>
      <c r="DH48" s="510"/>
      <c r="DI48" s="895" t="s">
        <v>1637</v>
      </c>
      <c r="DJ48" s="549"/>
      <c r="DK48" s="510"/>
      <c r="DL48" s="881" t="s">
        <v>1642</v>
      </c>
      <c r="DM48" s="549"/>
      <c r="DN48" s="510"/>
      <c r="DO48" s="881" t="s">
        <v>1636</v>
      </c>
      <c r="DP48" s="549"/>
      <c r="DQ48" s="510"/>
      <c r="DR48" s="881" t="s">
        <v>1636</v>
      </c>
      <c r="DS48" s="549"/>
      <c r="DT48" s="510"/>
      <c r="DU48" s="890" t="s">
        <v>1657</v>
      </c>
      <c r="DV48" s="549"/>
      <c r="DW48" s="548"/>
      <c r="DX48" s="510"/>
      <c r="DY48" s="549"/>
      <c r="DZ48" s="548"/>
      <c r="EA48" s="510" t="s">
        <v>1611</v>
      </c>
      <c r="EB48" s="549" t="s">
        <v>1211</v>
      </c>
      <c r="EC48" s="548"/>
      <c r="ED48" s="510" t="s">
        <v>1611</v>
      </c>
      <c r="EE48" s="549" t="s">
        <v>1211</v>
      </c>
      <c r="EF48" s="510"/>
      <c r="EG48" s="520"/>
      <c r="EH48" s="549"/>
      <c r="EI48" s="510"/>
      <c r="EJ48" s="890" t="s">
        <v>1655</v>
      </c>
      <c r="EK48" s="549"/>
      <c r="EL48" s="548"/>
      <c r="EM48" s="890"/>
      <c r="EN48" s="549"/>
      <c r="EO48" s="548"/>
      <c r="EP48" s="520"/>
      <c r="EQ48" s="549"/>
      <c r="ER48" s="548"/>
      <c r="ES48" s="519"/>
      <c r="ET48" s="549"/>
      <c r="EU48" s="548"/>
      <c r="EV48" s="519"/>
      <c r="EW48" s="549"/>
      <c r="EX48" s="548"/>
      <c r="EY48" s="519"/>
      <c r="EZ48" s="549"/>
      <c r="FA48" s="548"/>
      <c r="FB48" s="890" t="s">
        <v>1676</v>
      </c>
      <c r="FC48" s="549"/>
      <c r="FD48" s="548"/>
      <c r="FE48" s="519"/>
      <c r="FF48" s="549"/>
      <c r="FG48" s="548"/>
      <c r="FH48" s="510" t="s">
        <v>1755</v>
      </c>
      <c r="FI48" s="549" t="s">
        <v>1735</v>
      </c>
      <c r="FJ48" s="548"/>
      <c r="FK48" s="519"/>
      <c r="FL48" s="844"/>
      <c r="FM48" s="548"/>
      <c r="FN48" s="519"/>
      <c r="FO48" s="549"/>
      <c r="FP48" s="548"/>
      <c r="FQ48" s="519"/>
      <c r="FR48" s="549"/>
      <c r="FS48" s="548"/>
      <c r="FT48" s="519"/>
      <c r="FU48" s="549"/>
      <c r="FV48" s="550"/>
      <c r="FW48" s="827"/>
      <c r="FX48" s="551"/>
      <c r="FY48" s="550"/>
      <c r="FZ48" s="531"/>
      <c r="GA48" s="551"/>
      <c r="GB48" s="548"/>
      <c r="GC48" s="519"/>
      <c r="GD48" s="549"/>
      <c r="GE48" s="548"/>
      <c r="GF48" s="519"/>
      <c r="GG48" s="549"/>
      <c r="GH48" s="550"/>
      <c r="GI48" s="827"/>
      <c r="GJ48" s="551"/>
      <c r="GK48" s="548"/>
      <c r="GL48" s="519"/>
      <c r="GM48" s="549"/>
      <c r="GN48" s="548"/>
      <c r="GO48" s="519"/>
      <c r="GP48" s="549"/>
      <c r="GQ48" s="548"/>
      <c r="GR48" s="519"/>
      <c r="GS48" s="549"/>
      <c r="GT48" s="548"/>
      <c r="GU48" s="519"/>
      <c r="GV48" s="549"/>
      <c r="GW48" s="548"/>
      <c r="GX48" s="519"/>
      <c r="GY48" s="549"/>
      <c r="GZ48" s="548"/>
      <c r="HA48" s="519"/>
      <c r="HB48" s="549"/>
      <c r="HC48" s="548"/>
      <c r="HD48" s="519"/>
      <c r="HE48" s="549"/>
      <c r="HF48" s="548"/>
      <c r="HG48" s="519"/>
      <c r="HH48" s="549"/>
      <c r="HI48" s="548"/>
      <c r="HJ48" s="519"/>
      <c r="HK48" s="549"/>
      <c r="HL48" s="548"/>
      <c r="HM48" s="519"/>
      <c r="HN48" s="549"/>
      <c r="HO48" s="548"/>
      <c r="HP48" s="519"/>
      <c r="HQ48" s="549"/>
      <c r="HR48" s="548"/>
      <c r="HS48" s="519"/>
      <c r="HT48" s="549"/>
      <c r="HU48" s="548"/>
      <c r="HV48" s="519"/>
      <c r="HW48" s="549"/>
      <c r="HX48" s="548"/>
      <c r="HY48" s="519"/>
      <c r="HZ48" s="549"/>
      <c r="IA48" s="548"/>
      <c r="IB48" s="519"/>
      <c r="IC48" s="549"/>
      <c r="ID48" s="548"/>
      <c r="IE48" s="519"/>
      <c r="IF48" s="549"/>
      <c r="IG48" s="548"/>
      <c r="IH48" s="519"/>
      <c r="II48" s="549"/>
      <c r="IJ48" s="548"/>
      <c r="IK48" s="519"/>
      <c r="IL48" s="549"/>
      <c r="IM48" s="548"/>
      <c r="IN48" s="519"/>
      <c r="IO48" s="549"/>
      <c r="IP48" s="548"/>
      <c r="IQ48" s="519"/>
      <c r="IR48" s="549"/>
      <c r="IS48" s="548"/>
      <c r="IT48" s="519"/>
      <c r="IU48" s="549"/>
      <c r="IV48" s="548"/>
      <c r="IW48" s="519"/>
      <c r="IX48" s="549"/>
      <c r="IY48" s="548"/>
      <c r="IZ48" s="519"/>
      <c r="JA48" s="549"/>
      <c r="JB48" s="548"/>
      <c r="JC48" s="519"/>
      <c r="JD48" s="549"/>
      <c r="JE48" s="548"/>
      <c r="JF48" s="519"/>
      <c r="JG48" s="549"/>
      <c r="JH48" s="548"/>
      <c r="JI48" s="519"/>
      <c r="JJ48" s="549"/>
      <c r="JK48" s="548"/>
      <c r="JL48" s="519"/>
      <c r="JM48" s="549"/>
      <c r="JN48" s="548"/>
      <c r="JO48" s="519"/>
      <c r="JP48" s="549"/>
      <c r="JQ48" s="548"/>
      <c r="JR48" s="519"/>
      <c r="JS48" s="549"/>
      <c r="JT48" s="548"/>
      <c r="JU48" s="519"/>
      <c r="JV48" s="549"/>
      <c r="JW48" s="510"/>
      <c r="JX48" s="510"/>
      <c r="JY48" s="549"/>
      <c r="JZ48" s="548"/>
      <c r="KA48" s="519"/>
      <c r="KB48" s="549"/>
      <c r="KC48" s="510"/>
      <c r="KD48" s="510"/>
      <c r="KE48" s="549"/>
      <c r="KF48" s="548"/>
      <c r="KG48" s="519"/>
      <c r="KH48" s="549"/>
      <c r="KI48" s="510"/>
      <c r="KJ48" s="510"/>
      <c r="KK48" s="549"/>
      <c r="KL48" s="548"/>
      <c r="KM48" s="519"/>
      <c r="KN48" s="549"/>
      <c r="KO48" s="510"/>
      <c r="KP48" s="510"/>
      <c r="KQ48" s="549"/>
      <c r="KR48" s="548"/>
      <c r="KS48" s="519"/>
      <c r="KT48" s="549"/>
      <c r="KU48" s="510"/>
      <c r="KV48" s="510"/>
      <c r="KW48" s="549"/>
      <c r="KX48" s="548"/>
      <c r="KY48" s="519"/>
      <c r="KZ48" s="549"/>
      <c r="LA48" s="510"/>
      <c r="LB48" s="510"/>
      <c r="LC48" s="549"/>
      <c r="LD48" s="548"/>
      <c r="LE48" s="519"/>
      <c r="LF48" s="549"/>
      <c r="LG48" s="510"/>
      <c r="LH48" s="510"/>
      <c r="LI48" s="549"/>
      <c r="LJ48" s="548"/>
      <c r="LK48" s="519"/>
      <c r="LL48" s="549"/>
      <c r="LM48" s="510"/>
      <c r="LN48" s="510"/>
      <c r="LO48" s="549"/>
      <c r="LP48" s="548"/>
      <c r="LQ48" s="519"/>
      <c r="LR48" s="549"/>
      <c r="LS48" s="510"/>
      <c r="LT48" s="510"/>
      <c r="LU48" s="549"/>
      <c r="LV48" s="548"/>
      <c r="LW48" s="519"/>
      <c r="LX48" s="549"/>
      <c r="LY48" s="510"/>
      <c r="LZ48" s="510"/>
      <c r="MA48" s="549"/>
      <c r="MB48" s="548"/>
      <c r="MC48" s="519"/>
      <c r="MD48" s="549"/>
      <c r="ME48" s="510"/>
      <c r="MF48" s="510"/>
      <c r="MG48" s="549"/>
      <c r="MH48" s="548"/>
      <c r="MI48" s="519"/>
      <c r="MJ48" s="549"/>
      <c r="MK48" s="510"/>
      <c r="ML48" s="510"/>
      <c r="MM48" s="549"/>
      <c r="MN48" s="548"/>
      <c r="MO48" s="519"/>
      <c r="MP48" s="549"/>
      <c r="MQ48" s="510"/>
      <c r="MR48" s="510"/>
      <c r="MS48" s="549"/>
      <c r="MT48" s="548"/>
      <c r="MU48" s="519"/>
      <c r="MV48" s="549"/>
      <c r="MW48" s="510"/>
      <c r="MX48" s="510"/>
      <c r="MY48" s="549"/>
      <c r="MZ48" s="548"/>
      <c r="NA48" s="519"/>
      <c r="NB48" s="549"/>
      <c r="NC48" s="510"/>
      <c r="ND48" s="510"/>
      <c r="NE48" s="549"/>
      <c r="NF48" s="548"/>
      <c r="NG48" s="519"/>
      <c r="NH48" s="549"/>
      <c r="NI48" s="510"/>
      <c r="NJ48" s="510"/>
      <c r="NK48" s="549"/>
      <c r="NL48" s="548"/>
      <c r="NM48" s="519"/>
      <c r="NN48" s="549"/>
      <c r="NO48" s="510"/>
      <c r="NP48" s="510"/>
      <c r="NQ48" s="549"/>
      <c r="NR48" s="548"/>
      <c r="NS48" s="519"/>
      <c r="NT48" s="549"/>
      <c r="NU48" s="510"/>
      <c r="NV48" s="510"/>
      <c r="NW48" s="549"/>
      <c r="NX48" s="548"/>
      <c r="NY48" s="519"/>
      <c r="NZ48" s="549"/>
      <c r="OA48" s="510"/>
      <c r="OB48" s="510"/>
      <c r="OC48" s="549"/>
      <c r="OD48" s="548"/>
      <c r="OE48" s="519"/>
      <c r="OF48" s="549"/>
      <c r="OG48" s="510"/>
      <c r="OH48" s="510"/>
      <c r="OI48" s="549"/>
      <c r="OJ48" s="548"/>
      <c r="OK48" s="519"/>
      <c r="OL48" s="549"/>
      <c r="OM48" s="510"/>
      <c r="ON48" s="510"/>
      <c r="OO48" s="549"/>
      <c r="OP48" s="548"/>
      <c r="OQ48" s="519"/>
      <c r="OR48" s="549"/>
      <c r="OS48" s="510"/>
      <c r="OT48" s="510"/>
      <c r="OU48" s="549"/>
      <c r="OV48" s="548"/>
      <c r="OW48" s="519"/>
      <c r="OX48" s="549"/>
      <c r="OY48" s="510"/>
      <c r="OZ48" s="510"/>
      <c r="PA48" s="549"/>
      <c r="PB48" s="548"/>
      <c r="PC48" s="519"/>
      <c r="PD48" s="549"/>
      <c r="PE48" s="510"/>
      <c r="PF48" s="510"/>
      <c r="PG48" s="549"/>
      <c r="PH48" s="548"/>
      <c r="PI48" s="519"/>
      <c r="PJ48" s="549"/>
      <c r="PK48" s="510"/>
      <c r="PL48" s="510"/>
      <c r="PM48" s="549"/>
      <c r="PN48" s="548"/>
      <c r="PO48" s="519"/>
      <c r="PP48" s="549"/>
      <c r="PQ48" s="510"/>
      <c r="PR48" s="510"/>
      <c r="PS48" s="549"/>
      <c r="PT48" s="548"/>
      <c r="PU48" s="519"/>
      <c r="PV48" s="549"/>
      <c r="PW48" s="510"/>
      <c r="PX48" s="510"/>
      <c r="PY48" s="549"/>
      <c r="PZ48" s="548"/>
      <c r="QA48" s="519"/>
      <c r="QB48" s="549"/>
      <c r="QC48" s="510"/>
      <c r="QD48" s="510"/>
      <c r="QE48" s="549"/>
      <c r="QF48" s="548"/>
      <c r="QG48" s="519"/>
      <c r="QH48" s="549"/>
      <c r="QI48" s="510"/>
      <c r="QJ48" s="510"/>
      <c r="QK48" s="549"/>
      <c r="QL48" s="548"/>
      <c r="QM48" s="519"/>
      <c r="QN48" s="549"/>
      <c r="QO48" s="510"/>
      <c r="QP48" s="510"/>
      <c r="QQ48" s="549"/>
      <c r="QR48" s="548"/>
      <c r="QS48" s="519"/>
      <c r="QT48" s="549"/>
      <c r="QU48" s="510"/>
      <c r="QV48" s="510"/>
      <c r="QW48" s="549"/>
      <c r="QX48" s="548"/>
      <c r="QY48" s="519"/>
      <c r="QZ48" s="549"/>
      <c r="RA48" s="510"/>
      <c r="RB48" s="510"/>
      <c r="RC48" s="549"/>
      <c r="RD48" s="548"/>
      <c r="RE48" s="519"/>
      <c r="RF48" s="549"/>
      <c r="RG48" s="510"/>
      <c r="RH48" s="510"/>
      <c r="RI48" s="549"/>
      <c r="RJ48" s="548"/>
      <c r="RK48" s="519"/>
      <c r="RL48" s="549"/>
      <c r="RM48" s="510"/>
      <c r="RN48" s="510"/>
      <c r="RO48" s="549"/>
      <c r="RP48" s="548"/>
      <c r="RQ48" s="519"/>
      <c r="RR48" s="549"/>
      <c r="RS48" s="510"/>
      <c r="RT48" s="510"/>
      <c r="RU48" s="549"/>
      <c r="RV48" s="548"/>
      <c r="RW48" s="519"/>
      <c r="RX48" s="549"/>
      <c r="RY48" s="510"/>
      <c r="RZ48" s="510"/>
      <c r="SA48" s="549"/>
      <c r="SB48" s="548"/>
      <c r="SC48" s="519"/>
      <c r="SD48" s="549"/>
      <c r="SE48" s="510"/>
      <c r="SF48" s="510"/>
      <c r="SG48" s="549"/>
      <c r="SH48" s="548"/>
      <c r="SI48" s="519"/>
      <c r="SJ48" s="549"/>
      <c r="SK48" s="510"/>
      <c r="SL48" s="510"/>
      <c r="SM48" s="549"/>
      <c r="SN48" s="548"/>
      <c r="SO48" s="519"/>
      <c r="SP48" s="549"/>
      <c r="SQ48" s="510"/>
      <c r="SR48" s="510"/>
      <c r="SS48" s="549"/>
      <c r="ST48" s="548"/>
      <c r="SU48" s="519"/>
      <c r="SV48" s="549"/>
      <c r="SW48" s="510"/>
      <c r="SX48" s="510"/>
      <c r="SY48" s="549"/>
      <c r="SZ48" s="548"/>
      <c r="TA48" s="519"/>
      <c r="TB48" s="549"/>
      <c r="TC48" s="510"/>
      <c r="TD48" s="510"/>
      <c r="TE48" s="549"/>
      <c r="TF48" s="548"/>
      <c r="TG48" s="519"/>
      <c r="TH48" s="549"/>
      <c r="TI48" s="510"/>
      <c r="TJ48" s="510"/>
      <c r="TK48" s="549"/>
      <c r="TL48" s="548"/>
      <c r="TM48" s="519"/>
      <c r="TN48" s="549"/>
    </row>
    <row r="49" spans="1:534" ht="20.45" customHeight="1">
      <c r="A49" s="548"/>
      <c r="B49" s="510" t="s">
        <v>1231</v>
      </c>
      <c r="C49" s="549" t="s">
        <v>1211</v>
      </c>
      <c r="D49" s="779"/>
      <c r="E49" s="510"/>
      <c r="F49" s="810"/>
      <c r="G49" s="548"/>
      <c r="H49" s="814" t="s">
        <v>1226</v>
      </c>
      <c r="I49" s="549" t="s">
        <v>1211</v>
      </c>
      <c r="J49" s="548"/>
      <c r="K49" s="512" t="s">
        <v>1237</v>
      </c>
      <c r="L49" s="549" t="s">
        <v>1214</v>
      </c>
      <c r="M49" s="548"/>
      <c r="N49" s="519"/>
      <c r="O49" s="549"/>
      <c r="P49" s="548"/>
      <c r="Q49" s="812"/>
      <c r="R49" s="549"/>
      <c r="S49" s="548"/>
      <c r="T49" s="812" t="s">
        <v>1241</v>
      </c>
      <c r="U49" s="549" t="s">
        <v>1214</v>
      </c>
      <c r="V49" s="548" t="s">
        <v>1537</v>
      </c>
      <c r="W49" s="811" t="s">
        <v>1536</v>
      </c>
      <c r="X49" s="549" t="s">
        <v>1220</v>
      </c>
      <c r="Y49" s="548"/>
      <c r="Z49" s="831" t="s">
        <v>1196</v>
      </c>
      <c r="AA49" s="549"/>
      <c r="AB49" s="548"/>
      <c r="AC49" s="831" t="s">
        <v>1196</v>
      </c>
      <c r="AD49" s="549"/>
      <c r="AE49" s="548"/>
      <c r="AF49" s="780"/>
      <c r="AG49" s="549"/>
      <c r="AH49" s="548"/>
      <c r="AI49" s="527"/>
      <c r="AJ49" s="549"/>
      <c r="AK49" s="548"/>
      <c r="AL49" s="527"/>
      <c r="AM49" s="549"/>
      <c r="AN49" s="548"/>
      <c r="AO49" s="527"/>
      <c r="AP49" s="549"/>
      <c r="AQ49" s="548"/>
      <c r="AR49" s="780"/>
      <c r="AS49" s="549"/>
      <c r="AT49" s="839" t="s">
        <v>1537</v>
      </c>
      <c r="AU49" s="815" t="s">
        <v>1550</v>
      </c>
      <c r="AV49" s="823" t="s">
        <v>1214</v>
      </c>
      <c r="AW49" s="839" t="s">
        <v>1537</v>
      </c>
      <c r="AX49" s="815" t="s">
        <v>1550</v>
      </c>
      <c r="AY49" s="823" t="s">
        <v>1214</v>
      </c>
      <c r="AZ49" s="839" t="s">
        <v>1537</v>
      </c>
      <c r="BA49" s="815" t="s">
        <v>1550</v>
      </c>
      <c r="BB49" s="823" t="s">
        <v>1214</v>
      </c>
      <c r="BC49" s="839"/>
      <c r="BD49" s="812" t="s">
        <v>1561</v>
      </c>
      <c r="BE49" s="823" t="s">
        <v>1214</v>
      </c>
      <c r="BF49" s="839"/>
      <c r="BG49" s="812" t="s">
        <v>1561</v>
      </c>
      <c r="BH49" s="823" t="s">
        <v>1214</v>
      </c>
      <c r="BI49" s="839"/>
      <c r="BJ49" s="812" t="s">
        <v>1561</v>
      </c>
      <c r="BK49" s="823" t="s">
        <v>1214</v>
      </c>
      <c r="BL49" s="839"/>
      <c r="BM49" s="812"/>
      <c r="BN49" s="823"/>
      <c r="BO49" s="851"/>
      <c r="BP49" s="857"/>
      <c r="BQ49" s="853"/>
      <c r="BR49" s="851"/>
      <c r="BS49" s="857"/>
      <c r="BT49" s="844"/>
      <c r="BU49" s="839"/>
      <c r="BV49" s="812"/>
      <c r="BW49" s="823"/>
      <c r="BX49" s="839"/>
      <c r="BY49" s="812"/>
      <c r="BZ49" s="823"/>
      <c r="CA49" s="502"/>
      <c r="CB49" s="843" t="s">
        <v>1578</v>
      </c>
      <c r="CC49" s="844"/>
      <c r="CD49" s="842"/>
      <c r="CE49" s="843" t="s">
        <v>1578</v>
      </c>
      <c r="CF49" s="844"/>
      <c r="CG49" s="842"/>
      <c r="CH49" s="843" t="s">
        <v>1578</v>
      </c>
      <c r="CI49" s="844"/>
      <c r="CJ49" s="842"/>
      <c r="CK49" s="866" t="s">
        <v>1578</v>
      </c>
      <c r="CL49" s="844"/>
      <c r="CM49" s="548"/>
      <c r="CN49" s="843" t="s">
        <v>1601</v>
      </c>
      <c r="CO49" s="549"/>
      <c r="CP49" s="510"/>
      <c r="CQ49" s="510"/>
      <c r="CR49" s="549"/>
      <c r="CS49" s="890"/>
      <c r="CT49" s="890"/>
      <c r="CU49" s="765"/>
      <c r="CV49" s="839"/>
      <c r="CW49" s="845" t="s">
        <v>1616</v>
      </c>
      <c r="CX49" s="823"/>
      <c r="CY49" s="851"/>
      <c r="CZ49" s="881" t="s">
        <v>1627</v>
      </c>
      <c r="DA49" s="853"/>
      <c r="DB49" s="548"/>
      <c r="DC49" s="881" t="s">
        <v>1628</v>
      </c>
      <c r="DD49" s="549"/>
      <c r="DE49" s="510"/>
      <c r="DF49" s="881"/>
      <c r="DG49" s="549"/>
      <c r="DH49" s="548"/>
      <c r="DI49" s="519"/>
      <c r="DJ49" s="549"/>
      <c r="DK49" s="510"/>
      <c r="DL49" s="520"/>
      <c r="DM49" s="549"/>
      <c r="DN49" s="548"/>
      <c r="DO49" s="890"/>
      <c r="DP49" s="549"/>
      <c r="DQ49" s="548"/>
      <c r="DR49" s="890"/>
      <c r="DS49" s="549"/>
      <c r="DT49" s="548"/>
      <c r="DU49" s="881" t="s">
        <v>1658</v>
      </c>
      <c r="DV49" s="549"/>
      <c r="DW49" s="510"/>
      <c r="DX49" s="881" t="s">
        <v>1667</v>
      </c>
      <c r="DY49" s="549"/>
      <c r="DZ49" s="510"/>
      <c r="EA49" s="520"/>
      <c r="EB49" s="549"/>
      <c r="EC49" s="548"/>
      <c r="ED49" s="519"/>
      <c r="EE49" s="549"/>
      <c r="EF49" s="510"/>
      <c r="EG49" s="520"/>
      <c r="EH49" s="549"/>
      <c r="EI49" s="510"/>
      <c r="EJ49" s="520"/>
      <c r="EK49" s="549"/>
      <c r="EL49" s="548"/>
      <c r="EM49" s="520"/>
      <c r="EN49" s="549"/>
      <c r="EO49" s="548"/>
      <c r="EP49" s="881" t="s">
        <v>1744</v>
      </c>
      <c r="EQ49" s="549"/>
      <c r="ER49" s="548"/>
      <c r="ES49" s="881" t="s">
        <v>1658</v>
      </c>
      <c r="ET49" s="549"/>
      <c r="EU49" s="548"/>
      <c r="EV49" s="881" t="s">
        <v>1749</v>
      </c>
      <c r="EW49" s="549"/>
      <c r="EX49" s="779"/>
      <c r="EY49" s="795"/>
      <c r="EZ49" s="810"/>
      <c r="FA49" s="548"/>
      <c r="FB49" s="519"/>
      <c r="FC49" s="549"/>
      <c r="FD49" s="548"/>
      <c r="FE49" s="519"/>
      <c r="FF49" s="549"/>
      <c r="FG49" s="548"/>
      <c r="FH49" s="510" t="s">
        <v>1740</v>
      </c>
      <c r="FI49" s="549" t="s">
        <v>1736</v>
      </c>
      <c r="FJ49" s="548"/>
      <c r="FK49" s="512"/>
      <c r="FL49" s="844"/>
      <c r="FM49" s="548"/>
      <c r="FN49" s="519"/>
      <c r="FO49" s="549"/>
      <c r="FP49" s="548"/>
      <c r="FQ49" s="519"/>
      <c r="FR49" s="549"/>
      <c r="FS49" s="548"/>
      <c r="FT49" s="519"/>
      <c r="FU49" s="549"/>
      <c r="FV49" s="851"/>
      <c r="FW49" s="892"/>
      <c r="FX49" s="853"/>
      <c r="FY49" s="548"/>
      <c r="FZ49" s="519"/>
      <c r="GA49" s="549"/>
      <c r="GB49" s="548"/>
      <c r="GC49" s="519"/>
      <c r="GD49" s="549"/>
      <c r="GE49" s="548"/>
      <c r="GF49" s="519"/>
      <c r="GG49" s="549"/>
      <c r="GH49" s="550"/>
      <c r="GI49" s="827"/>
      <c r="GJ49" s="551"/>
      <c r="GK49" s="548"/>
      <c r="GL49" s="519"/>
      <c r="GM49" s="549"/>
      <c r="GN49" s="548"/>
      <c r="GO49" s="519"/>
      <c r="GP49" s="549"/>
      <c r="GQ49" s="548"/>
      <c r="GR49" s="519"/>
      <c r="GS49" s="549"/>
      <c r="GT49" s="548"/>
      <c r="GU49" s="519"/>
      <c r="GV49" s="549"/>
      <c r="GW49" s="548"/>
      <c r="GX49" s="519"/>
      <c r="GY49" s="549"/>
      <c r="GZ49" s="548"/>
      <c r="HA49" s="519"/>
      <c r="HB49" s="549"/>
      <c r="HC49" s="548"/>
      <c r="HD49" s="519"/>
      <c r="HE49" s="549"/>
      <c r="HF49" s="548"/>
      <c r="HG49" s="519"/>
      <c r="HH49" s="549"/>
      <c r="HI49" s="548"/>
      <c r="HJ49" s="519"/>
      <c r="HK49" s="549"/>
      <c r="HL49" s="548"/>
      <c r="HM49" s="519"/>
      <c r="HN49" s="549"/>
      <c r="HO49" s="548"/>
      <c r="HP49" s="519"/>
      <c r="HQ49" s="549"/>
      <c r="HR49" s="548"/>
      <c r="HS49" s="519"/>
      <c r="HT49" s="549"/>
      <c r="HU49" s="548"/>
      <c r="HV49" s="519"/>
      <c r="HW49" s="549"/>
      <c r="HX49" s="548"/>
      <c r="HY49" s="519"/>
      <c r="HZ49" s="549"/>
      <c r="IA49" s="548"/>
      <c r="IB49" s="519"/>
      <c r="IC49" s="549"/>
      <c r="ID49" s="548"/>
      <c r="IE49" s="519"/>
      <c r="IF49" s="549"/>
      <c r="IG49" s="548"/>
      <c r="IH49" s="519"/>
      <c r="II49" s="549"/>
      <c r="IJ49" s="548"/>
      <c r="IK49" s="519"/>
      <c r="IL49" s="549"/>
      <c r="IM49" s="548"/>
      <c r="IN49" s="519"/>
      <c r="IO49" s="549"/>
      <c r="IP49" s="548"/>
      <c r="IQ49" s="519"/>
      <c r="IR49" s="549"/>
      <c r="IS49" s="548"/>
      <c r="IT49" s="519"/>
      <c r="IU49" s="549"/>
      <c r="IV49" s="548"/>
      <c r="IW49" s="519"/>
      <c r="IX49" s="549"/>
      <c r="IY49" s="548"/>
      <c r="IZ49" s="519"/>
      <c r="JA49" s="549"/>
      <c r="JB49" s="548"/>
      <c r="JC49" s="519"/>
      <c r="JD49" s="549"/>
      <c r="JE49" s="548"/>
      <c r="JF49" s="519"/>
      <c r="JG49" s="549"/>
      <c r="JH49" s="548"/>
      <c r="JI49" s="519"/>
      <c r="JJ49" s="549"/>
      <c r="JK49" s="548"/>
      <c r="JL49" s="519"/>
      <c r="JM49" s="549"/>
      <c r="JN49" s="548"/>
      <c r="JO49" s="519"/>
      <c r="JP49" s="549"/>
      <c r="JQ49" s="548"/>
      <c r="JR49" s="519"/>
      <c r="JS49" s="549"/>
      <c r="JT49" s="548"/>
      <c r="JU49" s="519"/>
      <c r="JV49" s="549"/>
      <c r="JW49" s="510"/>
      <c r="JX49" s="510"/>
      <c r="JY49" s="549"/>
      <c r="JZ49" s="548"/>
      <c r="KA49" s="519"/>
      <c r="KB49" s="549"/>
      <c r="KC49" s="510"/>
      <c r="KD49" s="510"/>
      <c r="KE49" s="549"/>
      <c r="KF49" s="548"/>
      <c r="KG49" s="519"/>
      <c r="KH49" s="549"/>
      <c r="KI49" s="510"/>
      <c r="KJ49" s="510"/>
      <c r="KK49" s="549"/>
      <c r="KL49" s="548"/>
      <c r="KM49" s="519"/>
      <c r="KN49" s="549"/>
      <c r="KO49" s="510"/>
      <c r="KP49" s="510"/>
      <c r="KQ49" s="549"/>
      <c r="KR49" s="548"/>
      <c r="KS49" s="519"/>
      <c r="KT49" s="549"/>
      <c r="KU49" s="510"/>
      <c r="KV49" s="510"/>
      <c r="KW49" s="549"/>
      <c r="KX49" s="548"/>
      <c r="KY49" s="519"/>
      <c r="KZ49" s="549"/>
      <c r="LA49" s="510"/>
      <c r="LB49" s="510"/>
      <c r="LC49" s="549"/>
      <c r="LD49" s="548"/>
      <c r="LE49" s="519"/>
      <c r="LF49" s="549"/>
      <c r="LG49" s="510"/>
      <c r="LH49" s="510"/>
      <c r="LI49" s="549"/>
      <c r="LJ49" s="548"/>
      <c r="LK49" s="519"/>
      <c r="LL49" s="549"/>
      <c r="LM49" s="510"/>
      <c r="LN49" s="510"/>
      <c r="LO49" s="549"/>
      <c r="LP49" s="548"/>
      <c r="LQ49" s="519"/>
      <c r="LR49" s="549"/>
      <c r="LS49" s="510"/>
      <c r="LT49" s="510"/>
      <c r="LU49" s="549"/>
      <c r="LV49" s="548"/>
      <c r="LW49" s="519"/>
      <c r="LX49" s="549"/>
      <c r="LY49" s="510"/>
      <c r="LZ49" s="510"/>
      <c r="MA49" s="549"/>
      <c r="MB49" s="548"/>
      <c r="MC49" s="519"/>
      <c r="MD49" s="549"/>
      <c r="ME49" s="510"/>
      <c r="MF49" s="510"/>
      <c r="MG49" s="549"/>
      <c r="MH49" s="548"/>
      <c r="MI49" s="519"/>
      <c r="MJ49" s="549"/>
      <c r="MK49" s="510"/>
      <c r="ML49" s="510"/>
      <c r="MM49" s="549"/>
      <c r="MN49" s="548"/>
      <c r="MO49" s="519"/>
      <c r="MP49" s="549"/>
      <c r="MQ49" s="510"/>
      <c r="MR49" s="510"/>
      <c r="MS49" s="549"/>
      <c r="MT49" s="548"/>
      <c r="MU49" s="519"/>
      <c r="MV49" s="549"/>
      <c r="MW49" s="510"/>
      <c r="MX49" s="510"/>
      <c r="MY49" s="549"/>
      <c r="MZ49" s="548"/>
      <c r="NA49" s="519"/>
      <c r="NB49" s="549"/>
      <c r="NC49" s="510"/>
      <c r="ND49" s="510"/>
      <c r="NE49" s="549"/>
      <c r="NF49" s="548"/>
      <c r="NG49" s="519"/>
      <c r="NH49" s="549"/>
      <c r="NI49" s="510"/>
      <c r="NJ49" s="510"/>
      <c r="NK49" s="549"/>
      <c r="NL49" s="548"/>
      <c r="NM49" s="519"/>
      <c r="NN49" s="549"/>
      <c r="NO49" s="510"/>
      <c r="NP49" s="510"/>
      <c r="NQ49" s="549"/>
      <c r="NR49" s="548"/>
      <c r="NS49" s="519"/>
      <c r="NT49" s="549"/>
      <c r="NU49" s="510"/>
      <c r="NV49" s="510"/>
      <c r="NW49" s="549"/>
      <c r="NX49" s="548"/>
      <c r="NY49" s="519"/>
      <c r="NZ49" s="549"/>
      <c r="OA49" s="510"/>
      <c r="OB49" s="510"/>
      <c r="OC49" s="549"/>
      <c r="OD49" s="548"/>
      <c r="OE49" s="519"/>
      <c r="OF49" s="549"/>
      <c r="OG49" s="510"/>
      <c r="OH49" s="510"/>
      <c r="OI49" s="549"/>
      <c r="OJ49" s="548"/>
      <c r="OK49" s="519"/>
      <c r="OL49" s="549"/>
      <c r="OM49" s="510"/>
      <c r="ON49" s="510"/>
      <c r="OO49" s="549"/>
      <c r="OP49" s="548"/>
      <c r="OQ49" s="519"/>
      <c r="OR49" s="549"/>
      <c r="OS49" s="510"/>
      <c r="OT49" s="510"/>
      <c r="OU49" s="549"/>
      <c r="OV49" s="548"/>
      <c r="OW49" s="519"/>
      <c r="OX49" s="549"/>
      <c r="OY49" s="510"/>
      <c r="OZ49" s="510"/>
      <c r="PA49" s="549"/>
      <c r="PB49" s="548"/>
      <c r="PC49" s="519"/>
      <c r="PD49" s="549"/>
      <c r="PE49" s="510"/>
      <c r="PF49" s="510"/>
      <c r="PG49" s="549"/>
      <c r="PH49" s="548"/>
      <c r="PI49" s="519"/>
      <c r="PJ49" s="549"/>
      <c r="PK49" s="510"/>
      <c r="PL49" s="510"/>
      <c r="PM49" s="549"/>
      <c r="PN49" s="548"/>
      <c r="PO49" s="519"/>
      <c r="PP49" s="549"/>
      <c r="PQ49" s="510"/>
      <c r="PR49" s="510"/>
      <c r="PS49" s="549"/>
      <c r="PT49" s="548"/>
      <c r="PU49" s="519"/>
      <c r="PV49" s="549"/>
      <c r="PW49" s="510"/>
      <c r="PX49" s="510"/>
      <c r="PY49" s="549"/>
      <c r="PZ49" s="548"/>
      <c r="QA49" s="519"/>
      <c r="QB49" s="549"/>
      <c r="QC49" s="510"/>
      <c r="QD49" s="510"/>
      <c r="QE49" s="549"/>
      <c r="QF49" s="548"/>
      <c r="QG49" s="519"/>
      <c r="QH49" s="549"/>
      <c r="QI49" s="510"/>
      <c r="QJ49" s="510"/>
      <c r="QK49" s="549"/>
      <c r="QL49" s="548"/>
      <c r="QM49" s="519"/>
      <c r="QN49" s="549"/>
      <c r="QO49" s="510"/>
      <c r="QP49" s="510"/>
      <c r="QQ49" s="549"/>
      <c r="QR49" s="548"/>
      <c r="QS49" s="519"/>
      <c r="QT49" s="549"/>
      <c r="QU49" s="510"/>
      <c r="QV49" s="510"/>
      <c r="QW49" s="549"/>
      <c r="QX49" s="548"/>
      <c r="QY49" s="519"/>
      <c r="QZ49" s="549"/>
      <c r="RA49" s="510"/>
      <c r="RB49" s="510"/>
      <c r="RC49" s="549"/>
      <c r="RD49" s="548"/>
      <c r="RE49" s="519"/>
      <c r="RF49" s="549"/>
      <c r="RG49" s="510"/>
      <c r="RH49" s="510"/>
      <c r="RI49" s="549"/>
      <c r="RJ49" s="548"/>
      <c r="RK49" s="519"/>
      <c r="RL49" s="549"/>
      <c r="RM49" s="510"/>
      <c r="RN49" s="510"/>
      <c r="RO49" s="549"/>
      <c r="RP49" s="548"/>
      <c r="RQ49" s="519"/>
      <c r="RR49" s="549"/>
      <c r="RS49" s="510"/>
      <c r="RT49" s="510"/>
      <c r="RU49" s="549"/>
      <c r="RV49" s="548"/>
      <c r="RW49" s="519"/>
      <c r="RX49" s="549"/>
      <c r="RY49" s="510"/>
      <c r="RZ49" s="510"/>
      <c r="SA49" s="549"/>
      <c r="SB49" s="548"/>
      <c r="SC49" s="519"/>
      <c r="SD49" s="549"/>
      <c r="SE49" s="510"/>
      <c r="SF49" s="510"/>
      <c r="SG49" s="549"/>
      <c r="SH49" s="548"/>
      <c r="SI49" s="519"/>
      <c r="SJ49" s="549"/>
      <c r="SK49" s="510"/>
      <c r="SL49" s="510"/>
      <c r="SM49" s="549"/>
      <c r="SN49" s="548"/>
      <c r="SO49" s="519"/>
      <c r="SP49" s="549"/>
      <c r="SQ49" s="510"/>
      <c r="SR49" s="510"/>
      <c r="SS49" s="549"/>
      <c r="ST49" s="548"/>
      <c r="SU49" s="519"/>
      <c r="SV49" s="549"/>
      <c r="SW49" s="510"/>
      <c r="SX49" s="510"/>
      <c r="SY49" s="549"/>
      <c r="SZ49" s="548"/>
      <c r="TA49" s="519"/>
      <c r="TB49" s="549"/>
      <c r="TC49" s="510"/>
      <c r="TD49" s="510"/>
      <c r="TE49" s="549"/>
      <c r="TF49" s="548"/>
      <c r="TG49" s="519"/>
      <c r="TH49" s="549"/>
      <c r="TI49" s="510"/>
      <c r="TJ49" s="510"/>
      <c r="TK49" s="549"/>
      <c r="TL49" s="548"/>
      <c r="TM49" s="519"/>
      <c r="TN49" s="549"/>
    </row>
    <row r="50" spans="1:534" ht="18.600000000000001" customHeight="1">
      <c r="A50" s="548"/>
      <c r="B50" s="510"/>
      <c r="C50" s="549"/>
      <c r="D50" s="548"/>
      <c r="E50" s="510"/>
      <c r="F50" s="549"/>
      <c r="G50" s="548"/>
      <c r="H50" s="814" t="s">
        <v>1228</v>
      </c>
      <c r="I50" s="549" t="s">
        <v>1211</v>
      </c>
      <c r="J50" s="548"/>
      <c r="K50" s="814" t="s">
        <v>1243</v>
      </c>
      <c r="L50" s="549" t="s">
        <v>1214</v>
      </c>
      <c r="M50" s="548"/>
      <c r="N50" s="519"/>
      <c r="O50" s="549"/>
      <c r="P50" s="779"/>
      <c r="Q50" s="812"/>
      <c r="R50" s="810"/>
      <c r="S50" s="548"/>
      <c r="T50" s="812" t="s">
        <v>1244</v>
      </c>
      <c r="U50" s="549" t="s">
        <v>1220</v>
      </c>
      <c r="V50" s="548"/>
      <c r="W50" s="821" t="s">
        <v>1235</v>
      </c>
      <c r="X50" s="549" t="s">
        <v>1211</v>
      </c>
      <c r="Y50" s="548"/>
      <c r="Z50" s="832" t="s">
        <v>1542</v>
      </c>
      <c r="AA50" s="549"/>
      <c r="AB50" s="548"/>
      <c r="AC50" s="832" t="s">
        <v>1542</v>
      </c>
      <c r="AD50" s="549"/>
      <c r="AE50" s="548"/>
      <c r="AF50" s="780"/>
      <c r="AG50" s="549"/>
      <c r="AH50" s="548"/>
      <c r="AI50" s="527"/>
      <c r="AJ50" s="549"/>
      <c r="AK50" s="548"/>
      <c r="AL50" s="527"/>
      <c r="AM50" s="549"/>
      <c r="AN50" s="548"/>
      <c r="AO50" s="527"/>
      <c r="AP50" s="549"/>
      <c r="AQ50" s="548"/>
      <c r="AR50" s="780"/>
      <c r="AS50" s="549"/>
      <c r="AT50" s="839" t="s">
        <v>1537</v>
      </c>
      <c r="AU50" s="812" t="s">
        <v>1551</v>
      </c>
      <c r="AV50" s="823" t="s">
        <v>1214</v>
      </c>
      <c r="AW50" s="839" t="s">
        <v>1537</v>
      </c>
      <c r="AX50" s="812" t="s">
        <v>1551</v>
      </c>
      <c r="AY50" s="823" t="s">
        <v>1214</v>
      </c>
      <c r="AZ50" s="839" t="s">
        <v>1537</v>
      </c>
      <c r="BA50" s="812" t="s">
        <v>1551</v>
      </c>
      <c r="BB50" s="823" t="s">
        <v>1214</v>
      </c>
      <c r="BC50" s="839" t="s">
        <v>1563</v>
      </c>
      <c r="BD50" s="814" t="s">
        <v>1562</v>
      </c>
      <c r="BE50" s="823" t="s">
        <v>1214</v>
      </c>
      <c r="BF50" s="839" t="s">
        <v>1563</v>
      </c>
      <c r="BG50" s="814" t="s">
        <v>1562</v>
      </c>
      <c r="BH50" s="823" t="s">
        <v>1214</v>
      </c>
      <c r="BI50" s="839" t="s">
        <v>1563</v>
      </c>
      <c r="BJ50" s="814" t="s">
        <v>1562</v>
      </c>
      <c r="BK50" s="823" t="s">
        <v>1214</v>
      </c>
      <c r="BL50" s="839"/>
      <c r="BM50" s="814"/>
      <c r="BN50" s="823"/>
      <c r="BO50" s="851"/>
      <c r="BP50" s="857"/>
      <c r="BQ50" s="853"/>
      <c r="BR50" s="842"/>
      <c r="BS50" s="857"/>
      <c r="BT50" s="844"/>
      <c r="BU50" s="839"/>
      <c r="BV50" s="814"/>
      <c r="BW50" s="823"/>
      <c r="BX50" s="839"/>
      <c r="BY50" s="814"/>
      <c r="BZ50" s="823"/>
      <c r="CA50" s="502"/>
      <c r="CB50" s="868" t="s">
        <v>1580</v>
      </c>
      <c r="CC50" s="844"/>
      <c r="CD50" s="842"/>
      <c r="CE50" s="843"/>
      <c r="CF50" s="844"/>
      <c r="CG50" s="842"/>
      <c r="CH50" s="871"/>
      <c r="CI50" s="844"/>
      <c r="CJ50" s="842"/>
      <c r="CK50" s="871"/>
      <c r="CL50" s="844"/>
      <c r="CM50" s="548"/>
      <c r="CO50" s="549"/>
      <c r="CP50" s="851"/>
      <c r="CQ50" s="859"/>
      <c r="CR50" s="853"/>
      <c r="CS50" s="512"/>
      <c r="CT50" s="512" t="s">
        <v>1611</v>
      </c>
      <c r="CU50" s="823"/>
      <c r="CV50" s="839"/>
      <c r="CW50" s="847"/>
      <c r="CX50" s="823"/>
      <c r="CY50" s="510"/>
      <c r="CZ50" s="512"/>
      <c r="DA50" s="549"/>
      <c r="DB50" s="548"/>
      <c r="DC50" s="519"/>
      <c r="DD50" s="549"/>
      <c r="DE50" s="510"/>
      <c r="DF50" s="520"/>
      <c r="DG50" s="549"/>
      <c r="DH50" s="548"/>
      <c r="DI50" s="519"/>
      <c r="DJ50" s="549"/>
      <c r="DK50" s="510"/>
      <c r="DL50" s="520"/>
      <c r="DM50" s="549"/>
      <c r="DN50" s="548"/>
      <c r="DO50" s="519"/>
      <c r="DP50" s="549"/>
      <c r="DQ50" s="510"/>
      <c r="DR50" s="510"/>
      <c r="DS50" s="549"/>
      <c r="DT50" s="548"/>
      <c r="DU50" s="512" t="s">
        <v>1655</v>
      </c>
      <c r="DV50" s="549"/>
      <c r="DW50" s="510"/>
      <c r="DX50" s="890" t="s">
        <v>1641</v>
      </c>
      <c r="DY50" s="549"/>
      <c r="DZ50" s="510"/>
      <c r="EA50" s="881" t="s">
        <v>1667</v>
      </c>
      <c r="EB50" s="549"/>
      <c r="EC50" s="510"/>
      <c r="ED50" s="881" t="s">
        <v>1688</v>
      </c>
      <c r="EE50" s="549"/>
      <c r="EF50" s="510"/>
      <c r="EG50" s="510"/>
      <c r="EH50" s="549"/>
      <c r="EI50" s="510"/>
      <c r="EJ50" s="881" t="s">
        <v>1714</v>
      </c>
      <c r="EK50" s="549"/>
      <c r="EL50" s="548"/>
      <c r="EM50" s="881"/>
      <c r="EN50" s="549"/>
      <c r="EO50" s="548"/>
      <c r="EP50" s="890" t="s">
        <v>1655</v>
      </c>
      <c r="EQ50" s="549"/>
      <c r="ER50" s="548"/>
      <c r="ES50" s="890" t="s">
        <v>1676</v>
      </c>
      <c r="ET50" s="549"/>
      <c r="EU50" s="548"/>
      <c r="EV50" s="890" t="s">
        <v>1748</v>
      </c>
      <c r="EW50" s="549"/>
      <c r="EX50" s="510"/>
      <c r="EY50" s="510"/>
      <c r="EZ50" s="549"/>
      <c r="FA50" s="510"/>
      <c r="FB50" s="510"/>
      <c r="FC50" s="549"/>
      <c r="FD50" s="510"/>
      <c r="FE50" s="510"/>
      <c r="FF50" s="549"/>
      <c r="FG50" s="548"/>
      <c r="FH50" s="510" t="s">
        <v>1734</v>
      </c>
      <c r="FI50" s="549" t="s">
        <v>1737</v>
      </c>
      <c r="FJ50" s="548"/>
      <c r="FK50" s="519"/>
      <c r="FL50" s="844"/>
      <c r="FM50" s="548"/>
      <c r="FN50" s="519"/>
      <c r="FO50" s="549"/>
      <c r="FP50" s="548"/>
      <c r="FQ50" s="519"/>
      <c r="FR50" s="549"/>
      <c r="FS50" s="548"/>
      <c r="FT50" s="519"/>
      <c r="FU50" s="549"/>
      <c r="FV50" s="548"/>
      <c r="FW50" s="519"/>
      <c r="FX50" s="549"/>
      <c r="FY50" s="510"/>
      <c r="FZ50" s="510"/>
      <c r="GA50" s="549"/>
      <c r="GB50" s="548"/>
      <c r="GC50" s="519"/>
      <c r="GD50" s="549"/>
      <c r="GE50" s="548"/>
      <c r="GF50" s="519"/>
      <c r="GG50" s="549"/>
      <c r="GH50" s="548"/>
      <c r="GI50" s="519"/>
      <c r="GJ50" s="549"/>
      <c r="GK50" s="510"/>
      <c r="GL50" s="510"/>
      <c r="GM50" s="549"/>
      <c r="GN50" s="548"/>
      <c r="GO50" s="519"/>
      <c r="GP50" s="549"/>
      <c r="GQ50" s="548"/>
      <c r="GR50" s="519"/>
      <c r="GS50" s="549"/>
      <c r="GT50" s="548"/>
      <c r="GU50" s="519"/>
      <c r="GV50" s="549"/>
      <c r="GW50" s="510"/>
      <c r="GX50" s="510"/>
      <c r="GY50" s="549"/>
      <c r="GZ50" s="548"/>
      <c r="HA50" s="519"/>
      <c r="HB50" s="549"/>
      <c r="HC50" s="548"/>
      <c r="HD50" s="519"/>
      <c r="HE50" s="549"/>
      <c r="HF50" s="548"/>
      <c r="HG50" s="519"/>
      <c r="HH50" s="549"/>
      <c r="HI50" s="548"/>
      <c r="HJ50" s="519"/>
      <c r="HK50" s="549"/>
      <c r="HL50" s="548"/>
      <c r="HM50" s="519"/>
      <c r="HN50" s="549"/>
      <c r="HO50" s="548"/>
      <c r="HP50" s="519"/>
      <c r="HQ50" s="549"/>
      <c r="HR50" s="548"/>
      <c r="HS50" s="519"/>
      <c r="HT50" s="549"/>
      <c r="HU50" s="548"/>
      <c r="HV50" s="519"/>
      <c r="HW50" s="549"/>
      <c r="HX50" s="548"/>
      <c r="HY50" s="519"/>
      <c r="HZ50" s="549"/>
      <c r="IA50" s="548"/>
      <c r="IB50" s="519"/>
      <c r="IC50" s="549"/>
      <c r="ID50" s="548"/>
      <c r="IE50" s="519"/>
      <c r="IF50" s="549"/>
      <c r="IG50" s="548"/>
      <c r="IH50" s="519"/>
      <c r="II50" s="549"/>
      <c r="IJ50" s="548"/>
      <c r="IK50" s="519"/>
      <c r="IL50" s="549"/>
      <c r="IM50" s="548"/>
      <c r="IN50" s="519"/>
      <c r="IO50" s="549"/>
      <c r="IP50" s="548"/>
      <c r="IQ50" s="519"/>
      <c r="IR50" s="549"/>
      <c r="IS50" s="548"/>
      <c r="IT50" s="519"/>
      <c r="IU50" s="549"/>
      <c r="IV50" s="548"/>
      <c r="IW50" s="519"/>
      <c r="IX50" s="549"/>
      <c r="IY50" s="548"/>
      <c r="IZ50" s="519"/>
      <c r="JA50" s="549"/>
      <c r="JB50" s="548"/>
      <c r="JC50" s="519"/>
      <c r="JD50" s="549"/>
      <c r="JE50" s="548"/>
      <c r="JF50" s="519"/>
      <c r="JG50" s="549"/>
      <c r="JH50" s="548"/>
      <c r="JI50" s="519"/>
      <c r="JJ50" s="549"/>
      <c r="JK50" s="548"/>
      <c r="JL50" s="519"/>
      <c r="JM50" s="549"/>
      <c r="JN50" s="548"/>
      <c r="JO50" s="519"/>
      <c r="JP50" s="549"/>
      <c r="JQ50" s="548"/>
      <c r="JR50" s="519"/>
      <c r="JS50" s="549"/>
      <c r="JT50" s="548"/>
      <c r="JU50" s="519"/>
      <c r="JV50" s="549"/>
      <c r="JW50" s="510"/>
      <c r="JX50" s="510"/>
      <c r="JY50" s="549"/>
      <c r="JZ50" s="548"/>
      <c r="KA50" s="519"/>
      <c r="KB50" s="549"/>
      <c r="KC50" s="510"/>
      <c r="KD50" s="510"/>
      <c r="KE50" s="549"/>
      <c r="KF50" s="548"/>
      <c r="KG50" s="519"/>
      <c r="KH50" s="549"/>
      <c r="KI50" s="510"/>
      <c r="KJ50" s="510"/>
      <c r="KK50" s="549"/>
      <c r="KL50" s="548"/>
      <c r="KM50" s="519"/>
      <c r="KN50" s="549"/>
      <c r="KO50" s="510"/>
      <c r="KP50" s="510"/>
      <c r="KQ50" s="549"/>
      <c r="KR50" s="548"/>
      <c r="KS50" s="519"/>
      <c r="KT50" s="549"/>
      <c r="KU50" s="510"/>
      <c r="KV50" s="510"/>
      <c r="KW50" s="549"/>
      <c r="KX50" s="548"/>
      <c r="KY50" s="519"/>
      <c r="KZ50" s="549"/>
      <c r="LA50" s="510"/>
      <c r="LB50" s="510"/>
      <c r="LC50" s="549"/>
      <c r="LD50" s="548"/>
      <c r="LE50" s="519"/>
      <c r="LF50" s="549"/>
      <c r="LG50" s="510"/>
      <c r="LH50" s="510"/>
      <c r="LI50" s="549"/>
      <c r="LJ50" s="548"/>
      <c r="LK50" s="519"/>
      <c r="LL50" s="549"/>
      <c r="LM50" s="510"/>
      <c r="LN50" s="510"/>
      <c r="LO50" s="549"/>
      <c r="LP50" s="548"/>
      <c r="LQ50" s="519"/>
      <c r="LR50" s="549"/>
      <c r="LS50" s="510"/>
      <c r="LT50" s="510"/>
      <c r="LU50" s="549"/>
      <c r="LV50" s="548"/>
      <c r="LW50" s="519"/>
      <c r="LX50" s="549"/>
      <c r="LY50" s="510"/>
      <c r="LZ50" s="510"/>
      <c r="MA50" s="549"/>
      <c r="MB50" s="548"/>
      <c r="MC50" s="519"/>
      <c r="MD50" s="549"/>
      <c r="ME50" s="510"/>
      <c r="MF50" s="510"/>
      <c r="MG50" s="549"/>
      <c r="MH50" s="548"/>
      <c r="MI50" s="519"/>
      <c r="MJ50" s="549"/>
      <c r="MK50" s="510"/>
      <c r="ML50" s="510"/>
      <c r="MM50" s="549"/>
      <c r="MN50" s="548"/>
      <c r="MO50" s="519"/>
      <c r="MP50" s="549"/>
      <c r="MQ50" s="510"/>
      <c r="MR50" s="510"/>
      <c r="MS50" s="549"/>
      <c r="MT50" s="548"/>
      <c r="MU50" s="519"/>
      <c r="MV50" s="549"/>
      <c r="MW50" s="510"/>
      <c r="MX50" s="510"/>
      <c r="MY50" s="549"/>
      <c r="MZ50" s="548"/>
      <c r="NA50" s="519"/>
      <c r="NB50" s="549"/>
      <c r="NC50" s="510"/>
      <c r="ND50" s="510"/>
      <c r="NE50" s="549"/>
      <c r="NF50" s="548"/>
      <c r="NG50" s="519"/>
      <c r="NH50" s="549"/>
      <c r="NI50" s="510"/>
      <c r="NJ50" s="510"/>
      <c r="NK50" s="549"/>
      <c r="NL50" s="548"/>
      <c r="NM50" s="519"/>
      <c r="NN50" s="549"/>
      <c r="NO50" s="510"/>
      <c r="NP50" s="510"/>
      <c r="NQ50" s="549"/>
      <c r="NR50" s="548"/>
      <c r="NS50" s="519"/>
      <c r="NT50" s="549"/>
      <c r="NU50" s="510"/>
      <c r="NV50" s="510"/>
      <c r="NW50" s="549"/>
      <c r="NX50" s="548"/>
      <c r="NY50" s="519"/>
      <c r="NZ50" s="549"/>
      <c r="OA50" s="510"/>
      <c r="OB50" s="510"/>
      <c r="OC50" s="549"/>
      <c r="OD50" s="548"/>
      <c r="OE50" s="519"/>
      <c r="OF50" s="549"/>
      <c r="OG50" s="510"/>
      <c r="OH50" s="510"/>
      <c r="OI50" s="549"/>
      <c r="OJ50" s="548"/>
      <c r="OK50" s="519"/>
      <c r="OL50" s="549"/>
      <c r="OM50" s="510"/>
      <c r="ON50" s="510"/>
      <c r="OO50" s="549"/>
      <c r="OP50" s="548"/>
      <c r="OQ50" s="519"/>
      <c r="OR50" s="549"/>
      <c r="OS50" s="510"/>
      <c r="OT50" s="510"/>
      <c r="OU50" s="549"/>
      <c r="OV50" s="548"/>
      <c r="OW50" s="519"/>
      <c r="OX50" s="549"/>
      <c r="OY50" s="510"/>
      <c r="OZ50" s="510"/>
      <c r="PA50" s="549"/>
      <c r="PB50" s="548"/>
      <c r="PC50" s="519"/>
      <c r="PD50" s="549"/>
      <c r="PE50" s="510"/>
      <c r="PF50" s="510"/>
      <c r="PG50" s="549"/>
      <c r="PH50" s="548"/>
      <c r="PI50" s="519"/>
      <c r="PJ50" s="549"/>
      <c r="PK50" s="510"/>
      <c r="PL50" s="510"/>
      <c r="PM50" s="549"/>
      <c r="PN50" s="548"/>
      <c r="PO50" s="519"/>
      <c r="PP50" s="549"/>
      <c r="PQ50" s="510"/>
      <c r="PR50" s="510"/>
      <c r="PS50" s="549"/>
      <c r="PT50" s="548"/>
      <c r="PU50" s="519"/>
      <c r="PV50" s="549"/>
      <c r="PW50" s="510"/>
      <c r="PX50" s="510"/>
      <c r="PY50" s="549"/>
      <c r="PZ50" s="548"/>
      <c r="QA50" s="519"/>
      <c r="QB50" s="549"/>
      <c r="QC50" s="510"/>
      <c r="QD50" s="510"/>
      <c r="QE50" s="549"/>
      <c r="QF50" s="548"/>
      <c r="QG50" s="519"/>
      <c r="QH50" s="549"/>
      <c r="QI50" s="510"/>
      <c r="QJ50" s="510"/>
      <c r="QK50" s="549"/>
      <c r="QL50" s="548"/>
      <c r="QM50" s="519"/>
      <c r="QN50" s="549"/>
      <c r="QO50" s="510"/>
      <c r="QP50" s="510"/>
      <c r="QQ50" s="549"/>
      <c r="QR50" s="548"/>
      <c r="QS50" s="519"/>
      <c r="QT50" s="549"/>
      <c r="QU50" s="510"/>
      <c r="QV50" s="510"/>
      <c r="QW50" s="549"/>
      <c r="QX50" s="548"/>
      <c r="QY50" s="519"/>
      <c r="QZ50" s="549"/>
      <c r="RA50" s="510"/>
      <c r="RB50" s="510"/>
      <c r="RC50" s="549"/>
      <c r="RD50" s="548"/>
      <c r="RE50" s="519"/>
      <c r="RF50" s="549"/>
      <c r="RG50" s="510"/>
      <c r="RH50" s="510"/>
      <c r="RI50" s="549"/>
      <c r="RJ50" s="548"/>
      <c r="RK50" s="519"/>
      <c r="RL50" s="549"/>
      <c r="RM50" s="510"/>
      <c r="RN50" s="510"/>
      <c r="RO50" s="549"/>
      <c r="RP50" s="548"/>
      <c r="RQ50" s="519"/>
      <c r="RR50" s="549"/>
      <c r="RS50" s="510"/>
      <c r="RT50" s="510"/>
      <c r="RU50" s="549"/>
      <c r="RV50" s="548"/>
      <c r="RW50" s="519"/>
      <c r="RX50" s="549"/>
      <c r="RY50" s="510"/>
      <c r="RZ50" s="510"/>
      <c r="SA50" s="549"/>
      <c r="SB50" s="548"/>
      <c r="SC50" s="519"/>
      <c r="SD50" s="549"/>
      <c r="SE50" s="510"/>
      <c r="SF50" s="510"/>
      <c r="SG50" s="549"/>
      <c r="SH50" s="548"/>
      <c r="SI50" s="519"/>
      <c r="SJ50" s="549"/>
      <c r="SK50" s="510"/>
      <c r="SL50" s="510"/>
      <c r="SM50" s="549"/>
      <c r="SN50" s="548"/>
      <c r="SO50" s="519"/>
      <c r="SP50" s="549"/>
      <c r="SQ50" s="510"/>
      <c r="SR50" s="510"/>
      <c r="SS50" s="549"/>
      <c r="ST50" s="548"/>
      <c r="SU50" s="519"/>
      <c r="SV50" s="549"/>
      <c r="SW50" s="510"/>
      <c r="SX50" s="510"/>
      <c r="SY50" s="549"/>
      <c r="SZ50" s="548"/>
      <c r="TA50" s="519"/>
      <c r="TB50" s="549"/>
      <c r="TC50" s="510"/>
      <c r="TD50" s="510"/>
      <c r="TE50" s="549"/>
      <c r="TF50" s="548"/>
      <c r="TG50" s="519"/>
      <c r="TH50" s="549"/>
      <c r="TI50" s="510"/>
      <c r="TJ50" s="510"/>
      <c r="TK50" s="549"/>
      <c r="TL50" s="548"/>
      <c r="TM50" s="519"/>
      <c r="TN50" s="549"/>
    </row>
    <row r="51" spans="1:534" s="789" customFormat="1" ht="17.45" customHeight="1">
      <c r="A51" s="779"/>
      <c r="B51" s="510" t="s">
        <v>1237</v>
      </c>
      <c r="C51" s="810" t="s">
        <v>1211</v>
      </c>
      <c r="D51" s="779"/>
      <c r="E51" s="510"/>
      <c r="F51" s="810"/>
      <c r="G51" s="548"/>
      <c r="H51" s="813" t="s">
        <v>1231</v>
      </c>
      <c r="I51" s="549" t="s">
        <v>1211</v>
      </c>
      <c r="J51" s="548"/>
      <c r="K51" s="512" t="s">
        <v>1247</v>
      </c>
      <c r="L51" s="549" t="s">
        <v>1214</v>
      </c>
      <c r="M51" s="779"/>
      <c r="N51" s="795"/>
      <c r="O51" s="810"/>
      <c r="P51" s="779"/>
      <c r="Q51" s="812"/>
      <c r="R51" s="810"/>
      <c r="S51" s="548" t="s">
        <v>1239</v>
      </c>
      <c r="T51" s="812" t="s">
        <v>1246</v>
      </c>
      <c r="U51" s="549" t="s">
        <v>1214</v>
      </c>
      <c r="V51" s="548"/>
      <c r="W51" s="821" t="s">
        <v>1229</v>
      </c>
      <c r="X51" s="549" t="s">
        <v>1214</v>
      </c>
      <c r="Y51" s="779"/>
      <c r="Z51" s="795"/>
      <c r="AA51" s="810"/>
      <c r="AB51" s="779"/>
      <c r="AC51" s="778"/>
      <c r="AD51" s="810"/>
      <c r="AE51" s="548"/>
      <c r="AF51" s="780"/>
      <c r="AG51" s="549"/>
      <c r="AH51" s="548"/>
      <c r="AI51" s="527"/>
      <c r="AJ51" s="549"/>
      <c r="AK51" s="548"/>
      <c r="AL51" s="527"/>
      <c r="AM51" s="549"/>
      <c r="AN51" s="548"/>
      <c r="AO51" s="780"/>
      <c r="AP51" s="549"/>
      <c r="AQ51" s="548"/>
      <c r="AR51" s="527"/>
      <c r="AS51" s="549"/>
      <c r="AT51" s="839" t="s">
        <v>1553</v>
      </c>
      <c r="AU51" s="812" t="s">
        <v>1552</v>
      </c>
      <c r="AV51" s="823" t="s">
        <v>1214</v>
      </c>
      <c r="AW51" s="839" t="s">
        <v>1553</v>
      </c>
      <c r="AX51" s="812" t="s">
        <v>1552</v>
      </c>
      <c r="AY51" s="823" t="s">
        <v>1214</v>
      </c>
      <c r="AZ51" s="839" t="s">
        <v>1553</v>
      </c>
      <c r="BA51" s="812" t="s">
        <v>1552</v>
      </c>
      <c r="BB51" s="823" t="s">
        <v>1214</v>
      </c>
      <c r="BC51" s="839" t="s">
        <v>1564</v>
      </c>
      <c r="BD51" s="812" t="s">
        <v>1562</v>
      </c>
      <c r="BE51" s="823" t="s">
        <v>1214</v>
      </c>
      <c r="BF51" s="839" t="s">
        <v>1564</v>
      </c>
      <c r="BG51" s="812" t="s">
        <v>1562</v>
      </c>
      <c r="BH51" s="823" t="s">
        <v>1214</v>
      </c>
      <c r="BI51" s="839" t="s">
        <v>1564</v>
      </c>
      <c r="BJ51" s="812" t="s">
        <v>1562</v>
      </c>
      <c r="BK51" s="823" t="s">
        <v>1214</v>
      </c>
      <c r="BL51" s="839"/>
      <c r="BM51" s="812"/>
      <c r="BN51" s="823"/>
      <c r="BO51" s="856"/>
      <c r="BP51" s="860"/>
      <c r="BQ51" s="861"/>
      <c r="BR51" s="842"/>
      <c r="BS51" s="857"/>
      <c r="BT51" s="844"/>
      <c r="BU51" s="839"/>
      <c r="BV51" s="812"/>
      <c r="BW51" s="823"/>
      <c r="BX51" s="851"/>
      <c r="BY51" s="867"/>
      <c r="BZ51" s="853"/>
      <c r="CA51" s="502"/>
      <c r="CB51" s="869"/>
      <c r="CC51" s="844"/>
      <c r="CD51" s="842"/>
      <c r="CE51" s="843"/>
      <c r="CF51" s="844"/>
      <c r="CG51" s="842"/>
      <c r="CH51" s="871"/>
      <c r="CI51" s="844"/>
      <c r="CJ51" s="842"/>
      <c r="CK51" s="881" t="s">
        <v>1579</v>
      </c>
      <c r="CL51" s="844"/>
      <c r="CM51" s="779"/>
      <c r="CN51" s="872" t="s">
        <v>1592</v>
      </c>
      <c r="CO51" s="810"/>
      <c r="CP51" s="851"/>
      <c r="CQ51" s="881" t="s">
        <v>1621</v>
      </c>
      <c r="CR51" s="853"/>
      <c r="CS51" s="851"/>
      <c r="CT51" s="859"/>
      <c r="CU51" s="853"/>
      <c r="CV51" s="840"/>
      <c r="CW51" s="891" t="s">
        <v>1617</v>
      </c>
      <c r="CX51" s="885"/>
      <c r="CY51" s="527"/>
      <c r="CZ51" s="891"/>
      <c r="DA51" s="810"/>
      <c r="DB51" s="779"/>
      <c r="DC51" s="795"/>
      <c r="DD51" s="810"/>
      <c r="DE51" s="527"/>
      <c r="DF51" s="520"/>
      <c r="DG51" s="810"/>
      <c r="DH51" s="779"/>
      <c r="DI51" s="795"/>
      <c r="DJ51" s="810"/>
      <c r="DK51" s="527"/>
      <c r="DL51" s="527"/>
      <c r="DM51" s="810"/>
      <c r="DN51" s="779"/>
      <c r="DO51" s="795"/>
      <c r="DP51" s="810"/>
      <c r="DQ51" s="527"/>
      <c r="DR51" s="527"/>
      <c r="DS51" s="810"/>
      <c r="DT51" s="779"/>
      <c r="DU51" s="795"/>
      <c r="DV51" s="810"/>
      <c r="DW51" s="510"/>
      <c r="DX51" s="881" t="s">
        <v>1666</v>
      </c>
      <c r="DY51" s="549"/>
      <c r="DZ51" s="510"/>
      <c r="EA51" s="890" t="s">
        <v>1678</v>
      </c>
      <c r="EB51" s="549"/>
      <c r="EC51" s="510"/>
      <c r="ED51" s="890"/>
      <c r="EE51" s="549"/>
      <c r="EF51" s="527"/>
      <c r="EG51" s="527"/>
      <c r="EH51" s="810"/>
      <c r="EI51" s="779"/>
      <c r="EJ51" s="795"/>
      <c r="EK51" s="810"/>
      <c r="EL51" s="779"/>
      <c r="EM51" s="795"/>
      <c r="EN51" s="810"/>
      <c r="EO51" s="527"/>
      <c r="EP51" s="527"/>
      <c r="EQ51" s="810"/>
      <c r="ER51" s="779"/>
      <c r="ES51" s="795"/>
      <c r="ET51" s="810"/>
      <c r="EU51" s="779"/>
      <c r="EV51" s="795"/>
      <c r="EW51" s="810"/>
      <c r="EX51" s="779"/>
      <c r="EY51" s="795"/>
      <c r="EZ51" s="810"/>
      <c r="FA51" s="527"/>
      <c r="FB51" s="527"/>
      <c r="FC51" s="810"/>
      <c r="FD51" s="527"/>
      <c r="FE51" s="527"/>
      <c r="FF51" s="810"/>
      <c r="FG51" s="510"/>
      <c r="FH51" s="510" t="s">
        <v>1733</v>
      </c>
      <c r="FI51" s="810" t="s">
        <v>1737</v>
      </c>
      <c r="FJ51" s="779"/>
      <c r="FK51" s="914"/>
      <c r="FL51" s="844"/>
      <c r="FM51" s="779"/>
      <c r="FN51" s="914"/>
      <c r="FO51" s="810"/>
      <c r="FP51" s="779"/>
      <c r="FQ51" s="795"/>
      <c r="FR51" s="810"/>
      <c r="FS51" s="779"/>
      <c r="FT51" s="795"/>
      <c r="FU51" s="810"/>
      <c r="FV51" s="779"/>
      <c r="FW51" s="795"/>
      <c r="FX51" s="810"/>
      <c r="FY51" s="527"/>
      <c r="FZ51" s="527"/>
      <c r="GA51" s="810"/>
      <c r="GB51" s="779"/>
      <c r="GC51" s="795"/>
      <c r="GD51" s="810"/>
      <c r="GE51" s="779"/>
      <c r="GF51" s="795"/>
      <c r="GG51" s="810"/>
      <c r="GH51" s="779"/>
      <c r="GI51" s="795"/>
      <c r="GJ51" s="810"/>
      <c r="GK51" s="527"/>
      <c r="GL51" s="527"/>
      <c r="GM51" s="810"/>
      <c r="GN51" s="779"/>
      <c r="GO51" s="795"/>
      <c r="GP51" s="810"/>
      <c r="GQ51" s="779"/>
      <c r="GR51" s="795"/>
      <c r="GS51" s="810"/>
      <c r="GT51" s="779"/>
      <c r="GU51" s="795"/>
      <c r="GV51" s="810"/>
      <c r="GW51" s="527"/>
      <c r="GX51" s="527"/>
      <c r="GY51" s="810"/>
      <c r="GZ51" s="779"/>
      <c r="HA51" s="795"/>
      <c r="HB51" s="810"/>
      <c r="HC51" s="779"/>
      <c r="HD51" s="795"/>
      <c r="HE51" s="810"/>
      <c r="HF51" s="779"/>
      <c r="HG51" s="795"/>
      <c r="HH51" s="810"/>
      <c r="HI51" s="779"/>
      <c r="HJ51" s="795"/>
      <c r="HK51" s="810"/>
      <c r="HL51" s="779"/>
      <c r="HM51" s="795"/>
      <c r="HN51" s="810"/>
      <c r="HO51" s="779"/>
      <c r="HP51" s="795"/>
      <c r="HQ51" s="810"/>
      <c r="HR51" s="779"/>
      <c r="HS51" s="795"/>
      <c r="HT51" s="810"/>
      <c r="HU51" s="779"/>
      <c r="HV51" s="795"/>
      <c r="HW51" s="810"/>
      <c r="HX51" s="779"/>
      <c r="HY51" s="795"/>
      <c r="HZ51" s="810"/>
      <c r="IA51" s="779"/>
      <c r="IB51" s="795"/>
      <c r="IC51" s="810"/>
      <c r="ID51" s="779"/>
      <c r="IE51" s="795"/>
      <c r="IF51" s="810"/>
      <c r="IG51" s="779"/>
      <c r="IH51" s="795"/>
      <c r="II51" s="810"/>
      <c r="IJ51" s="779"/>
      <c r="IK51" s="795"/>
      <c r="IL51" s="810"/>
      <c r="IM51" s="779"/>
      <c r="IN51" s="795"/>
      <c r="IO51" s="810"/>
      <c r="IP51" s="779"/>
      <c r="IQ51" s="795"/>
      <c r="IR51" s="810"/>
      <c r="IS51" s="779"/>
      <c r="IT51" s="795"/>
      <c r="IU51" s="810"/>
      <c r="IV51" s="779"/>
      <c r="IW51" s="795"/>
      <c r="IX51" s="810"/>
      <c r="IY51" s="779"/>
      <c r="IZ51" s="795"/>
      <c r="JA51" s="810"/>
      <c r="JB51" s="779"/>
      <c r="JC51" s="795"/>
      <c r="JD51" s="810"/>
      <c r="JE51" s="779"/>
      <c r="JF51" s="795"/>
      <c r="JG51" s="810"/>
      <c r="JH51" s="779"/>
      <c r="JI51" s="795"/>
      <c r="JJ51" s="810"/>
      <c r="JK51" s="779"/>
      <c r="JL51" s="795"/>
      <c r="JM51" s="810"/>
      <c r="JN51" s="779"/>
      <c r="JO51" s="795"/>
      <c r="JP51" s="810"/>
      <c r="JQ51" s="779"/>
      <c r="JR51" s="795"/>
      <c r="JS51" s="810"/>
      <c r="JT51" s="779"/>
      <c r="JU51" s="795"/>
      <c r="JV51" s="810"/>
      <c r="JW51" s="527"/>
      <c r="JX51" s="527"/>
      <c r="JY51" s="810"/>
      <c r="JZ51" s="779"/>
      <c r="KA51" s="795"/>
      <c r="KB51" s="810"/>
      <c r="KC51" s="527"/>
      <c r="KD51" s="527"/>
      <c r="KE51" s="810"/>
      <c r="KF51" s="779"/>
      <c r="KG51" s="795"/>
      <c r="KH51" s="810"/>
      <c r="KI51" s="527"/>
      <c r="KJ51" s="527"/>
      <c r="KK51" s="810"/>
      <c r="KL51" s="779"/>
      <c r="KM51" s="795"/>
      <c r="KN51" s="810"/>
      <c r="KO51" s="527"/>
      <c r="KP51" s="527"/>
      <c r="KQ51" s="810"/>
      <c r="KR51" s="779"/>
      <c r="KS51" s="795"/>
      <c r="KT51" s="810"/>
      <c r="KU51" s="527"/>
      <c r="KV51" s="527"/>
      <c r="KW51" s="810"/>
      <c r="KX51" s="779"/>
      <c r="KY51" s="795"/>
      <c r="KZ51" s="810"/>
      <c r="LA51" s="527"/>
      <c r="LB51" s="527"/>
      <c r="LC51" s="810"/>
      <c r="LD51" s="779"/>
      <c r="LE51" s="795"/>
      <c r="LF51" s="810"/>
      <c r="LG51" s="527"/>
      <c r="LH51" s="527"/>
      <c r="LI51" s="810"/>
      <c r="LJ51" s="779"/>
      <c r="LK51" s="795"/>
      <c r="LL51" s="810"/>
      <c r="LM51" s="527"/>
      <c r="LN51" s="527"/>
      <c r="LO51" s="810"/>
      <c r="LP51" s="779"/>
      <c r="LQ51" s="795"/>
      <c r="LR51" s="810"/>
      <c r="LS51" s="527"/>
      <c r="LT51" s="527"/>
      <c r="LU51" s="810"/>
      <c r="LV51" s="779"/>
      <c r="LW51" s="795"/>
      <c r="LX51" s="810"/>
      <c r="LY51" s="527"/>
      <c r="LZ51" s="527"/>
      <c r="MA51" s="810"/>
      <c r="MB51" s="779"/>
      <c r="MC51" s="795"/>
      <c r="MD51" s="810"/>
      <c r="ME51" s="527"/>
      <c r="MF51" s="527"/>
      <c r="MG51" s="810"/>
      <c r="MH51" s="779"/>
      <c r="MI51" s="795"/>
      <c r="MJ51" s="810"/>
      <c r="MK51" s="527"/>
      <c r="ML51" s="527"/>
      <c r="MM51" s="810"/>
      <c r="MN51" s="779"/>
      <c r="MO51" s="795"/>
      <c r="MP51" s="810"/>
      <c r="MQ51" s="527"/>
      <c r="MR51" s="527"/>
      <c r="MS51" s="810"/>
      <c r="MT51" s="779"/>
      <c r="MU51" s="795"/>
      <c r="MV51" s="810"/>
      <c r="MW51" s="527"/>
      <c r="MX51" s="527"/>
      <c r="MY51" s="810"/>
      <c r="MZ51" s="779"/>
      <c r="NA51" s="795"/>
      <c r="NB51" s="810"/>
      <c r="NC51" s="527"/>
      <c r="ND51" s="527"/>
      <c r="NE51" s="810"/>
      <c r="NF51" s="779"/>
      <c r="NG51" s="795"/>
      <c r="NH51" s="810"/>
      <c r="NI51" s="527"/>
      <c r="NJ51" s="527"/>
      <c r="NK51" s="810"/>
      <c r="NL51" s="779"/>
      <c r="NM51" s="795"/>
      <c r="NN51" s="810"/>
      <c r="NO51" s="527"/>
      <c r="NP51" s="527"/>
      <c r="NQ51" s="810"/>
      <c r="NR51" s="779"/>
      <c r="NS51" s="795"/>
      <c r="NT51" s="810"/>
      <c r="NU51" s="527"/>
      <c r="NV51" s="527"/>
      <c r="NW51" s="810"/>
      <c r="NX51" s="779"/>
      <c r="NY51" s="795"/>
      <c r="NZ51" s="810"/>
      <c r="OA51" s="527"/>
      <c r="OB51" s="527"/>
      <c r="OC51" s="810"/>
      <c r="OD51" s="779"/>
      <c r="OE51" s="795"/>
      <c r="OF51" s="810"/>
      <c r="OG51" s="527"/>
      <c r="OH51" s="527"/>
      <c r="OI51" s="810"/>
      <c r="OJ51" s="779"/>
      <c r="OK51" s="795"/>
      <c r="OL51" s="810"/>
      <c r="OM51" s="527"/>
      <c r="ON51" s="527"/>
      <c r="OO51" s="810"/>
      <c r="OP51" s="779"/>
      <c r="OQ51" s="795"/>
      <c r="OR51" s="810"/>
      <c r="OS51" s="527"/>
      <c r="OT51" s="527"/>
      <c r="OU51" s="810"/>
      <c r="OV51" s="779"/>
      <c r="OW51" s="795"/>
      <c r="OX51" s="810"/>
      <c r="OY51" s="527"/>
      <c r="OZ51" s="527"/>
      <c r="PA51" s="810"/>
      <c r="PB51" s="779"/>
      <c r="PC51" s="795"/>
      <c r="PD51" s="810"/>
      <c r="PE51" s="527"/>
      <c r="PF51" s="527"/>
      <c r="PG51" s="810"/>
      <c r="PH51" s="779"/>
      <c r="PI51" s="795"/>
      <c r="PJ51" s="810"/>
      <c r="PK51" s="527"/>
      <c r="PL51" s="527"/>
      <c r="PM51" s="810"/>
      <c r="PN51" s="779"/>
      <c r="PO51" s="795"/>
      <c r="PP51" s="810"/>
      <c r="PQ51" s="527"/>
      <c r="PR51" s="527"/>
      <c r="PS51" s="810"/>
      <c r="PT51" s="779"/>
      <c r="PU51" s="795"/>
      <c r="PV51" s="810"/>
      <c r="PW51" s="527"/>
      <c r="PX51" s="527"/>
      <c r="PY51" s="810"/>
      <c r="PZ51" s="779"/>
      <c r="QA51" s="795"/>
      <c r="QB51" s="810"/>
      <c r="QC51" s="527"/>
      <c r="QD51" s="527"/>
      <c r="QE51" s="810"/>
      <c r="QF51" s="779"/>
      <c r="QG51" s="795"/>
      <c r="QH51" s="810"/>
      <c r="QI51" s="527"/>
      <c r="QJ51" s="527"/>
      <c r="QK51" s="810"/>
      <c r="QL51" s="779"/>
      <c r="QM51" s="795"/>
      <c r="QN51" s="810"/>
      <c r="QO51" s="527"/>
      <c r="QP51" s="527"/>
      <c r="QQ51" s="810"/>
      <c r="QR51" s="779"/>
      <c r="QS51" s="795"/>
      <c r="QT51" s="810"/>
      <c r="QU51" s="527"/>
      <c r="QV51" s="527"/>
      <c r="QW51" s="810"/>
      <c r="QX51" s="779"/>
      <c r="QY51" s="795"/>
      <c r="QZ51" s="810"/>
      <c r="RA51" s="527"/>
      <c r="RB51" s="527"/>
      <c r="RC51" s="810"/>
      <c r="RD51" s="779"/>
      <c r="RE51" s="795"/>
      <c r="RF51" s="810"/>
      <c r="RG51" s="527"/>
      <c r="RH51" s="527"/>
      <c r="RI51" s="810"/>
      <c r="RJ51" s="779"/>
      <c r="RK51" s="795"/>
      <c r="RL51" s="810"/>
      <c r="RM51" s="527"/>
      <c r="RN51" s="527"/>
      <c r="RO51" s="810"/>
      <c r="RP51" s="779"/>
      <c r="RQ51" s="795"/>
      <c r="RR51" s="810"/>
      <c r="RS51" s="527"/>
      <c r="RT51" s="527"/>
      <c r="RU51" s="810"/>
      <c r="RV51" s="779"/>
      <c r="RW51" s="795"/>
      <c r="RX51" s="810"/>
      <c r="RY51" s="527"/>
      <c r="RZ51" s="527"/>
      <c r="SA51" s="810"/>
      <c r="SB51" s="779"/>
      <c r="SC51" s="795"/>
      <c r="SD51" s="810"/>
      <c r="SE51" s="527"/>
      <c r="SF51" s="527"/>
      <c r="SG51" s="810"/>
      <c r="SH51" s="779"/>
      <c r="SI51" s="795"/>
      <c r="SJ51" s="810"/>
      <c r="SK51" s="527"/>
      <c r="SL51" s="527"/>
      <c r="SM51" s="810"/>
      <c r="SN51" s="779"/>
      <c r="SO51" s="795"/>
      <c r="SP51" s="810"/>
      <c r="SQ51" s="527"/>
      <c r="SR51" s="527"/>
      <c r="SS51" s="810"/>
      <c r="ST51" s="779"/>
      <c r="SU51" s="795"/>
      <c r="SV51" s="810"/>
      <c r="SW51" s="527"/>
      <c r="SX51" s="527"/>
      <c r="SY51" s="810"/>
      <c r="SZ51" s="779"/>
      <c r="TA51" s="795"/>
      <c r="TB51" s="810"/>
      <c r="TC51" s="527"/>
      <c r="TD51" s="527"/>
      <c r="TE51" s="810"/>
      <c r="TF51" s="779"/>
      <c r="TG51" s="795"/>
      <c r="TH51" s="810"/>
      <c r="TI51" s="527"/>
      <c r="TJ51" s="527"/>
      <c r="TK51" s="810"/>
      <c r="TL51" s="779"/>
      <c r="TM51" s="795"/>
      <c r="TN51" s="810"/>
    </row>
    <row r="52" spans="1:534" ht="15" customHeight="1">
      <c r="A52" s="548"/>
      <c r="B52" s="519"/>
      <c r="C52" s="549"/>
      <c r="D52" s="548"/>
      <c r="E52" s="519"/>
      <c r="F52" s="549"/>
      <c r="G52" s="548"/>
      <c r="H52" s="796"/>
      <c r="I52" s="549"/>
      <c r="J52" s="548"/>
      <c r="K52" s="519"/>
      <c r="L52" s="549"/>
      <c r="M52" s="548"/>
      <c r="N52" s="519"/>
      <c r="O52" s="549"/>
      <c r="P52" s="548"/>
      <c r="Q52" s="519"/>
      <c r="R52" s="549"/>
      <c r="S52" s="548"/>
      <c r="T52" s="519"/>
      <c r="U52" s="549"/>
      <c r="V52" s="548"/>
      <c r="W52" s="672" t="s">
        <v>1248</v>
      </c>
      <c r="X52" s="549"/>
      <c r="Y52" s="548"/>
      <c r="Z52" s="519"/>
      <c r="AA52" s="549"/>
      <c r="AB52" s="548"/>
      <c r="AC52" s="671"/>
      <c r="AD52" s="549"/>
      <c r="AE52" s="548"/>
      <c r="AF52" s="519"/>
      <c r="AG52" s="549"/>
      <c r="AH52" s="548"/>
      <c r="AI52" s="519"/>
      <c r="AJ52" s="549"/>
      <c r="AK52" s="548"/>
      <c r="AL52" s="519"/>
      <c r="AM52" s="549"/>
      <c r="AN52" s="548"/>
      <c r="AO52" s="519"/>
      <c r="AP52" s="549"/>
      <c r="AQ52" s="548"/>
      <c r="AR52" s="519"/>
      <c r="AS52" s="549"/>
      <c r="AT52" s="548"/>
      <c r="AU52" s="519"/>
      <c r="AV52" s="549"/>
      <c r="AW52" s="548"/>
      <c r="AX52" s="519"/>
      <c r="AY52" s="549"/>
      <c r="AZ52" s="548"/>
      <c r="BA52" s="519"/>
      <c r="BB52" s="549"/>
      <c r="BC52" s="548"/>
      <c r="BD52" s="519"/>
      <c r="BE52" s="549"/>
      <c r="BF52" s="548"/>
      <c r="BG52" s="519"/>
      <c r="BH52" s="549"/>
      <c r="BI52" s="548"/>
      <c r="BJ52" s="519"/>
      <c r="BK52" s="549"/>
      <c r="BL52" s="548"/>
      <c r="BM52" s="519"/>
      <c r="BN52" s="549"/>
      <c r="BO52" s="548"/>
      <c r="BP52" s="519"/>
      <c r="BQ52" s="549"/>
      <c r="BR52" s="548"/>
      <c r="BS52" s="519"/>
      <c r="BT52" s="549"/>
      <c r="BU52" s="548"/>
      <c r="BV52" s="519"/>
      <c r="BW52" s="549"/>
      <c r="BX52" s="548"/>
      <c r="BY52" s="519"/>
      <c r="BZ52" s="549"/>
      <c r="CA52" s="510"/>
      <c r="CB52" s="510"/>
      <c r="CC52" s="549"/>
      <c r="CD52" s="548"/>
      <c r="CE52" s="519"/>
      <c r="CF52" s="549"/>
      <c r="CG52" s="510"/>
      <c r="CH52" s="510"/>
      <c r="CI52" s="549"/>
      <c r="CJ52" s="548"/>
      <c r="CK52" s="510"/>
      <c r="CL52" s="549"/>
      <c r="CM52" s="510"/>
      <c r="CN52" s="510"/>
      <c r="CO52" s="549"/>
      <c r="CP52" s="548"/>
      <c r="CQ52" s="519"/>
      <c r="CR52" s="549"/>
      <c r="CS52" s="510"/>
      <c r="CT52" s="510"/>
      <c r="CU52" s="549"/>
      <c r="CV52" s="548"/>
      <c r="CW52" s="519"/>
      <c r="CX52" s="549"/>
      <c r="CY52" s="510"/>
      <c r="CZ52" s="510"/>
      <c r="DA52" s="549"/>
      <c r="DB52" s="548"/>
      <c r="DC52" s="519"/>
      <c r="DD52" s="549"/>
      <c r="DE52" s="510"/>
      <c r="DF52" s="510"/>
      <c r="DG52" s="549"/>
      <c r="DH52" s="548"/>
      <c r="DI52" s="519"/>
      <c r="DJ52" s="549"/>
      <c r="DK52" s="510"/>
      <c r="DL52" s="510"/>
      <c r="DM52" s="549"/>
      <c r="DN52" s="548"/>
      <c r="DO52" s="519"/>
      <c r="DP52" s="549"/>
      <c r="DQ52" s="510"/>
      <c r="DR52" s="510"/>
      <c r="DS52" s="549"/>
      <c r="DT52" s="548"/>
      <c r="DU52" s="519"/>
      <c r="DV52" s="549"/>
      <c r="DW52" s="510"/>
      <c r="DX52" s="890" t="s">
        <v>1655</v>
      </c>
      <c r="DY52" s="549"/>
      <c r="DZ52" s="510"/>
      <c r="EA52" s="881" t="s">
        <v>1675</v>
      </c>
      <c r="EB52" s="549"/>
      <c r="EC52" s="510"/>
      <c r="ED52" s="881" t="s">
        <v>1675</v>
      </c>
      <c r="EE52" s="549"/>
      <c r="EF52" s="548"/>
      <c r="EG52" s="519"/>
      <c r="EH52" s="549"/>
      <c r="EI52" s="510"/>
      <c r="EJ52" s="510"/>
      <c r="EK52" s="549"/>
      <c r="EL52" s="548"/>
      <c r="EM52" s="519"/>
      <c r="EN52" s="549"/>
      <c r="EO52" s="510"/>
      <c r="EP52" s="510"/>
      <c r="EQ52" s="549"/>
      <c r="ER52" s="548"/>
      <c r="ET52" s="549"/>
      <c r="EU52" s="510"/>
      <c r="EV52" s="510"/>
      <c r="EW52" s="549"/>
      <c r="EX52" s="510"/>
      <c r="EY52" s="510"/>
      <c r="EZ52" s="549"/>
      <c r="FA52" s="510"/>
      <c r="FB52" s="510"/>
      <c r="FC52" s="549"/>
      <c r="FD52" s="510"/>
      <c r="FE52" s="510"/>
      <c r="FF52" s="549"/>
      <c r="FG52" s="527"/>
      <c r="FH52" s="520" t="s">
        <v>1753</v>
      </c>
      <c r="FI52" s="549" t="s">
        <v>1737</v>
      </c>
      <c r="FJ52" s="510"/>
      <c r="FK52" s="510"/>
      <c r="FL52" s="549"/>
      <c r="FM52" s="548"/>
      <c r="FN52" s="519"/>
      <c r="FO52" s="549"/>
      <c r="FP52" s="548"/>
      <c r="FQ52" s="519"/>
      <c r="FR52" s="549"/>
      <c r="FS52" s="510"/>
      <c r="FT52" s="510"/>
      <c r="FU52" s="549"/>
      <c r="FV52" s="548"/>
      <c r="FW52" s="519"/>
      <c r="FX52" s="549"/>
      <c r="FY52" s="510"/>
      <c r="FZ52" s="510"/>
      <c r="GA52" s="549"/>
      <c r="GB52" s="548"/>
      <c r="GC52" s="519"/>
      <c r="GD52" s="549"/>
      <c r="GE52" s="548"/>
      <c r="GF52" s="519"/>
      <c r="GG52" s="549"/>
      <c r="GH52" s="548"/>
      <c r="GI52" s="519"/>
      <c r="GJ52" s="549"/>
      <c r="GK52" s="510"/>
      <c r="GL52" s="510"/>
      <c r="GM52" s="549"/>
      <c r="GN52" s="548"/>
      <c r="GO52" s="519"/>
      <c r="GP52" s="549"/>
      <c r="GQ52" s="510"/>
      <c r="GR52" s="510"/>
      <c r="GS52" s="549"/>
      <c r="GT52" s="548"/>
      <c r="GU52" s="519"/>
      <c r="GV52" s="549"/>
      <c r="GW52" s="510"/>
      <c r="GX52" s="510"/>
      <c r="GY52" s="549"/>
      <c r="GZ52" s="548"/>
      <c r="HA52" s="519"/>
      <c r="HB52" s="549"/>
      <c r="HC52" s="510"/>
      <c r="HD52" s="510"/>
      <c r="HE52" s="549"/>
      <c r="HF52" s="548"/>
      <c r="HG52" s="519"/>
      <c r="HH52" s="549"/>
      <c r="HI52" s="548"/>
      <c r="HJ52" s="519"/>
      <c r="HK52" s="549"/>
      <c r="HL52" s="548"/>
      <c r="HM52" s="519"/>
      <c r="HN52" s="549"/>
      <c r="HO52" s="548"/>
      <c r="HP52" s="519"/>
      <c r="HQ52" s="549"/>
      <c r="HR52" s="548"/>
      <c r="HS52" s="519"/>
      <c r="HT52" s="549"/>
      <c r="HU52" s="548"/>
      <c r="HV52" s="519"/>
      <c r="HW52" s="549"/>
      <c r="HX52" s="548"/>
      <c r="HY52" s="519"/>
      <c r="HZ52" s="549"/>
      <c r="IA52" s="548"/>
      <c r="IB52" s="519"/>
      <c r="IC52" s="549"/>
      <c r="ID52" s="548"/>
      <c r="IE52" s="519"/>
      <c r="IF52" s="549"/>
      <c r="IG52" s="548"/>
      <c r="IH52" s="519"/>
      <c r="II52" s="549"/>
      <c r="IJ52" s="548"/>
      <c r="IK52" s="519"/>
      <c r="IL52" s="549"/>
      <c r="IM52" s="548"/>
      <c r="IN52" s="519"/>
      <c r="IO52" s="549"/>
      <c r="IP52" s="548"/>
      <c r="IQ52" s="519"/>
      <c r="IR52" s="549"/>
      <c r="IS52" s="548"/>
      <c r="IT52" s="519"/>
      <c r="IU52" s="549"/>
      <c r="IV52" s="548"/>
      <c r="IW52" s="519"/>
      <c r="IX52" s="549"/>
      <c r="IY52" s="548"/>
      <c r="IZ52" s="519"/>
      <c r="JA52" s="549"/>
      <c r="JB52" s="548"/>
      <c r="JC52" s="519"/>
      <c r="JD52" s="549"/>
      <c r="JE52" s="548"/>
      <c r="JF52" s="519"/>
      <c r="JG52" s="549"/>
      <c r="JH52" s="548"/>
      <c r="JI52" s="519"/>
      <c r="JJ52" s="549"/>
      <c r="JK52" s="548"/>
      <c r="JL52" s="519"/>
      <c r="JM52" s="549"/>
      <c r="JN52" s="548"/>
      <c r="JO52" s="519"/>
      <c r="JP52" s="549"/>
      <c r="JQ52" s="548"/>
      <c r="JR52" s="519"/>
      <c r="JS52" s="549"/>
      <c r="JT52" s="548"/>
      <c r="JU52" s="519"/>
      <c r="JV52" s="549"/>
      <c r="JW52" s="510"/>
      <c r="JX52" s="510"/>
      <c r="JY52" s="549"/>
      <c r="JZ52" s="548"/>
      <c r="KA52" s="519"/>
      <c r="KB52" s="549"/>
      <c r="KC52" s="510"/>
      <c r="KD52" s="510"/>
      <c r="KE52" s="549"/>
      <c r="KF52" s="548"/>
      <c r="KG52" s="519"/>
      <c r="KH52" s="549"/>
      <c r="KI52" s="510"/>
      <c r="KJ52" s="510"/>
      <c r="KK52" s="549"/>
      <c r="KL52" s="548"/>
      <c r="KM52" s="519"/>
      <c r="KN52" s="549"/>
      <c r="KO52" s="510"/>
      <c r="KP52" s="510"/>
      <c r="KQ52" s="549"/>
      <c r="KR52" s="548"/>
      <c r="KS52" s="519"/>
      <c r="KT52" s="549"/>
      <c r="KU52" s="510"/>
      <c r="KV52" s="510"/>
      <c r="KW52" s="549"/>
      <c r="KX52" s="548"/>
      <c r="KY52" s="519"/>
      <c r="KZ52" s="549"/>
      <c r="LA52" s="510"/>
      <c r="LB52" s="510"/>
      <c r="LC52" s="549"/>
      <c r="LD52" s="548"/>
      <c r="LE52" s="519"/>
      <c r="LF52" s="549"/>
      <c r="LG52" s="510"/>
      <c r="LH52" s="510"/>
      <c r="LI52" s="549"/>
      <c r="LJ52" s="548"/>
      <c r="LK52" s="519"/>
      <c r="LL52" s="549"/>
      <c r="LM52" s="510"/>
      <c r="LN52" s="510"/>
      <c r="LO52" s="549"/>
      <c r="LP52" s="548"/>
      <c r="LQ52" s="519"/>
      <c r="LR52" s="549"/>
      <c r="LS52" s="510"/>
      <c r="LT52" s="510"/>
      <c r="LU52" s="549"/>
      <c r="LV52" s="548"/>
      <c r="LW52" s="519"/>
      <c r="LX52" s="549"/>
      <c r="LY52" s="510"/>
      <c r="LZ52" s="510"/>
      <c r="MA52" s="549"/>
      <c r="MB52" s="548"/>
      <c r="MC52" s="519"/>
      <c r="MD52" s="549"/>
      <c r="ME52" s="510"/>
      <c r="MF52" s="510"/>
      <c r="MG52" s="549"/>
      <c r="MH52" s="548"/>
      <c r="MI52" s="519"/>
      <c r="MJ52" s="549"/>
      <c r="MK52" s="510"/>
      <c r="ML52" s="510"/>
      <c r="MM52" s="549"/>
      <c r="MN52" s="548"/>
      <c r="MO52" s="519"/>
      <c r="MP52" s="549"/>
      <c r="MQ52" s="510"/>
      <c r="MR52" s="510"/>
      <c r="MS52" s="549"/>
      <c r="MT52" s="548"/>
      <c r="MU52" s="519"/>
      <c r="MV52" s="549"/>
      <c r="MW52" s="510"/>
      <c r="MX52" s="510"/>
      <c r="MY52" s="549"/>
      <c r="MZ52" s="548"/>
      <c r="NA52" s="519"/>
      <c r="NB52" s="549"/>
      <c r="NC52" s="510"/>
      <c r="ND52" s="510"/>
      <c r="NE52" s="549"/>
      <c r="NF52" s="548"/>
      <c r="NG52" s="519"/>
      <c r="NH52" s="549"/>
      <c r="NI52" s="510"/>
      <c r="NJ52" s="510"/>
      <c r="NK52" s="549"/>
      <c r="NL52" s="548"/>
      <c r="NM52" s="519"/>
      <c r="NN52" s="549"/>
      <c r="NO52" s="510"/>
      <c r="NP52" s="510"/>
      <c r="NQ52" s="549"/>
      <c r="NR52" s="548"/>
      <c r="NS52" s="519"/>
      <c r="NT52" s="549"/>
      <c r="NU52" s="510"/>
      <c r="NV52" s="510"/>
      <c r="NW52" s="549"/>
      <c r="NX52" s="548"/>
      <c r="NY52" s="519"/>
      <c r="NZ52" s="549"/>
      <c r="OA52" s="510"/>
      <c r="OB52" s="510"/>
      <c r="OC52" s="549"/>
      <c r="OD52" s="548"/>
      <c r="OE52" s="519"/>
      <c r="OF52" s="549"/>
      <c r="OG52" s="510"/>
      <c r="OH52" s="510"/>
      <c r="OI52" s="549"/>
      <c r="OJ52" s="548"/>
      <c r="OK52" s="519"/>
      <c r="OL52" s="549"/>
      <c r="OM52" s="510"/>
      <c r="ON52" s="510"/>
      <c r="OO52" s="549"/>
      <c r="OP52" s="548"/>
      <c r="OQ52" s="519"/>
      <c r="OR52" s="549"/>
      <c r="OS52" s="510"/>
      <c r="OT52" s="510"/>
      <c r="OU52" s="549"/>
      <c r="OV52" s="548"/>
      <c r="OW52" s="519"/>
      <c r="OX52" s="549"/>
      <c r="OY52" s="510"/>
      <c r="OZ52" s="510"/>
      <c r="PA52" s="549"/>
      <c r="PB52" s="548"/>
      <c r="PC52" s="519"/>
      <c r="PD52" s="549"/>
      <c r="PE52" s="510"/>
      <c r="PF52" s="510"/>
      <c r="PG52" s="549"/>
      <c r="PH52" s="548"/>
      <c r="PI52" s="519"/>
      <c r="PJ52" s="549"/>
      <c r="PK52" s="510"/>
      <c r="PL52" s="510"/>
      <c r="PM52" s="549"/>
      <c r="PN52" s="548"/>
      <c r="PO52" s="519"/>
      <c r="PP52" s="549"/>
      <c r="PQ52" s="510"/>
      <c r="PR52" s="510"/>
      <c r="PS52" s="549"/>
      <c r="PT52" s="548"/>
      <c r="PU52" s="519"/>
      <c r="PV52" s="549"/>
      <c r="PW52" s="510"/>
      <c r="PX52" s="510"/>
      <c r="PY52" s="549"/>
      <c r="PZ52" s="548"/>
      <c r="QA52" s="519"/>
      <c r="QB52" s="549"/>
      <c r="QC52" s="510"/>
      <c r="QD52" s="510"/>
      <c r="QE52" s="549"/>
      <c r="QF52" s="548"/>
      <c r="QG52" s="519"/>
      <c r="QH52" s="549"/>
      <c r="QI52" s="510"/>
      <c r="QJ52" s="510"/>
      <c r="QK52" s="549"/>
      <c r="QL52" s="548"/>
      <c r="QM52" s="519"/>
      <c r="QN52" s="549"/>
      <c r="QO52" s="510"/>
      <c r="QP52" s="510"/>
      <c r="QQ52" s="549"/>
      <c r="QR52" s="548"/>
      <c r="QS52" s="519"/>
      <c r="QT52" s="549"/>
      <c r="QU52" s="510"/>
      <c r="QV52" s="510"/>
      <c r="QW52" s="549"/>
      <c r="QX52" s="548"/>
      <c r="QY52" s="519"/>
      <c r="QZ52" s="549"/>
      <c r="RA52" s="510"/>
      <c r="RB52" s="510"/>
      <c r="RC52" s="549"/>
      <c r="RD52" s="548"/>
      <c r="RE52" s="519"/>
      <c r="RF52" s="549"/>
      <c r="RG52" s="510"/>
      <c r="RH52" s="510"/>
      <c r="RI52" s="549"/>
      <c r="RJ52" s="548"/>
      <c r="RK52" s="519"/>
      <c r="RL52" s="549"/>
      <c r="RM52" s="510"/>
      <c r="RN52" s="510"/>
      <c r="RO52" s="549"/>
      <c r="RP52" s="548"/>
      <c r="RQ52" s="519"/>
      <c r="RR52" s="549"/>
      <c r="RS52" s="510"/>
      <c r="RT52" s="510"/>
      <c r="RU52" s="549"/>
      <c r="RV52" s="548"/>
      <c r="RW52" s="519"/>
      <c r="RX52" s="549"/>
      <c r="RY52" s="510"/>
      <c r="RZ52" s="510"/>
      <c r="SA52" s="549"/>
      <c r="SB52" s="548"/>
      <c r="SC52" s="519"/>
      <c r="SD52" s="549"/>
      <c r="SE52" s="510"/>
      <c r="SF52" s="510"/>
      <c r="SG52" s="549"/>
      <c r="SH52" s="548"/>
      <c r="SI52" s="519"/>
      <c r="SJ52" s="549"/>
      <c r="SK52" s="510"/>
      <c r="SL52" s="510"/>
      <c r="SM52" s="549"/>
      <c r="SN52" s="548"/>
      <c r="SO52" s="519"/>
      <c r="SP52" s="549"/>
      <c r="SQ52" s="510"/>
      <c r="SR52" s="510"/>
      <c r="SS52" s="549"/>
      <c r="ST52" s="548"/>
      <c r="SU52" s="519"/>
      <c r="SV52" s="549"/>
      <c r="SW52" s="510"/>
      <c r="SX52" s="510"/>
      <c r="SY52" s="549"/>
      <c r="SZ52" s="548"/>
      <c r="TA52" s="519"/>
      <c r="TB52" s="549"/>
      <c r="TC52" s="510"/>
      <c r="TD52" s="510"/>
      <c r="TE52" s="549"/>
      <c r="TF52" s="548"/>
      <c r="TG52" s="519"/>
      <c r="TH52" s="549"/>
      <c r="TI52" s="510"/>
      <c r="TJ52" s="510"/>
      <c r="TK52" s="549"/>
      <c r="TL52" s="548"/>
      <c r="TM52" s="519"/>
      <c r="TN52" s="549"/>
    </row>
    <row r="53" spans="1:534" ht="15" customHeight="1">
      <c r="A53" s="548"/>
      <c r="B53" s="519"/>
      <c r="C53" s="549"/>
      <c r="D53" s="548"/>
      <c r="E53" s="519"/>
      <c r="F53" s="549"/>
      <c r="G53" s="548"/>
      <c r="H53" s="796"/>
      <c r="I53" s="549"/>
      <c r="J53" s="548"/>
      <c r="K53" s="519"/>
      <c r="L53" s="549"/>
      <c r="M53" s="548"/>
      <c r="N53" s="519"/>
      <c r="O53" s="549"/>
      <c r="P53" s="548"/>
      <c r="Q53" s="519"/>
      <c r="R53" s="549"/>
      <c r="S53" s="548"/>
      <c r="T53" s="519"/>
      <c r="U53" s="549"/>
      <c r="V53" s="548"/>
      <c r="W53" s="672"/>
      <c r="X53" s="549"/>
      <c r="Y53" s="548"/>
      <c r="Z53" s="519"/>
      <c r="AA53" s="549"/>
      <c r="AB53" s="548"/>
      <c r="AC53" s="671"/>
      <c r="AD53" s="549"/>
      <c r="AE53" s="548"/>
      <c r="AF53" s="519"/>
      <c r="AG53" s="549"/>
      <c r="AH53" s="548"/>
      <c r="AI53" s="519"/>
      <c r="AJ53" s="549"/>
      <c r="AK53" s="548"/>
      <c r="AL53" s="519"/>
      <c r="AM53" s="549"/>
      <c r="AN53" s="548"/>
      <c r="AO53" s="519"/>
      <c r="AP53" s="549"/>
      <c r="AQ53" s="548"/>
      <c r="AR53" s="519"/>
      <c r="AS53" s="549"/>
      <c r="AT53" s="548"/>
      <c r="AU53" s="519"/>
      <c r="AV53" s="549"/>
      <c r="AW53" s="548"/>
      <c r="AX53" s="519"/>
      <c r="AY53" s="549"/>
      <c r="AZ53" s="548"/>
      <c r="BA53" s="519"/>
      <c r="BB53" s="549"/>
      <c r="BC53" s="548"/>
      <c r="BD53" s="519"/>
      <c r="BE53" s="549"/>
      <c r="BF53" s="548"/>
      <c r="BG53" s="519"/>
      <c r="BH53" s="549"/>
      <c r="BI53" s="548"/>
      <c r="BJ53" s="519"/>
      <c r="BK53" s="549"/>
      <c r="BL53" s="548"/>
      <c r="BM53" s="519"/>
      <c r="BN53" s="549"/>
      <c r="BO53" s="518"/>
      <c r="BP53" s="519"/>
      <c r="BQ53" s="549"/>
      <c r="BR53" s="548"/>
      <c r="BS53" s="519"/>
      <c r="BT53" s="549"/>
      <c r="BU53" s="518"/>
      <c r="BV53" s="519"/>
      <c r="BW53" s="549"/>
      <c r="BX53" s="548"/>
      <c r="BY53" s="519"/>
      <c r="BZ53" s="549"/>
      <c r="CA53" s="510"/>
      <c r="CB53" s="510"/>
      <c r="CC53" s="549"/>
      <c r="CD53" s="548"/>
      <c r="CE53" s="519"/>
      <c r="CF53" s="549"/>
      <c r="CG53" s="510"/>
      <c r="CH53" s="510"/>
      <c r="CI53" s="549"/>
      <c r="CJ53" s="548"/>
      <c r="CK53" s="510"/>
      <c r="CL53" s="549"/>
      <c r="CM53" s="510"/>
      <c r="CN53" s="510"/>
      <c r="CO53" s="549"/>
      <c r="CP53" s="548"/>
      <c r="CQ53" s="519"/>
      <c r="CR53" s="549"/>
      <c r="CS53" s="510"/>
      <c r="CT53" s="510"/>
      <c r="CU53" s="549"/>
      <c r="CV53" s="548"/>
      <c r="CW53" s="519"/>
      <c r="CX53" s="549"/>
      <c r="CY53" s="510"/>
      <c r="CZ53" s="510"/>
      <c r="DA53" s="549"/>
      <c r="DB53" s="548"/>
      <c r="DC53" s="519"/>
      <c r="DD53" s="549"/>
      <c r="DE53" s="510"/>
      <c r="DF53" s="510"/>
      <c r="DG53" s="549"/>
      <c r="DH53" s="548"/>
      <c r="DI53" s="519"/>
      <c r="DJ53" s="549"/>
      <c r="DK53" s="510"/>
      <c r="DL53" s="510"/>
      <c r="DM53" s="549"/>
      <c r="DN53" s="548"/>
      <c r="DO53" s="519"/>
      <c r="DP53" s="549"/>
      <c r="DQ53" s="510"/>
      <c r="DR53" s="510"/>
      <c r="DS53" s="549"/>
      <c r="DT53" s="548"/>
      <c r="DU53" s="519"/>
      <c r="DV53" s="549"/>
      <c r="DW53" s="510"/>
      <c r="DX53" s="890"/>
      <c r="DY53" s="549"/>
      <c r="DZ53" s="510"/>
      <c r="EA53" s="881"/>
      <c r="EB53" s="549"/>
      <c r="EC53" s="510"/>
      <c r="ED53" s="881"/>
      <c r="EE53" s="549"/>
      <c r="EF53" s="548"/>
      <c r="EG53" s="519"/>
      <c r="EH53" s="549"/>
      <c r="EI53" s="510"/>
      <c r="EJ53" s="510"/>
      <c r="EK53" s="549"/>
      <c r="EL53" s="548"/>
      <c r="EM53" s="519"/>
      <c r="EN53" s="549"/>
      <c r="EO53" s="510"/>
      <c r="EP53" s="510"/>
      <c r="EQ53" s="549"/>
      <c r="ER53" s="548"/>
      <c r="ET53" s="549"/>
      <c r="EU53" s="510"/>
      <c r="EV53" s="510"/>
      <c r="EW53" s="549"/>
      <c r="EX53" s="510"/>
      <c r="EY53" s="510"/>
      <c r="EZ53" s="549"/>
      <c r="FA53" s="510"/>
      <c r="FB53" s="510"/>
      <c r="FC53" s="549"/>
      <c r="FD53" s="510"/>
      <c r="FE53" s="510"/>
      <c r="FF53" s="549"/>
      <c r="FG53" s="510"/>
      <c r="FH53" s="510" t="s">
        <v>1689</v>
      </c>
      <c r="FI53" s="549" t="s">
        <v>1738</v>
      </c>
      <c r="FJ53" s="518"/>
      <c r="FK53" s="510"/>
      <c r="FL53" s="549"/>
      <c r="FM53" s="518"/>
      <c r="FN53" s="519"/>
      <c r="FO53" s="549"/>
      <c r="FP53" s="548"/>
      <c r="FQ53" s="519"/>
      <c r="FR53" s="549"/>
      <c r="FS53" s="510"/>
      <c r="FT53" s="510"/>
      <c r="FU53" s="549"/>
      <c r="FV53" s="548"/>
      <c r="FW53" s="519"/>
      <c r="FX53" s="549"/>
      <c r="FY53" s="510"/>
      <c r="FZ53" s="510"/>
      <c r="GA53" s="549"/>
      <c r="GB53" s="548"/>
      <c r="GC53" s="519"/>
      <c r="GD53" s="549"/>
      <c r="GE53" s="548"/>
      <c r="GF53" s="519"/>
      <c r="GG53" s="549"/>
      <c r="GH53" s="548"/>
      <c r="GI53" s="519"/>
      <c r="GJ53" s="549"/>
      <c r="GK53" s="510"/>
      <c r="GL53" s="510"/>
      <c r="GM53" s="549"/>
      <c r="GN53" s="548"/>
      <c r="GO53" s="519"/>
      <c r="GP53" s="549"/>
      <c r="GQ53" s="510"/>
      <c r="GR53" s="510"/>
      <c r="GS53" s="549"/>
      <c r="GT53" s="548"/>
      <c r="GU53" s="519"/>
      <c r="GV53" s="549"/>
      <c r="GW53" s="510"/>
      <c r="GX53" s="510"/>
      <c r="GY53" s="549"/>
      <c r="GZ53" s="548"/>
      <c r="HA53" s="519"/>
      <c r="HB53" s="549"/>
      <c r="HC53" s="510"/>
      <c r="HD53" s="510"/>
      <c r="HE53" s="549"/>
      <c r="HF53" s="548"/>
      <c r="HG53" s="519"/>
      <c r="HH53" s="549"/>
      <c r="HI53" s="548"/>
      <c r="HJ53" s="519"/>
      <c r="HK53" s="549"/>
      <c r="HL53" s="548"/>
      <c r="HM53" s="519"/>
      <c r="HN53" s="549"/>
      <c r="HO53" s="548"/>
      <c r="HP53" s="519"/>
      <c r="HQ53" s="549"/>
      <c r="HR53" s="548"/>
      <c r="HS53" s="519"/>
      <c r="HT53" s="549"/>
      <c r="HU53" s="548"/>
      <c r="HV53" s="519"/>
      <c r="HW53" s="549"/>
      <c r="HX53" s="548"/>
      <c r="HY53" s="519"/>
      <c r="HZ53" s="549"/>
      <c r="IA53" s="548"/>
      <c r="IB53" s="519"/>
      <c r="IC53" s="549"/>
      <c r="ID53" s="548"/>
      <c r="IE53" s="519"/>
      <c r="IF53" s="549"/>
      <c r="IG53" s="548"/>
      <c r="IH53" s="519"/>
      <c r="II53" s="549"/>
      <c r="IJ53" s="548"/>
      <c r="IK53" s="519"/>
      <c r="IL53" s="549"/>
      <c r="IM53" s="548"/>
      <c r="IN53" s="519"/>
      <c r="IO53" s="549"/>
      <c r="IP53" s="548"/>
      <c r="IQ53" s="519"/>
      <c r="IR53" s="549"/>
      <c r="IS53" s="548"/>
      <c r="IT53" s="519"/>
      <c r="IU53" s="549"/>
      <c r="IV53" s="548"/>
      <c r="IW53" s="519"/>
      <c r="IX53" s="549"/>
      <c r="IY53" s="548"/>
      <c r="IZ53" s="519"/>
      <c r="JA53" s="549"/>
      <c r="JB53" s="548"/>
      <c r="JC53" s="519"/>
      <c r="JD53" s="549"/>
      <c r="JE53" s="548"/>
      <c r="JF53" s="519"/>
      <c r="JG53" s="549"/>
      <c r="JH53" s="548"/>
      <c r="JI53" s="519"/>
      <c r="JJ53" s="549"/>
      <c r="JK53" s="548"/>
      <c r="JL53" s="519"/>
      <c r="JM53" s="549"/>
      <c r="JN53" s="548"/>
      <c r="JO53" s="519"/>
      <c r="JP53" s="549"/>
      <c r="JQ53" s="548"/>
      <c r="JR53" s="519"/>
      <c r="JS53" s="549"/>
      <c r="JT53" s="548"/>
      <c r="JU53" s="519"/>
      <c r="JV53" s="549"/>
      <c r="JW53" s="510"/>
      <c r="JX53" s="510"/>
      <c r="JY53" s="549"/>
      <c r="JZ53" s="548"/>
      <c r="KA53" s="519"/>
      <c r="KB53" s="549"/>
      <c r="KC53" s="510"/>
      <c r="KD53" s="510"/>
      <c r="KE53" s="549"/>
      <c r="KF53" s="548"/>
      <c r="KG53" s="519"/>
      <c r="KH53" s="549"/>
      <c r="KI53" s="510"/>
      <c r="KJ53" s="510"/>
      <c r="KK53" s="549"/>
      <c r="KL53" s="548"/>
      <c r="KM53" s="519"/>
      <c r="KN53" s="549"/>
      <c r="KO53" s="510"/>
      <c r="KP53" s="510"/>
      <c r="KQ53" s="549"/>
      <c r="KR53" s="548"/>
      <c r="KS53" s="519"/>
      <c r="KT53" s="549"/>
      <c r="KU53" s="510"/>
      <c r="KV53" s="510"/>
      <c r="KW53" s="549"/>
      <c r="KX53" s="548"/>
      <c r="KY53" s="519"/>
      <c r="KZ53" s="549"/>
      <c r="LA53" s="510"/>
      <c r="LB53" s="510"/>
      <c r="LC53" s="549"/>
      <c r="LD53" s="548"/>
      <c r="LE53" s="519"/>
      <c r="LF53" s="549"/>
      <c r="LG53" s="510"/>
      <c r="LH53" s="510"/>
      <c r="LI53" s="549"/>
      <c r="LJ53" s="548"/>
      <c r="LK53" s="519"/>
      <c r="LL53" s="549"/>
      <c r="LM53" s="510"/>
      <c r="LN53" s="510"/>
      <c r="LO53" s="549"/>
      <c r="LP53" s="548"/>
      <c r="LQ53" s="519"/>
      <c r="LR53" s="549"/>
      <c r="LS53" s="510"/>
      <c r="LT53" s="510"/>
      <c r="LU53" s="549"/>
      <c r="LV53" s="548"/>
      <c r="LW53" s="519"/>
      <c r="LX53" s="549"/>
      <c r="LY53" s="510"/>
      <c r="LZ53" s="510"/>
      <c r="MA53" s="549"/>
      <c r="MB53" s="548"/>
      <c r="MC53" s="519"/>
      <c r="MD53" s="549"/>
      <c r="ME53" s="510"/>
      <c r="MF53" s="510"/>
      <c r="MG53" s="549"/>
      <c r="MH53" s="548"/>
      <c r="MI53" s="519"/>
      <c r="MJ53" s="549"/>
      <c r="MK53" s="510"/>
      <c r="ML53" s="510"/>
      <c r="MM53" s="549"/>
      <c r="MN53" s="548"/>
      <c r="MO53" s="519"/>
      <c r="MP53" s="549"/>
      <c r="MQ53" s="510"/>
      <c r="MR53" s="510"/>
      <c r="MS53" s="549"/>
      <c r="MT53" s="548"/>
      <c r="MU53" s="519"/>
      <c r="MV53" s="549"/>
      <c r="MW53" s="510"/>
      <c r="MX53" s="510"/>
      <c r="MY53" s="549"/>
      <c r="MZ53" s="548"/>
      <c r="NA53" s="519"/>
      <c r="NB53" s="549"/>
      <c r="NC53" s="510"/>
      <c r="ND53" s="510"/>
      <c r="NE53" s="549"/>
      <c r="NF53" s="548"/>
      <c r="NG53" s="519"/>
      <c r="NH53" s="549"/>
      <c r="NI53" s="510"/>
      <c r="NJ53" s="510"/>
      <c r="NK53" s="549"/>
      <c r="NL53" s="548"/>
      <c r="NM53" s="519"/>
      <c r="NN53" s="549"/>
      <c r="NO53" s="510"/>
      <c r="NP53" s="510"/>
      <c r="NQ53" s="549"/>
      <c r="NR53" s="548"/>
      <c r="NS53" s="519"/>
      <c r="NT53" s="549"/>
      <c r="NU53" s="510"/>
      <c r="NV53" s="510"/>
      <c r="NW53" s="549"/>
      <c r="NX53" s="548"/>
      <c r="NY53" s="519"/>
      <c r="NZ53" s="549"/>
      <c r="OA53" s="510"/>
      <c r="OB53" s="510"/>
      <c r="OC53" s="549"/>
      <c r="OD53" s="548"/>
      <c r="OE53" s="519"/>
      <c r="OF53" s="549"/>
      <c r="OG53" s="510"/>
      <c r="OH53" s="510"/>
      <c r="OI53" s="549"/>
      <c r="OJ53" s="548"/>
      <c r="OK53" s="519"/>
      <c r="OL53" s="549"/>
      <c r="OM53" s="510"/>
      <c r="ON53" s="510"/>
      <c r="OO53" s="549"/>
      <c r="OP53" s="548"/>
      <c r="OQ53" s="519"/>
      <c r="OR53" s="549"/>
      <c r="OS53" s="510"/>
      <c r="OT53" s="510"/>
      <c r="OU53" s="549"/>
      <c r="OV53" s="548"/>
      <c r="OW53" s="519"/>
      <c r="OX53" s="549"/>
      <c r="OY53" s="510"/>
      <c r="OZ53" s="510"/>
      <c r="PA53" s="549"/>
      <c r="PB53" s="548"/>
      <c r="PC53" s="519"/>
      <c r="PD53" s="549"/>
      <c r="PE53" s="510"/>
      <c r="PF53" s="510"/>
      <c r="PG53" s="549"/>
      <c r="PH53" s="548"/>
      <c r="PI53" s="519"/>
      <c r="PJ53" s="549"/>
      <c r="PK53" s="510"/>
      <c r="PL53" s="510"/>
      <c r="PM53" s="549"/>
      <c r="PN53" s="548"/>
      <c r="PO53" s="519"/>
      <c r="PP53" s="549"/>
      <c r="PQ53" s="510"/>
      <c r="PR53" s="510"/>
      <c r="PS53" s="549"/>
      <c r="PT53" s="548"/>
      <c r="PU53" s="519"/>
      <c r="PV53" s="549"/>
      <c r="PW53" s="510"/>
      <c r="PX53" s="510"/>
      <c r="PY53" s="549"/>
      <c r="PZ53" s="548"/>
      <c r="QA53" s="519"/>
      <c r="QB53" s="549"/>
      <c r="QC53" s="510"/>
      <c r="QD53" s="510"/>
      <c r="QE53" s="549"/>
      <c r="QF53" s="548"/>
      <c r="QG53" s="519"/>
      <c r="QH53" s="549"/>
      <c r="QI53" s="510"/>
      <c r="QJ53" s="510"/>
      <c r="QK53" s="549"/>
      <c r="QL53" s="548"/>
      <c r="QM53" s="519"/>
      <c r="QN53" s="549"/>
      <c r="QO53" s="510"/>
      <c r="QP53" s="510"/>
      <c r="QQ53" s="549"/>
      <c r="QR53" s="548"/>
      <c r="QS53" s="519"/>
      <c r="QT53" s="549"/>
      <c r="QU53" s="510"/>
      <c r="QV53" s="510"/>
      <c r="QW53" s="549"/>
      <c r="QX53" s="548"/>
      <c r="QY53" s="519"/>
      <c r="QZ53" s="549"/>
      <c r="RA53" s="510"/>
      <c r="RB53" s="510"/>
      <c r="RC53" s="549"/>
      <c r="RD53" s="548"/>
      <c r="RE53" s="519"/>
      <c r="RF53" s="549"/>
      <c r="RG53" s="510"/>
      <c r="RH53" s="510"/>
      <c r="RI53" s="549"/>
      <c r="RJ53" s="548"/>
      <c r="RK53" s="519"/>
      <c r="RL53" s="549"/>
      <c r="RM53" s="510"/>
      <c r="RN53" s="510"/>
      <c r="RO53" s="549"/>
      <c r="RP53" s="548"/>
      <c r="RQ53" s="519"/>
      <c r="RR53" s="549"/>
      <c r="RS53" s="510"/>
      <c r="RT53" s="510"/>
      <c r="RU53" s="549"/>
      <c r="RV53" s="548"/>
      <c r="RW53" s="519"/>
      <c r="RX53" s="549"/>
      <c r="RY53" s="510"/>
      <c r="RZ53" s="510"/>
      <c r="SA53" s="549"/>
      <c r="SB53" s="548"/>
      <c r="SC53" s="519"/>
      <c r="SD53" s="549"/>
      <c r="SE53" s="510"/>
      <c r="SF53" s="510"/>
      <c r="SG53" s="549"/>
      <c r="SH53" s="548"/>
      <c r="SI53" s="519"/>
      <c r="SJ53" s="549"/>
      <c r="SK53" s="510"/>
      <c r="SL53" s="510"/>
      <c r="SM53" s="549"/>
      <c r="SN53" s="548"/>
      <c r="SO53" s="519"/>
      <c r="SP53" s="549"/>
      <c r="SQ53" s="510"/>
      <c r="SR53" s="510"/>
      <c r="SS53" s="549"/>
      <c r="ST53" s="548"/>
      <c r="SU53" s="519"/>
      <c r="SV53" s="549"/>
      <c r="SW53" s="510"/>
      <c r="SX53" s="510"/>
      <c r="SY53" s="549"/>
      <c r="SZ53" s="548"/>
      <c r="TA53" s="519"/>
      <c r="TB53" s="549"/>
      <c r="TC53" s="510"/>
      <c r="TD53" s="510"/>
      <c r="TE53" s="549"/>
      <c r="TF53" s="548"/>
      <c r="TG53" s="519"/>
      <c r="TH53" s="549"/>
      <c r="TI53" s="510"/>
      <c r="TJ53" s="510"/>
      <c r="TK53" s="549"/>
      <c r="TL53" s="548"/>
      <c r="TM53" s="519"/>
      <c r="TN53" s="549"/>
    </row>
    <row r="54" spans="1:534" ht="15" customHeight="1">
      <c r="A54" s="548"/>
      <c r="B54" s="519"/>
      <c r="C54" s="549"/>
      <c r="D54" s="548"/>
      <c r="E54" s="519"/>
      <c r="F54" s="549"/>
      <c r="G54" s="548"/>
      <c r="H54" s="796"/>
      <c r="I54" s="549"/>
      <c r="J54" s="548"/>
      <c r="K54" s="519"/>
      <c r="L54" s="549"/>
      <c r="M54" s="548"/>
      <c r="N54" s="519"/>
      <c r="O54" s="549"/>
      <c r="P54" s="548"/>
      <c r="Q54" s="519"/>
      <c r="R54" s="549"/>
      <c r="S54" s="548"/>
      <c r="T54" s="519"/>
      <c r="U54" s="549"/>
      <c r="V54" s="548"/>
      <c r="W54" s="672"/>
      <c r="X54" s="549"/>
      <c r="Y54" s="548"/>
      <c r="Z54" s="519"/>
      <c r="AA54" s="549"/>
      <c r="AB54" s="548"/>
      <c r="AC54" s="671"/>
      <c r="AD54" s="549"/>
      <c r="AE54" s="548"/>
      <c r="AF54" s="519"/>
      <c r="AG54" s="549"/>
      <c r="AH54" s="548"/>
      <c r="AI54" s="519"/>
      <c r="AJ54" s="549"/>
      <c r="AK54" s="548"/>
      <c r="AL54" s="519"/>
      <c r="AM54" s="549"/>
      <c r="AN54" s="548"/>
      <c r="AO54" s="519"/>
      <c r="AP54" s="549"/>
      <c r="AQ54" s="548"/>
      <c r="AR54" s="519"/>
      <c r="AS54" s="549"/>
      <c r="AT54" s="548"/>
      <c r="AU54" s="519"/>
      <c r="AV54" s="549"/>
      <c r="AW54" s="548"/>
      <c r="AX54" s="519"/>
      <c r="AY54" s="549"/>
      <c r="AZ54" s="548"/>
      <c r="BA54" s="519"/>
      <c r="BB54" s="549"/>
      <c r="BC54" s="548"/>
      <c r="BD54" s="519"/>
      <c r="BE54" s="549"/>
      <c r="BF54" s="548"/>
      <c r="BG54" s="519"/>
      <c r="BH54" s="549"/>
      <c r="BI54" s="548"/>
      <c r="BJ54" s="519"/>
      <c r="BK54" s="549"/>
      <c r="BL54" s="548"/>
      <c r="BM54" s="519"/>
      <c r="BN54" s="549"/>
      <c r="BO54" s="518"/>
      <c r="BP54" s="519"/>
      <c r="BQ54" s="549"/>
      <c r="BR54" s="548"/>
      <c r="BS54" s="519"/>
      <c r="BT54" s="549"/>
      <c r="BU54" s="518"/>
      <c r="BV54" s="519"/>
      <c r="BW54" s="549"/>
      <c r="BX54" s="548"/>
      <c r="BY54" s="519"/>
      <c r="BZ54" s="549"/>
      <c r="CA54" s="510"/>
      <c r="CB54" s="510"/>
      <c r="CC54" s="549"/>
      <c r="CD54" s="548"/>
      <c r="CE54" s="519"/>
      <c r="CF54" s="549"/>
      <c r="CG54" s="510"/>
      <c r="CH54" s="510"/>
      <c r="CI54" s="549"/>
      <c r="CJ54" s="548"/>
      <c r="CK54" s="510"/>
      <c r="CL54" s="549"/>
      <c r="CM54" s="510"/>
      <c r="CN54" s="510"/>
      <c r="CO54" s="549"/>
      <c r="CP54" s="548"/>
      <c r="CQ54" s="519"/>
      <c r="CR54" s="549"/>
      <c r="CS54" s="510"/>
      <c r="CT54" s="510"/>
      <c r="CU54" s="549"/>
      <c r="CV54" s="548"/>
      <c r="CW54" s="519"/>
      <c r="CX54" s="549"/>
      <c r="CY54" s="510"/>
      <c r="CZ54" s="510"/>
      <c r="DA54" s="549"/>
      <c r="DB54" s="548"/>
      <c r="DC54" s="519"/>
      <c r="DD54" s="549"/>
      <c r="DE54" s="510"/>
      <c r="DF54" s="510"/>
      <c r="DG54" s="549"/>
      <c r="DH54" s="548"/>
      <c r="DI54" s="519"/>
      <c r="DJ54" s="549"/>
      <c r="DK54" s="510"/>
      <c r="DL54" s="510"/>
      <c r="DM54" s="549"/>
      <c r="DN54" s="548"/>
      <c r="DO54" s="519"/>
      <c r="DP54" s="549"/>
      <c r="DQ54" s="510"/>
      <c r="DR54" s="510"/>
      <c r="DS54" s="549"/>
      <c r="DT54" s="548"/>
      <c r="DU54" s="519"/>
      <c r="DV54" s="549"/>
      <c r="DW54" s="510"/>
      <c r="DX54" s="890"/>
      <c r="DY54" s="549"/>
      <c r="DZ54" s="510"/>
      <c r="EA54" s="881"/>
      <c r="EB54" s="549"/>
      <c r="EC54" s="510"/>
      <c r="ED54" s="881"/>
      <c r="EE54" s="549"/>
      <c r="EF54" s="548"/>
      <c r="EG54" s="519"/>
      <c r="EH54" s="549"/>
      <c r="EI54" s="510"/>
      <c r="EJ54" s="510"/>
      <c r="EK54" s="549"/>
      <c r="EL54" s="548"/>
      <c r="EM54" s="519"/>
      <c r="EN54" s="549"/>
      <c r="EO54" s="510"/>
      <c r="EP54" s="510"/>
      <c r="EQ54" s="549"/>
      <c r="ER54" s="548"/>
      <c r="ES54" s="519"/>
      <c r="ET54" s="549"/>
      <c r="EU54" s="510"/>
      <c r="EV54" s="510"/>
      <c r="EW54" s="549"/>
      <c r="EX54" s="510"/>
      <c r="EY54" s="510"/>
      <c r="EZ54" s="549"/>
      <c r="FA54" s="510"/>
      <c r="FB54" s="510"/>
      <c r="FC54" s="549"/>
      <c r="FD54" s="510"/>
      <c r="FE54" s="510"/>
      <c r="FF54" s="549"/>
      <c r="FG54" s="510"/>
      <c r="FH54" s="510" t="s">
        <v>1690</v>
      </c>
      <c r="FI54" s="549" t="s">
        <v>1738</v>
      </c>
      <c r="FJ54" s="518"/>
      <c r="FK54" s="510"/>
      <c r="FL54" s="549"/>
      <c r="FM54" s="518"/>
      <c r="FN54" s="519"/>
      <c r="FO54" s="549"/>
      <c r="FP54" s="548"/>
      <c r="FQ54" s="519"/>
      <c r="FR54" s="549"/>
      <c r="FS54" s="510"/>
      <c r="FT54" s="510"/>
      <c r="FU54" s="549"/>
      <c r="FV54" s="548"/>
      <c r="FW54" s="519"/>
      <c r="FX54" s="549"/>
      <c r="FY54" s="510"/>
      <c r="FZ54" s="510"/>
      <c r="GA54" s="549"/>
      <c r="GB54" s="548"/>
      <c r="GC54" s="519"/>
      <c r="GD54" s="549"/>
      <c r="GE54" s="548"/>
      <c r="GF54" s="519"/>
      <c r="GG54" s="549"/>
      <c r="GH54" s="548"/>
      <c r="GI54" s="519"/>
      <c r="GJ54" s="549"/>
      <c r="GK54" s="510"/>
      <c r="GL54" s="510"/>
      <c r="GM54" s="549"/>
      <c r="GN54" s="548"/>
      <c r="GO54" s="519"/>
      <c r="GP54" s="549"/>
      <c r="GQ54" s="510"/>
      <c r="GR54" s="510"/>
      <c r="GS54" s="549"/>
      <c r="GT54" s="548"/>
      <c r="GU54" s="519"/>
      <c r="GV54" s="549"/>
      <c r="GW54" s="510"/>
      <c r="GX54" s="510"/>
      <c r="GY54" s="549"/>
      <c r="GZ54" s="548"/>
      <c r="HA54" s="519"/>
      <c r="HB54" s="549"/>
      <c r="HC54" s="510"/>
      <c r="HD54" s="510"/>
      <c r="HE54" s="549"/>
      <c r="HF54" s="548"/>
      <c r="HG54" s="519"/>
      <c r="HH54" s="549"/>
      <c r="HI54" s="548"/>
      <c r="HJ54" s="519"/>
      <c r="HK54" s="549"/>
      <c r="HL54" s="548"/>
      <c r="HM54" s="519"/>
      <c r="HN54" s="549"/>
      <c r="HO54" s="548"/>
      <c r="HP54" s="519"/>
      <c r="HQ54" s="549"/>
      <c r="HR54" s="548"/>
      <c r="HS54" s="519"/>
      <c r="HT54" s="549"/>
      <c r="HU54" s="548"/>
      <c r="HV54" s="519"/>
      <c r="HW54" s="549"/>
      <c r="HX54" s="548"/>
      <c r="HY54" s="519"/>
      <c r="HZ54" s="549"/>
      <c r="IA54" s="548"/>
      <c r="IB54" s="519"/>
      <c r="IC54" s="549"/>
      <c r="ID54" s="548"/>
      <c r="IE54" s="519"/>
      <c r="IF54" s="549"/>
      <c r="IG54" s="548"/>
      <c r="IH54" s="519"/>
      <c r="II54" s="549"/>
      <c r="IJ54" s="548"/>
      <c r="IK54" s="519"/>
      <c r="IL54" s="549"/>
      <c r="IM54" s="548"/>
      <c r="IN54" s="519"/>
      <c r="IO54" s="549"/>
      <c r="IP54" s="548"/>
      <c r="IQ54" s="519"/>
      <c r="IR54" s="549"/>
      <c r="IS54" s="548"/>
      <c r="IT54" s="519"/>
      <c r="IU54" s="549"/>
      <c r="IV54" s="548"/>
      <c r="IW54" s="519"/>
      <c r="IX54" s="549"/>
      <c r="IY54" s="548"/>
      <c r="IZ54" s="519"/>
      <c r="JA54" s="549"/>
      <c r="JB54" s="548"/>
      <c r="JC54" s="519"/>
      <c r="JD54" s="549"/>
      <c r="JE54" s="548"/>
      <c r="JF54" s="519"/>
      <c r="JG54" s="549"/>
      <c r="JH54" s="548"/>
      <c r="JI54" s="519"/>
      <c r="JJ54" s="549"/>
      <c r="JK54" s="548"/>
      <c r="JL54" s="519"/>
      <c r="JM54" s="549"/>
      <c r="JN54" s="548"/>
      <c r="JO54" s="519"/>
      <c r="JP54" s="549"/>
      <c r="JQ54" s="548"/>
      <c r="JR54" s="519"/>
      <c r="JS54" s="549"/>
      <c r="JT54" s="548"/>
      <c r="JU54" s="519"/>
      <c r="JV54" s="549"/>
      <c r="JW54" s="510"/>
      <c r="JX54" s="510"/>
      <c r="JY54" s="549"/>
      <c r="JZ54" s="548"/>
      <c r="KA54" s="519"/>
      <c r="KB54" s="549"/>
      <c r="KC54" s="510"/>
      <c r="KD54" s="510"/>
      <c r="KE54" s="549"/>
      <c r="KF54" s="548"/>
      <c r="KG54" s="519"/>
      <c r="KH54" s="549"/>
      <c r="KI54" s="510"/>
      <c r="KJ54" s="510"/>
      <c r="KK54" s="549"/>
      <c r="KL54" s="548"/>
      <c r="KM54" s="519"/>
      <c r="KN54" s="549"/>
      <c r="KO54" s="510"/>
      <c r="KP54" s="510"/>
      <c r="KQ54" s="549"/>
      <c r="KR54" s="548"/>
      <c r="KS54" s="519"/>
      <c r="KT54" s="549"/>
      <c r="KU54" s="510"/>
      <c r="KV54" s="510"/>
      <c r="KW54" s="549"/>
      <c r="KX54" s="548"/>
      <c r="KY54" s="519"/>
      <c r="KZ54" s="549"/>
      <c r="LA54" s="510"/>
      <c r="LB54" s="510"/>
      <c r="LC54" s="549"/>
      <c r="LD54" s="548"/>
      <c r="LE54" s="519"/>
      <c r="LF54" s="549"/>
      <c r="LG54" s="510"/>
      <c r="LH54" s="510"/>
      <c r="LI54" s="549"/>
      <c r="LJ54" s="548"/>
      <c r="LK54" s="519"/>
      <c r="LL54" s="549"/>
      <c r="LM54" s="510"/>
      <c r="LN54" s="510"/>
      <c r="LO54" s="549"/>
      <c r="LP54" s="548"/>
      <c r="LQ54" s="519"/>
      <c r="LR54" s="549"/>
      <c r="LS54" s="510"/>
      <c r="LT54" s="510"/>
      <c r="LU54" s="549"/>
      <c r="LV54" s="548"/>
      <c r="LW54" s="519"/>
      <c r="LX54" s="549"/>
      <c r="LY54" s="510"/>
      <c r="LZ54" s="510"/>
      <c r="MA54" s="549"/>
      <c r="MB54" s="548"/>
      <c r="MC54" s="519"/>
      <c r="MD54" s="549"/>
      <c r="ME54" s="510"/>
      <c r="MF54" s="510"/>
      <c r="MG54" s="549"/>
      <c r="MH54" s="548"/>
      <c r="MI54" s="519"/>
      <c r="MJ54" s="549"/>
      <c r="MK54" s="510"/>
      <c r="ML54" s="510"/>
      <c r="MM54" s="549"/>
      <c r="MN54" s="548"/>
      <c r="MO54" s="519"/>
      <c r="MP54" s="549"/>
      <c r="MQ54" s="510"/>
      <c r="MR54" s="510"/>
      <c r="MS54" s="549"/>
      <c r="MT54" s="548"/>
      <c r="MU54" s="519"/>
      <c r="MV54" s="549"/>
      <c r="MW54" s="510"/>
      <c r="MX54" s="510"/>
      <c r="MY54" s="549"/>
      <c r="MZ54" s="548"/>
      <c r="NA54" s="519"/>
      <c r="NB54" s="549"/>
      <c r="NC54" s="510"/>
      <c r="ND54" s="510"/>
      <c r="NE54" s="549"/>
      <c r="NF54" s="548"/>
      <c r="NG54" s="519"/>
      <c r="NH54" s="549"/>
      <c r="NI54" s="510"/>
      <c r="NJ54" s="510"/>
      <c r="NK54" s="549"/>
      <c r="NL54" s="548"/>
      <c r="NM54" s="519"/>
      <c r="NN54" s="549"/>
      <c r="NO54" s="510"/>
      <c r="NP54" s="510"/>
      <c r="NQ54" s="549"/>
      <c r="NR54" s="548"/>
      <c r="NS54" s="519"/>
      <c r="NT54" s="549"/>
      <c r="NU54" s="510"/>
      <c r="NV54" s="510"/>
      <c r="NW54" s="549"/>
      <c r="NX54" s="548"/>
      <c r="NY54" s="519"/>
      <c r="NZ54" s="549"/>
      <c r="OA54" s="510"/>
      <c r="OB54" s="510"/>
      <c r="OC54" s="549"/>
      <c r="OD54" s="548"/>
      <c r="OE54" s="519"/>
      <c r="OF54" s="549"/>
      <c r="OG54" s="510"/>
      <c r="OH54" s="510"/>
      <c r="OI54" s="549"/>
      <c r="OJ54" s="548"/>
      <c r="OK54" s="519"/>
      <c r="OL54" s="549"/>
      <c r="OM54" s="510"/>
      <c r="ON54" s="510"/>
      <c r="OO54" s="549"/>
      <c r="OP54" s="548"/>
      <c r="OQ54" s="519"/>
      <c r="OR54" s="549"/>
      <c r="OS54" s="510"/>
      <c r="OT54" s="510"/>
      <c r="OU54" s="549"/>
      <c r="OV54" s="548"/>
      <c r="OW54" s="519"/>
      <c r="OX54" s="549"/>
      <c r="OY54" s="510"/>
      <c r="OZ54" s="510"/>
      <c r="PA54" s="549"/>
      <c r="PB54" s="548"/>
      <c r="PC54" s="519"/>
      <c r="PD54" s="549"/>
      <c r="PE54" s="510"/>
      <c r="PF54" s="510"/>
      <c r="PG54" s="549"/>
      <c r="PH54" s="548"/>
      <c r="PI54" s="519"/>
      <c r="PJ54" s="549"/>
      <c r="PK54" s="510"/>
      <c r="PL54" s="510"/>
      <c r="PM54" s="549"/>
      <c r="PN54" s="548"/>
      <c r="PO54" s="519"/>
      <c r="PP54" s="549"/>
      <c r="PQ54" s="510"/>
      <c r="PR54" s="510"/>
      <c r="PS54" s="549"/>
      <c r="PT54" s="548"/>
      <c r="PU54" s="519"/>
      <c r="PV54" s="549"/>
      <c r="PW54" s="510"/>
      <c r="PX54" s="510"/>
      <c r="PY54" s="549"/>
      <c r="PZ54" s="548"/>
      <c r="QA54" s="519"/>
      <c r="QB54" s="549"/>
      <c r="QC54" s="510"/>
      <c r="QD54" s="510"/>
      <c r="QE54" s="549"/>
      <c r="QF54" s="548"/>
      <c r="QG54" s="519"/>
      <c r="QH54" s="549"/>
      <c r="QI54" s="510"/>
      <c r="QJ54" s="510"/>
      <c r="QK54" s="549"/>
      <c r="QL54" s="548"/>
      <c r="QM54" s="519"/>
      <c r="QN54" s="549"/>
      <c r="QO54" s="510"/>
      <c r="QP54" s="510"/>
      <c r="QQ54" s="549"/>
      <c r="QR54" s="548"/>
      <c r="QS54" s="519"/>
      <c r="QT54" s="549"/>
      <c r="QU54" s="510"/>
      <c r="QV54" s="510"/>
      <c r="QW54" s="549"/>
      <c r="QX54" s="548"/>
      <c r="QY54" s="519"/>
      <c r="QZ54" s="549"/>
      <c r="RA54" s="510"/>
      <c r="RB54" s="510"/>
      <c r="RC54" s="549"/>
      <c r="RD54" s="548"/>
      <c r="RE54" s="519"/>
      <c r="RF54" s="549"/>
      <c r="RG54" s="510"/>
      <c r="RH54" s="510"/>
      <c r="RI54" s="549"/>
      <c r="RJ54" s="548"/>
      <c r="RK54" s="519"/>
      <c r="RL54" s="549"/>
      <c r="RM54" s="510"/>
      <c r="RN54" s="510"/>
      <c r="RO54" s="549"/>
      <c r="RP54" s="548"/>
      <c r="RQ54" s="519"/>
      <c r="RR54" s="549"/>
      <c r="RS54" s="510"/>
      <c r="RT54" s="510"/>
      <c r="RU54" s="549"/>
      <c r="RV54" s="548"/>
      <c r="RW54" s="519"/>
      <c r="RX54" s="549"/>
      <c r="RY54" s="510"/>
      <c r="RZ54" s="510"/>
      <c r="SA54" s="549"/>
      <c r="SB54" s="548"/>
      <c r="SC54" s="519"/>
      <c r="SD54" s="549"/>
      <c r="SE54" s="510"/>
      <c r="SF54" s="510"/>
      <c r="SG54" s="549"/>
      <c r="SH54" s="548"/>
      <c r="SI54" s="519"/>
      <c r="SJ54" s="549"/>
      <c r="SK54" s="510"/>
      <c r="SL54" s="510"/>
      <c r="SM54" s="549"/>
      <c r="SN54" s="548"/>
      <c r="SO54" s="519"/>
      <c r="SP54" s="549"/>
      <c r="SQ54" s="510"/>
      <c r="SR54" s="510"/>
      <c r="SS54" s="549"/>
      <c r="ST54" s="548"/>
      <c r="SU54" s="519"/>
      <c r="SV54" s="549"/>
      <c r="SW54" s="510"/>
      <c r="SX54" s="510"/>
      <c r="SY54" s="549"/>
      <c r="SZ54" s="548"/>
      <c r="TA54" s="519"/>
      <c r="TB54" s="549"/>
      <c r="TC54" s="510"/>
      <c r="TD54" s="510"/>
      <c r="TE54" s="549"/>
      <c r="TF54" s="548"/>
      <c r="TG54" s="519"/>
      <c r="TH54" s="549"/>
      <c r="TI54" s="510"/>
      <c r="TJ54" s="510"/>
      <c r="TK54" s="549"/>
      <c r="TL54" s="548"/>
      <c r="TM54" s="519"/>
      <c r="TN54" s="549"/>
    </row>
    <row r="55" spans="1:534" ht="15" customHeight="1">
      <c r="A55" s="548"/>
      <c r="B55" s="519"/>
      <c r="C55" s="549"/>
      <c r="D55" s="548"/>
      <c r="E55" s="519"/>
      <c r="F55" s="549"/>
      <c r="G55" s="548"/>
      <c r="H55" s="796"/>
      <c r="I55" s="549"/>
      <c r="J55" s="548"/>
      <c r="K55" s="519"/>
      <c r="L55" s="549"/>
      <c r="M55" s="548"/>
      <c r="N55" s="519"/>
      <c r="O55" s="549"/>
      <c r="P55" s="548"/>
      <c r="Q55" s="519"/>
      <c r="R55" s="549"/>
      <c r="S55" s="548"/>
      <c r="T55" s="519"/>
      <c r="U55" s="549"/>
      <c r="V55" s="548"/>
      <c r="W55" s="672"/>
      <c r="X55" s="549"/>
      <c r="Y55" s="548"/>
      <c r="Z55" s="519"/>
      <c r="AA55" s="549"/>
      <c r="AB55" s="548"/>
      <c r="AC55" s="671"/>
      <c r="AD55" s="549"/>
      <c r="AE55" s="548"/>
      <c r="AF55" s="519"/>
      <c r="AG55" s="549"/>
      <c r="AH55" s="548"/>
      <c r="AI55" s="519"/>
      <c r="AJ55" s="549"/>
      <c r="AK55" s="548"/>
      <c r="AL55" s="519"/>
      <c r="AM55" s="549"/>
      <c r="AN55" s="548"/>
      <c r="AO55" s="519"/>
      <c r="AP55" s="549"/>
      <c r="AQ55" s="548"/>
      <c r="AR55" s="519"/>
      <c r="AS55" s="549"/>
      <c r="AT55" s="548"/>
      <c r="AU55" s="519"/>
      <c r="AV55" s="549"/>
      <c r="AW55" s="548"/>
      <c r="AX55" s="519"/>
      <c r="AY55" s="549"/>
      <c r="AZ55" s="548"/>
      <c r="BA55" s="519"/>
      <c r="BB55" s="549"/>
      <c r="BC55" s="548"/>
      <c r="BD55" s="519"/>
      <c r="BE55" s="549"/>
      <c r="BF55" s="548"/>
      <c r="BG55" s="519"/>
      <c r="BH55" s="549"/>
      <c r="BI55" s="548"/>
      <c r="BJ55" s="519"/>
      <c r="BK55" s="549"/>
      <c r="BL55" s="548"/>
      <c r="BM55" s="519"/>
      <c r="BN55" s="549"/>
      <c r="BO55" s="518"/>
      <c r="BP55" s="519"/>
      <c r="BQ55" s="549"/>
      <c r="BR55" s="548"/>
      <c r="BS55" s="519"/>
      <c r="BT55" s="549"/>
      <c r="BU55" s="518"/>
      <c r="BV55" s="519"/>
      <c r="BW55" s="549"/>
      <c r="BX55" s="548"/>
      <c r="BY55" s="519"/>
      <c r="BZ55" s="549"/>
      <c r="CA55" s="510"/>
      <c r="CB55" s="510"/>
      <c r="CC55" s="549"/>
      <c r="CD55" s="548"/>
      <c r="CE55" s="519"/>
      <c r="CF55" s="549"/>
      <c r="CG55" s="510"/>
      <c r="CH55" s="510"/>
      <c r="CI55" s="549"/>
      <c r="CJ55" s="548"/>
      <c r="CK55" s="510"/>
      <c r="CL55" s="549"/>
      <c r="CM55" s="510"/>
      <c r="CN55" s="510"/>
      <c r="CO55" s="549"/>
      <c r="CP55" s="548"/>
      <c r="CQ55" s="519"/>
      <c r="CR55" s="549"/>
      <c r="CS55" s="510"/>
      <c r="CT55" s="510"/>
      <c r="CU55" s="549"/>
      <c r="CV55" s="548"/>
      <c r="CW55" s="519"/>
      <c r="CX55" s="549"/>
      <c r="CY55" s="510"/>
      <c r="CZ55" s="510"/>
      <c r="DA55" s="549"/>
      <c r="DB55" s="548"/>
      <c r="DC55" s="519"/>
      <c r="DD55" s="549"/>
      <c r="DE55" s="510"/>
      <c r="DF55" s="510"/>
      <c r="DG55" s="549"/>
      <c r="DH55" s="548"/>
      <c r="DI55" s="519"/>
      <c r="DJ55" s="549"/>
      <c r="DK55" s="510"/>
      <c r="DL55" s="510"/>
      <c r="DM55" s="549"/>
      <c r="DN55" s="548"/>
      <c r="DO55" s="519"/>
      <c r="DP55" s="549"/>
      <c r="DQ55" s="510"/>
      <c r="DR55" s="510"/>
      <c r="DS55" s="549"/>
      <c r="DT55" s="548"/>
      <c r="DU55" s="519"/>
      <c r="DV55" s="549"/>
      <c r="DW55" s="510"/>
      <c r="DX55" s="890"/>
      <c r="DY55" s="549"/>
      <c r="DZ55" s="510"/>
      <c r="EA55" s="890" t="s">
        <v>1676</v>
      </c>
      <c r="EB55" s="549"/>
      <c r="EC55" s="510"/>
      <c r="ED55" s="890" t="s">
        <v>1676</v>
      </c>
      <c r="EE55" s="549"/>
      <c r="EF55" s="548"/>
      <c r="EG55" s="519"/>
      <c r="EH55" s="549"/>
      <c r="EI55" s="510"/>
      <c r="EJ55" s="510"/>
      <c r="EK55" s="549"/>
      <c r="EL55" s="548"/>
      <c r="EM55" s="519"/>
      <c r="EN55" s="549"/>
      <c r="EO55" s="510"/>
      <c r="EP55" s="510"/>
      <c r="EQ55" s="549"/>
      <c r="ER55" s="548"/>
      <c r="ES55" s="519"/>
      <c r="ET55" s="549"/>
      <c r="EU55" s="510"/>
      <c r="EV55" s="510"/>
      <c r="EW55" s="549"/>
      <c r="EX55" s="510"/>
      <c r="EY55" s="510"/>
      <c r="EZ55" s="549"/>
      <c r="FA55" s="510"/>
      <c r="FB55" s="510"/>
      <c r="FC55" s="549"/>
      <c r="FD55" s="510"/>
      <c r="FE55" s="510"/>
      <c r="FF55" s="549"/>
      <c r="FG55" s="510"/>
      <c r="FH55" s="510" t="s">
        <v>1756</v>
      </c>
      <c r="FI55" s="810" t="s">
        <v>1738</v>
      </c>
      <c r="FJ55" s="548"/>
      <c r="FK55" s="519"/>
      <c r="FL55" s="549"/>
      <c r="FM55" s="510"/>
      <c r="FN55" s="510"/>
      <c r="FO55" s="549"/>
      <c r="FP55" s="548"/>
      <c r="FQ55" s="519"/>
      <c r="FR55" s="549"/>
      <c r="FS55" s="510"/>
      <c r="FT55" s="510"/>
      <c r="FU55" s="549"/>
      <c r="FV55" s="548"/>
      <c r="FW55" s="519"/>
      <c r="FX55" s="549"/>
      <c r="FY55" s="510"/>
      <c r="FZ55" s="510"/>
      <c r="GA55" s="549"/>
      <c r="GB55" s="548"/>
      <c r="GC55" s="519"/>
      <c r="GD55" s="549"/>
      <c r="GE55" s="548"/>
      <c r="GF55" s="519"/>
      <c r="GG55" s="549"/>
      <c r="GH55" s="548"/>
      <c r="GI55" s="519"/>
      <c r="GJ55" s="549"/>
      <c r="GK55" s="510"/>
      <c r="GL55" s="510"/>
      <c r="GM55" s="549"/>
      <c r="GN55" s="548"/>
      <c r="GO55" s="519"/>
      <c r="GP55" s="549"/>
      <c r="GQ55" s="510"/>
      <c r="GR55" s="510"/>
      <c r="GS55" s="549"/>
      <c r="GT55" s="548"/>
      <c r="GU55" s="519"/>
      <c r="GV55" s="549"/>
      <c r="GW55" s="510"/>
      <c r="GX55" s="510"/>
      <c r="GY55" s="549"/>
      <c r="GZ55" s="548"/>
      <c r="HA55" s="519"/>
      <c r="HB55" s="549"/>
      <c r="HC55" s="510"/>
      <c r="HD55" s="510"/>
      <c r="HE55" s="549"/>
      <c r="HF55" s="548"/>
      <c r="HG55" s="519"/>
      <c r="HH55" s="549"/>
      <c r="HI55" s="548"/>
      <c r="HJ55" s="519"/>
      <c r="HK55" s="549"/>
      <c r="HL55" s="548"/>
      <c r="HM55" s="519"/>
      <c r="HN55" s="549"/>
      <c r="HO55" s="548"/>
      <c r="HP55" s="519"/>
      <c r="HQ55" s="549"/>
      <c r="HR55" s="548"/>
      <c r="HS55" s="519"/>
      <c r="HT55" s="549"/>
      <c r="HU55" s="548"/>
      <c r="HV55" s="519"/>
      <c r="HW55" s="549"/>
      <c r="HX55" s="548"/>
      <c r="HY55" s="519"/>
      <c r="HZ55" s="549"/>
      <c r="IA55" s="548"/>
      <c r="IB55" s="519"/>
      <c r="IC55" s="549"/>
      <c r="ID55" s="548"/>
      <c r="IE55" s="519"/>
      <c r="IF55" s="549"/>
      <c r="IG55" s="548"/>
      <c r="IH55" s="519"/>
      <c r="II55" s="549"/>
      <c r="IJ55" s="548"/>
      <c r="IK55" s="519"/>
      <c r="IL55" s="549"/>
      <c r="IM55" s="548"/>
      <c r="IN55" s="519"/>
      <c r="IO55" s="549"/>
      <c r="IP55" s="548"/>
      <c r="IQ55" s="519"/>
      <c r="IR55" s="549"/>
      <c r="IS55" s="548"/>
      <c r="IT55" s="519"/>
      <c r="IU55" s="549"/>
      <c r="IV55" s="548"/>
      <c r="IW55" s="519"/>
      <c r="IX55" s="549"/>
      <c r="IY55" s="548"/>
      <c r="IZ55" s="519"/>
      <c r="JA55" s="549"/>
      <c r="JB55" s="548"/>
      <c r="JC55" s="519"/>
      <c r="JD55" s="549"/>
      <c r="JE55" s="548"/>
      <c r="JF55" s="519"/>
      <c r="JG55" s="549"/>
      <c r="JH55" s="548"/>
      <c r="JI55" s="519"/>
      <c r="JJ55" s="549"/>
      <c r="JK55" s="548"/>
      <c r="JL55" s="519"/>
      <c r="JM55" s="549"/>
      <c r="JN55" s="548"/>
      <c r="JO55" s="519"/>
      <c r="JP55" s="549"/>
      <c r="JQ55" s="548"/>
      <c r="JR55" s="519"/>
      <c r="JS55" s="549"/>
      <c r="JT55" s="548"/>
      <c r="JU55" s="519"/>
      <c r="JV55" s="549"/>
      <c r="JW55" s="510"/>
      <c r="JX55" s="510"/>
      <c r="JY55" s="549"/>
      <c r="JZ55" s="548"/>
      <c r="KA55" s="519"/>
      <c r="KB55" s="549"/>
      <c r="KC55" s="510"/>
      <c r="KD55" s="510"/>
      <c r="KE55" s="549"/>
      <c r="KF55" s="548"/>
      <c r="KG55" s="519"/>
      <c r="KH55" s="549"/>
      <c r="KI55" s="510"/>
      <c r="KJ55" s="510"/>
      <c r="KK55" s="549"/>
      <c r="KL55" s="548"/>
      <c r="KM55" s="519"/>
      <c r="KN55" s="549"/>
      <c r="KO55" s="510"/>
      <c r="KP55" s="510"/>
      <c r="KQ55" s="549"/>
      <c r="KR55" s="548"/>
      <c r="KS55" s="519"/>
      <c r="KT55" s="549"/>
      <c r="KU55" s="510"/>
      <c r="KV55" s="510"/>
      <c r="KW55" s="549"/>
      <c r="KX55" s="548"/>
      <c r="KY55" s="519"/>
      <c r="KZ55" s="549"/>
      <c r="LA55" s="510"/>
      <c r="LB55" s="510"/>
      <c r="LC55" s="549"/>
      <c r="LD55" s="548"/>
      <c r="LE55" s="519"/>
      <c r="LF55" s="549"/>
      <c r="LG55" s="510"/>
      <c r="LH55" s="510"/>
      <c r="LI55" s="549"/>
      <c r="LJ55" s="548"/>
      <c r="LK55" s="519"/>
      <c r="LL55" s="549"/>
      <c r="LM55" s="510"/>
      <c r="LN55" s="510"/>
      <c r="LO55" s="549"/>
      <c r="LP55" s="548"/>
      <c r="LQ55" s="519"/>
      <c r="LR55" s="549"/>
      <c r="LS55" s="510"/>
      <c r="LT55" s="510"/>
      <c r="LU55" s="549"/>
      <c r="LV55" s="548"/>
      <c r="LW55" s="519"/>
      <c r="LX55" s="549"/>
      <c r="LY55" s="510"/>
      <c r="LZ55" s="510"/>
      <c r="MA55" s="549"/>
      <c r="MB55" s="548"/>
      <c r="MC55" s="519"/>
      <c r="MD55" s="549"/>
      <c r="ME55" s="510"/>
      <c r="MF55" s="510"/>
      <c r="MG55" s="549"/>
      <c r="MH55" s="548"/>
      <c r="MI55" s="519"/>
      <c r="MJ55" s="549"/>
      <c r="MK55" s="510"/>
      <c r="ML55" s="510"/>
      <c r="MM55" s="549"/>
      <c r="MN55" s="548"/>
      <c r="MO55" s="519"/>
      <c r="MP55" s="549"/>
      <c r="MQ55" s="510"/>
      <c r="MR55" s="510"/>
      <c r="MS55" s="549"/>
      <c r="MT55" s="548"/>
      <c r="MU55" s="519"/>
      <c r="MV55" s="549"/>
      <c r="MW55" s="510"/>
      <c r="MX55" s="510"/>
      <c r="MY55" s="549"/>
      <c r="MZ55" s="548"/>
      <c r="NA55" s="519"/>
      <c r="NB55" s="549"/>
      <c r="NC55" s="510"/>
      <c r="ND55" s="510"/>
      <c r="NE55" s="549"/>
      <c r="NF55" s="548"/>
      <c r="NG55" s="519"/>
      <c r="NH55" s="549"/>
      <c r="NI55" s="510"/>
      <c r="NJ55" s="510"/>
      <c r="NK55" s="549"/>
      <c r="NL55" s="548"/>
      <c r="NM55" s="519"/>
      <c r="NN55" s="549"/>
      <c r="NO55" s="510"/>
      <c r="NP55" s="510"/>
      <c r="NQ55" s="549"/>
      <c r="NR55" s="548"/>
      <c r="NS55" s="519"/>
      <c r="NT55" s="549"/>
      <c r="NU55" s="510"/>
      <c r="NV55" s="510"/>
      <c r="NW55" s="549"/>
      <c r="NX55" s="548"/>
      <c r="NY55" s="519"/>
      <c r="NZ55" s="549"/>
      <c r="OA55" s="510"/>
      <c r="OB55" s="510"/>
      <c r="OC55" s="549"/>
      <c r="OD55" s="548"/>
      <c r="OE55" s="519"/>
      <c r="OF55" s="549"/>
      <c r="OG55" s="510"/>
      <c r="OH55" s="510"/>
      <c r="OI55" s="549"/>
      <c r="OJ55" s="548"/>
      <c r="OK55" s="519"/>
      <c r="OL55" s="549"/>
      <c r="OM55" s="510"/>
      <c r="ON55" s="510"/>
      <c r="OO55" s="549"/>
      <c r="OP55" s="548"/>
      <c r="OQ55" s="519"/>
      <c r="OR55" s="549"/>
      <c r="OS55" s="510"/>
      <c r="OT55" s="510"/>
      <c r="OU55" s="549"/>
      <c r="OV55" s="548"/>
      <c r="OW55" s="519"/>
      <c r="OX55" s="549"/>
      <c r="OY55" s="510"/>
      <c r="OZ55" s="510"/>
      <c r="PA55" s="549"/>
      <c r="PB55" s="548"/>
      <c r="PC55" s="519"/>
      <c r="PD55" s="549"/>
      <c r="PE55" s="510"/>
      <c r="PF55" s="510"/>
      <c r="PG55" s="549"/>
      <c r="PH55" s="548"/>
      <c r="PI55" s="519"/>
      <c r="PJ55" s="549"/>
      <c r="PK55" s="510"/>
      <c r="PL55" s="510"/>
      <c r="PM55" s="549"/>
      <c r="PN55" s="548"/>
      <c r="PO55" s="519"/>
      <c r="PP55" s="549"/>
      <c r="PQ55" s="510"/>
      <c r="PR55" s="510"/>
      <c r="PS55" s="549"/>
      <c r="PT55" s="548"/>
      <c r="PU55" s="519"/>
      <c r="PV55" s="549"/>
      <c r="PW55" s="510"/>
      <c r="PX55" s="510"/>
      <c r="PY55" s="549"/>
      <c r="PZ55" s="548"/>
      <c r="QA55" s="519"/>
      <c r="QB55" s="549"/>
      <c r="QC55" s="510"/>
      <c r="QD55" s="510"/>
      <c r="QE55" s="549"/>
      <c r="QF55" s="548"/>
      <c r="QG55" s="519"/>
      <c r="QH55" s="549"/>
      <c r="QI55" s="510"/>
      <c r="QJ55" s="510"/>
      <c r="QK55" s="549"/>
      <c r="QL55" s="548"/>
      <c r="QM55" s="519"/>
      <c r="QN55" s="549"/>
      <c r="QO55" s="510"/>
      <c r="QP55" s="510"/>
      <c r="QQ55" s="549"/>
      <c r="QR55" s="548"/>
      <c r="QS55" s="519"/>
      <c r="QT55" s="549"/>
      <c r="QU55" s="510"/>
      <c r="QV55" s="510"/>
      <c r="QW55" s="549"/>
      <c r="QX55" s="548"/>
      <c r="QY55" s="519"/>
      <c r="QZ55" s="549"/>
      <c r="RA55" s="510"/>
      <c r="RB55" s="510"/>
      <c r="RC55" s="549"/>
      <c r="RD55" s="548"/>
      <c r="RE55" s="519"/>
      <c r="RF55" s="549"/>
      <c r="RG55" s="510"/>
      <c r="RH55" s="510"/>
      <c r="RI55" s="549"/>
      <c r="RJ55" s="548"/>
      <c r="RK55" s="519"/>
      <c r="RL55" s="549"/>
      <c r="RM55" s="510"/>
      <c r="RN55" s="510"/>
      <c r="RO55" s="549"/>
      <c r="RP55" s="548"/>
      <c r="RQ55" s="519"/>
      <c r="RR55" s="549"/>
      <c r="RS55" s="510"/>
      <c r="RT55" s="510"/>
      <c r="RU55" s="549"/>
      <c r="RV55" s="548"/>
      <c r="RW55" s="519"/>
      <c r="RX55" s="549"/>
      <c r="RY55" s="510"/>
      <c r="RZ55" s="510"/>
      <c r="SA55" s="549"/>
      <c r="SB55" s="548"/>
      <c r="SC55" s="519"/>
      <c r="SD55" s="549"/>
      <c r="SE55" s="510"/>
      <c r="SF55" s="510"/>
      <c r="SG55" s="549"/>
      <c r="SH55" s="548"/>
      <c r="SI55" s="519"/>
      <c r="SJ55" s="549"/>
      <c r="SK55" s="510"/>
      <c r="SL55" s="510"/>
      <c r="SM55" s="549"/>
      <c r="SN55" s="548"/>
      <c r="SO55" s="519"/>
      <c r="SP55" s="549"/>
      <c r="SQ55" s="510"/>
      <c r="SR55" s="510"/>
      <c r="SS55" s="549"/>
      <c r="ST55" s="548"/>
      <c r="SU55" s="519"/>
      <c r="SV55" s="549"/>
      <c r="SW55" s="510"/>
      <c r="SX55" s="510"/>
      <c r="SY55" s="549"/>
      <c r="SZ55" s="548"/>
      <c r="TA55" s="519"/>
      <c r="TB55" s="549"/>
      <c r="TC55" s="510"/>
      <c r="TD55" s="510"/>
      <c r="TE55" s="549"/>
      <c r="TF55" s="548"/>
      <c r="TG55" s="519"/>
      <c r="TH55" s="549"/>
      <c r="TI55" s="510"/>
      <c r="TJ55" s="510"/>
      <c r="TK55" s="549"/>
      <c r="TL55" s="548"/>
      <c r="TM55" s="519"/>
      <c r="TN55" s="549"/>
    </row>
    <row r="56" spans="1:534" ht="15" customHeight="1" thickBot="1">
      <c r="A56" s="548"/>
      <c r="B56" s="519"/>
      <c r="C56" s="549"/>
      <c r="D56" s="548"/>
      <c r="E56" s="520"/>
      <c r="F56" s="549"/>
      <c r="G56" s="548"/>
      <c r="H56" s="795"/>
      <c r="I56" s="549"/>
      <c r="J56" s="548"/>
      <c r="K56" s="519"/>
      <c r="L56" s="549"/>
      <c r="M56" s="548"/>
      <c r="N56" s="519"/>
      <c r="O56" s="549"/>
      <c r="P56" s="548"/>
      <c r="Q56" s="519"/>
      <c r="R56" s="549"/>
      <c r="S56" s="548"/>
      <c r="T56" s="519"/>
      <c r="U56" s="549"/>
      <c r="V56" s="548"/>
      <c r="W56" s="519"/>
      <c r="X56" s="549"/>
      <c r="Y56" s="548"/>
      <c r="Z56" s="519"/>
      <c r="AA56" s="549"/>
      <c r="AB56" s="548"/>
      <c r="AC56" s="519"/>
      <c r="AD56" s="549"/>
      <c r="AE56" s="548"/>
      <c r="AF56" s="519"/>
      <c r="AG56" s="549"/>
      <c r="AH56" s="548"/>
      <c r="AI56" s="519"/>
      <c r="AJ56" s="549"/>
      <c r="AK56" s="548"/>
      <c r="AL56" s="519"/>
      <c r="AM56" s="549"/>
      <c r="AN56" s="548"/>
      <c r="AO56" s="519"/>
      <c r="AP56" s="549"/>
      <c r="AQ56" s="548"/>
      <c r="AR56" s="519"/>
      <c r="AS56" s="549"/>
      <c r="AT56" s="548"/>
      <c r="AU56" s="519"/>
      <c r="AV56" s="549"/>
      <c r="AW56" s="548"/>
      <c r="AX56" s="519"/>
      <c r="AY56" s="549"/>
      <c r="AZ56" s="548"/>
      <c r="BA56" s="519"/>
      <c r="BB56" s="549"/>
      <c r="BC56" s="548"/>
      <c r="BD56" s="519"/>
      <c r="BE56" s="549"/>
      <c r="BF56" s="548"/>
      <c r="BG56" s="519"/>
      <c r="BH56" s="549"/>
      <c r="BI56" s="548"/>
      <c r="BJ56" s="519"/>
      <c r="BK56" s="549"/>
      <c r="BL56" s="548"/>
      <c r="BM56" s="519"/>
      <c r="BN56" s="549"/>
      <c r="BO56" s="510"/>
      <c r="BP56" s="510"/>
      <c r="BQ56" s="549"/>
      <c r="BR56" s="548"/>
      <c r="BS56" s="519"/>
      <c r="BT56" s="549"/>
      <c r="BU56" s="510"/>
      <c r="BV56" s="510"/>
      <c r="BW56" s="549"/>
      <c r="BX56" s="548"/>
      <c r="BY56" s="519"/>
      <c r="BZ56" s="549"/>
      <c r="CA56" s="510"/>
      <c r="CB56" s="510"/>
      <c r="CC56" s="549"/>
      <c r="CD56" s="548"/>
      <c r="CE56" s="519"/>
      <c r="CF56" s="549"/>
      <c r="CG56" s="510"/>
      <c r="CH56" s="510"/>
      <c r="CI56" s="549"/>
      <c r="CJ56" s="548"/>
      <c r="CK56" s="510"/>
      <c r="CL56" s="549"/>
      <c r="CM56" s="510"/>
      <c r="CN56" s="510"/>
      <c r="CO56" s="549"/>
      <c r="CP56" s="548"/>
      <c r="CQ56" s="519"/>
      <c r="CR56" s="549"/>
      <c r="CS56" s="510"/>
      <c r="CT56" s="510"/>
      <c r="CU56" s="549"/>
      <c r="CV56" s="548"/>
      <c r="CW56" s="519"/>
      <c r="CX56" s="549"/>
      <c r="CY56" s="510"/>
      <c r="CZ56" s="510"/>
      <c r="DA56" s="549"/>
      <c r="DB56" s="548"/>
      <c r="DC56" s="519"/>
      <c r="DD56" s="549"/>
      <c r="DE56" s="510"/>
      <c r="DF56" s="510"/>
      <c r="DG56" s="549"/>
      <c r="DH56" s="548"/>
      <c r="DI56" s="519"/>
      <c r="DJ56" s="549"/>
      <c r="DK56" s="510"/>
      <c r="DL56" s="510"/>
      <c r="DM56" s="549"/>
      <c r="DN56" s="548"/>
      <c r="DO56" s="519"/>
      <c r="DP56" s="549"/>
      <c r="DQ56" s="510"/>
      <c r="DR56" s="510"/>
      <c r="DS56" s="549"/>
      <c r="DT56" s="548"/>
      <c r="DU56" s="519"/>
      <c r="DV56" s="549"/>
      <c r="DW56" s="510"/>
      <c r="DX56" s="510"/>
      <c r="DY56" s="549"/>
      <c r="DZ56" s="510"/>
      <c r="EA56" s="890"/>
      <c r="EB56" s="549"/>
      <c r="EC56" s="510"/>
      <c r="ED56" s="510"/>
      <c r="EE56" s="549"/>
      <c r="EF56" s="548"/>
      <c r="EG56" s="519"/>
      <c r="EH56" s="549"/>
      <c r="EI56" s="510"/>
      <c r="EJ56" s="510"/>
      <c r="EK56" s="549"/>
      <c r="EL56" s="548"/>
      <c r="EM56" s="519"/>
      <c r="EN56" s="549"/>
      <c r="EO56" s="510"/>
      <c r="EP56" s="510"/>
      <c r="EQ56" s="549"/>
      <c r="ER56" s="548"/>
      <c r="ES56" s="519"/>
      <c r="ET56" s="549"/>
      <c r="EU56" s="510"/>
      <c r="EV56" s="510"/>
      <c r="EW56" s="549"/>
      <c r="EX56" s="510"/>
      <c r="EY56" s="510"/>
      <c r="EZ56" s="549"/>
      <c r="FA56" s="510"/>
      <c r="FB56" s="510"/>
      <c r="FC56" s="549"/>
      <c r="FD56" s="510"/>
      <c r="FE56" s="510"/>
      <c r="FF56" s="549"/>
      <c r="FG56" s="510"/>
      <c r="FH56" s="510" t="s">
        <v>1759</v>
      </c>
      <c r="FI56" s="810" t="s">
        <v>1738</v>
      </c>
      <c r="FJ56" s="548"/>
      <c r="FK56" s="519"/>
      <c r="FL56" s="549"/>
      <c r="FM56" s="510"/>
      <c r="FN56" s="510"/>
      <c r="FO56" s="549"/>
      <c r="FP56" s="548"/>
      <c r="FQ56" s="519"/>
      <c r="FR56" s="549"/>
      <c r="FS56" s="510"/>
      <c r="FT56" s="510"/>
      <c r="FU56" s="549"/>
      <c r="FV56" s="548"/>
      <c r="FW56" s="519"/>
      <c r="FX56" s="549"/>
      <c r="FY56" s="510"/>
      <c r="FZ56" s="510"/>
      <c r="GA56" s="549"/>
      <c r="GB56" s="548"/>
      <c r="GC56" s="519"/>
      <c r="GD56" s="549"/>
      <c r="GE56" s="548"/>
      <c r="GF56" s="519"/>
      <c r="GG56" s="549"/>
      <c r="GH56" s="548"/>
      <c r="GI56" s="519"/>
      <c r="GJ56" s="549"/>
      <c r="GK56" s="510"/>
      <c r="GL56" s="510"/>
      <c r="GM56" s="549"/>
      <c r="GN56" s="548"/>
      <c r="GO56" s="519"/>
      <c r="GP56" s="549"/>
      <c r="GQ56" s="510"/>
      <c r="GR56" s="510"/>
      <c r="GS56" s="549"/>
      <c r="GT56" s="548"/>
      <c r="GU56" s="519"/>
      <c r="GV56" s="549"/>
      <c r="GW56" s="510"/>
      <c r="GX56" s="510"/>
      <c r="GY56" s="549"/>
      <c r="GZ56" s="548"/>
      <c r="HA56" s="519"/>
      <c r="HB56" s="549"/>
      <c r="HC56" s="510"/>
      <c r="HD56" s="510"/>
      <c r="HE56" s="549"/>
      <c r="HF56" s="548"/>
      <c r="HG56" s="519"/>
      <c r="HH56" s="549"/>
      <c r="HI56" s="548"/>
      <c r="HJ56" s="519"/>
      <c r="HK56" s="549"/>
      <c r="HL56" s="548"/>
      <c r="HM56" s="519"/>
      <c r="HN56" s="549"/>
      <c r="HO56" s="548"/>
      <c r="HP56" s="519"/>
      <c r="HQ56" s="549"/>
      <c r="HR56" s="548"/>
      <c r="HS56" s="519"/>
      <c r="HT56" s="549"/>
      <c r="HU56" s="548"/>
      <c r="HV56" s="519"/>
      <c r="HW56" s="549"/>
      <c r="HX56" s="548"/>
      <c r="HY56" s="519"/>
      <c r="HZ56" s="549"/>
      <c r="IA56" s="510"/>
      <c r="IB56" s="510"/>
      <c r="IC56" s="549"/>
      <c r="ID56" s="548"/>
      <c r="IE56" s="519"/>
      <c r="IF56" s="549"/>
      <c r="IG56" s="510"/>
      <c r="IH56" s="510"/>
      <c r="II56" s="549"/>
      <c r="IJ56" s="548"/>
      <c r="IK56" s="519"/>
      <c r="IL56" s="549"/>
      <c r="IM56" s="510"/>
      <c r="IN56" s="510"/>
      <c r="IO56" s="549"/>
      <c r="IP56" s="548"/>
      <c r="IQ56" s="519"/>
      <c r="IR56" s="549"/>
      <c r="IS56" s="510"/>
      <c r="IT56" s="510"/>
      <c r="IU56" s="549"/>
      <c r="IV56" s="548"/>
      <c r="IW56" s="519"/>
      <c r="IX56" s="549"/>
      <c r="IY56" s="510"/>
      <c r="IZ56" s="510"/>
      <c r="JA56" s="549"/>
      <c r="JB56" s="548"/>
      <c r="JC56" s="519"/>
      <c r="JD56" s="549"/>
      <c r="JE56" s="510"/>
      <c r="JF56" s="510"/>
      <c r="JG56" s="549"/>
      <c r="JH56" s="548"/>
      <c r="JI56" s="519"/>
      <c r="JJ56" s="549"/>
      <c r="JK56" s="510"/>
      <c r="JL56" s="510"/>
      <c r="JM56" s="549"/>
      <c r="JN56" s="548"/>
      <c r="JO56" s="519"/>
      <c r="JP56" s="549"/>
      <c r="JQ56" s="510"/>
      <c r="JR56" s="510"/>
      <c r="JS56" s="549"/>
      <c r="JT56" s="548"/>
      <c r="JU56" s="519"/>
      <c r="JV56" s="549"/>
      <c r="JW56" s="510"/>
      <c r="JX56" s="510"/>
      <c r="JY56" s="549"/>
      <c r="JZ56" s="548"/>
      <c r="KA56" s="519"/>
      <c r="KB56" s="549"/>
      <c r="KC56" s="510"/>
      <c r="KD56" s="510"/>
      <c r="KE56" s="549"/>
      <c r="KF56" s="548"/>
      <c r="KG56" s="519"/>
      <c r="KH56" s="549"/>
      <c r="KI56" s="510"/>
      <c r="KJ56" s="510"/>
      <c r="KK56" s="549"/>
      <c r="KL56" s="548"/>
      <c r="KM56" s="519"/>
      <c r="KN56" s="549"/>
      <c r="KO56" s="510"/>
      <c r="KP56" s="510"/>
      <c r="KQ56" s="549"/>
      <c r="KR56" s="548"/>
      <c r="KS56" s="519"/>
      <c r="KT56" s="549"/>
      <c r="KU56" s="510"/>
      <c r="KV56" s="510"/>
      <c r="KW56" s="549"/>
      <c r="KX56" s="548"/>
      <c r="KY56" s="519"/>
      <c r="KZ56" s="549"/>
      <c r="LA56" s="510"/>
      <c r="LB56" s="510"/>
      <c r="LC56" s="549"/>
      <c r="LD56" s="548"/>
      <c r="LE56" s="519"/>
      <c r="LF56" s="549"/>
      <c r="LG56" s="510"/>
      <c r="LH56" s="510"/>
      <c r="LI56" s="549"/>
      <c r="LJ56" s="548"/>
      <c r="LK56" s="519"/>
      <c r="LL56" s="549"/>
      <c r="LM56" s="510"/>
      <c r="LN56" s="510"/>
      <c r="LO56" s="549"/>
      <c r="LP56" s="548"/>
      <c r="LQ56" s="519"/>
      <c r="LR56" s="549"/>
      <c r="LS56" s="510"/>
      <c r="LT56" s="510"/>
      <c r="LU56" s="549"/>
      <c r="LV56" s="548"/>
      <c r="LW56" s="519"/>
      <c r="LX56" s="549"/>
      <c r="LY56" s="510"/>
      <c r="LZ56" s="510"/>
      <c r="MA56" s="549"/>
      <c r="MB56" s="548"/>
      <c r="MC56" s="519"/>
      <c r="MD56" s="549"/>
      <c r="ME56" s="510"/>
      <c r="MF56" s="510"/>
      <c r="MG56" s="549"/>
      <c r="MH56" s="548"/>
      <c r="MI56" s="519"/>
      <c r="MJ56" s="549"/>
      <c r="MK56" s="510"/>
      <c r="ML56" s="510"/>
      <c r="MM56" s="549"/>
      <c r="MN56" s="548"/>
      <c r="MO56" s="519"/>
      <c r="MP56" s="549"/>
      <c r="MQ56" s="510"/>
      <c r="MR56" s="510"/>
      <c r="MS56" s="549"/>
      <c r="MT56" s="548"/>
      <c r="MU56" s="519"/>
      <c r="MV56" s="549"/>
      <c r="MW56" s="510"/>
      <c r="MX56" s="510"/>
      <c r="MY56" s="549"/>
      <c r="MZ56" s="548"/>
      <c r="NA56" s="519"/>
      <c r="NB56" s="549"/>
      <c r="NC56" s="510"/>
      <c r="ND56" s="510"/>
      <c r="NE56" s="549"/>
      <c r="NF56" s="548"/>
      <c r="NG56" s="519"/>
      <c r="NH56" s="549"/>
      <c r="NI56" s="510"/>
      <c r="NJ56" s="510"/>
      <c r="NK56" s="549"/>
      <c r="NL56" s="548"/>
      <c r="NM56" s="519"/>
      <c r="NN56" s="549"/>
      <c r="NO56" s="510"/>
      <c r="NP56" s="510"/>
      <c r="NQ56" s="549"/>
      <c r="NR56" s="548"/>
      <c r="NS56" s="519"/>
      <c r="NT56" s="549"/>
      <c r="NU56" s="510"/>
      <c r="NV56" s="510"/>
      <c r="NW56" s="549"/>
      <c r="NX56" s="548"/>
      <c r="NY56" s="519"/>
      <c r="NZ56" s="549"/>
      <c r="OA56" s="510"/>
      <c r="OB56" s="510"/>
      <c r="OC56" s="549"/>
      <c r="OD56" s="548"/>
      <c r="OE56" s="519"/>
      <c r="OF56" s="549"/>
      <c r="OG56" s="510"/>
      <c r="OH56" s="510"/>
      <c r="OI56" s="549"/>
      <c r="OJ56" s="548"/>
      <c r="OK56" s="519"/>
      <c r="OL56" s="549"/>
      <c r="OM56" s="510"/>
      <c r="ON56" s="510"/>
      <c r="OO56" s="549"/>
      <c r="OP56" s="548"/>
      <c r="OQ56" s="519"/>
      <c r="OR56" s="549"/>
      <c r="OS56" s="510"/>
      <c r="OT56" s="510"/>
      <c r="OU56" s="549"/>
      <c r="OV56" s="548"/>
      <c r="OW56" s="519"/>
      <c r="OX56" s="549"/>
      <c r="OY56" s="510"/>
      <c r="OZ56" s="510"/>
      <c r="PA56" s="549"/>
      <c r="PB56" s="548"/>
      <c r="PC56" s="519"/>
      <c r="PD56" s="549"/>
      <c r="PE56" s="510"/>
      <c r="PF56" s="510"/>
      <c r="PG56" s="549"/>
      <c r="PH56" s="548"/>
      <c r="PI56" s="519"/>
      <c r="PJ56" s="549"/>
      <c r="PK56" s="510"/>
      <c r="PL56" s="510"/>
      <c r="PM56" s="549"/>
      <c r="PN56" s="548"/>
      <c r="PO56" s="519"/>
      <c r="PP56" s="549"/>
      <c r="PQ56" s="510"/>
      <c r="PR56" s="510"/>
      <c r="PS56" s="549"/>
      <c r="PT56" s="548"/>
      <c r="PU56" s="519"/>
      <c r="PV56" s="549"/>
      <c r="PW56" s="510"/>
      <c r="PX56" s="510"/>
      <c r="PY56" s="549"/>
      <c r="PZ56" s="548"/>
      <c r="QA56" s="519"/>
      <c r="QB56" s="549"/>
      <c r="QC56" s="510"/>
      <c r="QD56" s="510"/>
      <c r="QE56" s="549"/>
      <c r="QF56" s="548"/>
      <c r="QG56" s="519"/>
      <c r="QH56" s="549"/>
      <c r="QI56" s="510"/>
      <c r="QJ56" s="510"/>
      <c r="QK56" s="549"/>
      <c r="QL56" s="548"/>
      <c r="QM56" s="519"/>
      <c r="QN56" s="549"/>
      <c r="QO56" s="510"/>
      <c r="QP56" s="510"/>
      <c r="QQ56" s="549"/>
      <c r="QR56" s="548"/>
      <c r="QS56" s="519"/>
      <c r="QT56" s="549"/>
      <c r="QU56" s="510"/>
      <c r="QV56" s="510"/>
      <c r="QW56" s="549"/>
      <c r="QX56" s="548"/>
      <c r="QY56" s="519"/>
      <c r="QZ56" s="549"/>
      <c r="RA56" s="510"/>
      <c r="RB56" s="510"/>
      <c r="RC56" s="549"/>
      <c r="RD56" s="548"/>
      <c r="RE56" s="519"/>
      <c r="RF56" s="549"/>
      <c r="RG56" s="510"/>
      <c r="RH56" s="510"/>
      <c r="RI56" s="549"/>
      <c r="RJ56" s="548"/>
      <c r="RK56" s="519"/>
      <c r="RL56" s="549"/>
      <c r="RM56" s="510"/>
      <c r="RN56" s="510"/>
      <c r="RO56" s="549"/>
      <c r="RP56" s="548"/>
      <c r="RQ56" s="519"/>
      <c r="RR56" s="549"/>
      <c r="RS56" s="510"/>
      <c r="RT56" s="510"/>
      <c r="RU56" s="549"/>
      <c r="RV56" s="548"/>
      <c r="RW56" s="519"/>
      <c r="RX56" s="549"/>
      <c r="RY56" s="510"/>
      <c r="RZ56" s="510"/>
      <c r="SA56" s="549"/>
      <c r="SB56" s="548"/>
      <c r="SC56" s="519"/>
      <c r="SD56" s="549"/>
      <c r="SE56" s="510"/>
      <c r="SF56" s="510"/>
      <c r="SG56" s="549"/>
      <c r="SH56" s="548"/>
      <c r="SI56" s="519"/>
      <c r="SJ56" s="549"/>
      <c r="SK56" s="510"/>
      <c r="SL56" s="510"/>
      <c r="SM56" s="549"/>
      <c r="SN56" s="548"/>
      <c r="SO56" s="519"/>
      <c r="SP56" s="549"/>
      <c r="SQ56" s="510"/>
      <c r="SR56" s="510"/>
      <c r="SS56" s="549"/>
      <c r="ST56" s="548"/>
      <c r="SU56" s="519"/>
      <c r="SV56" s="549"/>
      <c r="SW56" s="510"/>
      <c r="SX56" s="510"/>
      <c r="SY56" s="549"/>
      <c r="SZ56" s="548"/>
      <c r="TA56" s="519"/>
      <c r="TB56" s="549"/>
      <c r="TC56" s="510"/>
      <c r="TD56" s="510"/>
      <c r="TE56" s="549"/>
      <c r="TF56" s="548"/>
      <c r="TG56" s="519"/>
      <c r="TH56" s="549"/>
      <c r="TI56" s="510"/>
      <c r="TJ56" s="510"/>
      <c r="TK56" s="549"/>
      <c r="TL56" s="548"/>
      <c r="TM56" s="519"/>
      <c r="TN56" s="549"/>
    </row>
    <row r="57" spans="1:534" ht="15" hidden="1" customHeight="1" thickBot="1">
      <c r="A57" s="963"/>
      <c r="B57" s="964"/>
      <c r="C57" s="965"/>
      <c r="D57" s="963"/>
      <c r="E57" s="964"/>
      <c r="F57" s="965"/>
      <c r="G57" s="963" t="s">
        <v>1249</v>
      </c>
      <c r="H57" s="964"/>
      <c r="I57" s="965"/>
      <c r="J57" s="963"/>
      <c r="K57" s="964"/>
      <c r="L57" s="965"/>
      <c r="M57" s="963" t="s">
        <v>1249</v>
      </c>
      <c r="N57" s="964"/>
      <c r="O57" s="965"/>
      <c r="P57" s="507"/>
      <c r="Q57" s="507"/>
      <c r="R57" s="507"/>
      <c r="S57" s="507"/>
      <c r="T57" s="507"/>
      <c r="U57" s="507"/>
      <c r="V57" s="507" t="s">
        <v>1249</v>
      </c>
      <c r="W57" s="507"/>
      <c r="X57" s="507"/>
      <c r="Y57" s="507" t="s">
        <v>1249</v>
      </c>
      <c r="Z57" s="507"/>
      <c r="AA57" s="507"/>
      <c r="AB57" s="818" t="s">
        <v>1249</v>
      </c>
      <c r="AC57" s="819"/>
      <c r="AD57" s="820"/>
      <c r="AE57" s="516" t="s">
        <v>1249</v>
      </c>
      <c r="AF57" s="507"/>
      <c r="AG57" s="517"/>
      <c r="AH57" s="516" t="s">
        <v>1249</v>
      </c>
      <c r="AI57" s="507"/>
      <c r="AJ57" s="517"/>
      <c r="AK57" s="516" t="s">
        <v>1249</v>
      </c>
      <c r="AL57" s="507"/>
      <c r="AM57" s="517"/>
      <c r="AN57" s="963" t="s">
        <v>1249</v>
      </c>
      <c r="AO57" s="964"/>
      <c r="AP57" s="965"/>
      <c r="AQ57" s="963" t="s">
        <v>1249</v>
      </c>
      <c r="AR57" s="964"/>
      <c r="AS57" s="965"/>
      <c r="AT57" s="963" t="s">
        <v>1249</v>
      </c>
      <c r="AU57" s="964"/>
      <c r="AV57" s="965"/>
      <c r="AW57" s="963" t="s">
        <v>1249</v>
      </c>
      <c r="AX57" s="964"/>
      <c r="AY57" s="965"/>
      <c r="AZ57" s="963" t="s">
        <v>1249</v>
      </c>
      <c r="BA57" s="964"/>
      <c r="BB57" s="965"/>
      <c r="BC57" s="963" t="s">
        <v>1249</v>
      </c>
      <c r="BD57" s="964"/>
      <c r="BE57" s="965"/>
      <c r="BF57" s="963" t="s">
        <v>1249</v>
      </c>
      <c r="BG57" s="964"/>
      <c r="BH57" s="965"/>
      <c r="BI57" s="963" t="s">
        <v>1249</v>
      </c>
      <c r="BJ57" s="964"/>
      <c r="BK57" s="965"/>
      <c r="BL57" s="963" t="s">
        <v>1249</v>
      </c>
      <c r="BM57" s="964"/>
      <c r="BN57" s="965"/>
      <c r="BO57" s="963" t="s">
        <v>1249</v>
      </c>
      <c r="BP57" s="964"/>
      <c r="BQ57" s="965"/>
      <c r="BR57" s="963" t="s">
        <v>1249</v>
      </c>
      <c r="BS57" s="964"/>
      <c r="BT57" s="965"/>
      <c r="BU57" s="963" t="s">
        <v>1249</v>
      </c>
      <c r="BV57" s="964"/>
      <c r="BW57" s="965"/>
      <c r="BX57" s="963" t="s">
        <v>1249</v>
      </c>
      <c r="BY57" s="964"/>
      <c r="BZ57" s="965"/>
      <c r="CA57" s="963" t="s">
        <v>1249</v>
      </c>
      <c r="CB57" s="964"/>
      <c r="CC57" s="965"/>
      <c r="CD57" s="963" t="s">
        <v>1249</v>
      </c>
      <c r="CE57" s="964"/>
      <c r="CF57" s="965"/>
      <c r="CG57" s="963" t="s">
        <v>1249</v>
      </c>
      <c r="CH57" s="964"/>
      <c r="CI57" s="965"/>
      <c r="CJ57" s="963" t="s">
        <v>1249</v>
      </c>
      <c r="CK57" s="964"/>
      <c r="CL57" s="965"/>
      <c r="CM57" s="963" t="s">
        <v>1249</v>
      </c>
      <c r="CN57" s="964"/>
      <c r="CO57" s="965"/>
      <c r="CP57" s="963" t="s">
        <v>1249</v>
      </c>
      <c r="CQ57" s="964"/>
      <c r="CR57" s="965"/>
      <c r="CS57" s="963" t="s">
        <v>1249</v>
      </c>
      <c r="CT57" s="964"/>
      <c r="CU57" s="965"/>
      <c r="CV57" s="963" t="s">
        <v>1249</v>
      </c>
      <c r="CW57" s="964"/>
      <c r="CX57" s="965"/>
      <c r="CY57" s="963" t="s">
        <v>1249</v>
      </c>
      <c r="CZ57" s="964"/>
      <c r="DA57" s="965"/>
      <c r="DB57" s="963" t="s">
        <v>1249</v>
      </c>
      <c r="DC57" s="964"/>
      <c r="DD57" s="965"/>
      <c r="DE57" s="963" t="s">
        <v>1249</v>
      </c>
      <c r="DF57" s="964"/>
      <c r="DG57" s="965"/>
      <c r="DH57" s="963" t="s">
        <v>1249</v>
      </c>
      <c r="DI57" s="964"/>
      <c r="DJ57" s="965"/>
      <c r="DK57" s="963" t="s">
        <v>1249</v>
      </c>
      <c r="DL57" s="964"/>
      <c r="DM57" s="965"/>
      <c r="DN57" s="963" t="s">
        <v>1249</v>
      </c>
      <c r="DO57" s="964"/>
      <c r="DP57" s="965"/>
      <c r="DQ57" s="963" t="s">
        <v>1249</v>
      </c>
      <c r="DR57" s="964"/>
      <c r="DS57" s="965"/>
      <c r="DT57" s="963" t="s">
        <v>1249</v>
      </c>
      <c r="DU57" s="964"/>
      <c r="DV57" s="965"/>
      <c r="DW57" s="963" t="s">
        <v>1249</v>
      </c>
      <c r="DX57" s="964"/>
      <c r="DY57" s="965"/>
      <c r="DZ57" s="963" t="s">
        <v>1249</v>
      </c>
      <c r="EA57" s="964"/>
      <c r="EB57" s="965"/>
      <c r="EC57" s="963" t="s">
        <v>1249</v>
      </c>
      <c r="ED57" s="964"/>
      <c r="EE57" s="965"/>
      <c r="EF57" s="963" t="s">
        <v>1249</v>
      </c>
      <c r="EG57" s="964"/>
      <c r="EH57" s="965"/>
      <c r="EI57" s="963" t="s">
        <v>1249</v>
      </c>
      <c r="EJ57" s="964"/>
      <c r="EK57" s="965"/>
      <c r="EL57" s="963" t="s">
        <v>1249</v>
      </c>
      <c r="EM57" s="964"/>
      <c r="EN57" s="965"/>
      <c r="EO57" s="963" t="s">
        <v>1249</v>
      </c>
      <c r="EP57" s="964"/>
      <c r="EQ57" s="965"/>
      <c r="ER57" s="963" t="s">
        <v>1249</v>
      </c>
      <c r="ES57" s="964"/>
      <c r="ET57" s="965"/>
      <c r="EU57" s="963" t="s">
        <v>1249</v>
      </c>
      <c r="EV57" s="964"/>
      <c r="EW57" s="965"/>
      <c r="EX57" s="963" t="s">
        <v>1249</v>
      </c>
      <c r="EY57" s="964"/>
      <c r="EZ57" s="965"/>
      <c r="FA57" s="963" t="s">
        <v>1249</v>
      </c>
      <c r="FB57" s="964"/>
      <c r="FC57" s="965"/>
      <c r="FD57" s="963" t="s">
        <v>1249</v>
      </c>
      <c r="FE57" s="964"/>
      <c r="FF57" s="965"/>
      <c r="FG57" s="963" t="s">
        <v>1249</v>
      </c>
      <c r="FH57" s="964"/>
      <c r="FI57" s="965"/>
      <c r="FJ57" s="963" t="s">
        <v>1249</v>
      </c>
      <c r="FK57" s="964"/>
      <c r="FL57" s="965"/>
      <c r="FM57" s="963" t="s">
        <v>1249</v>
      </c>
      <c r="FN57" s="964"/>
      <c r="FO57" s="965"/>
      <c r="FP57" s="963" t="s">
        <v>1249</v>
      </c>
      <c r="FQ57" s="964"/>
      <c r="FR57" s="965"/>
      <c r="FS57" s="963" t="s">
        <v>1249</v>
      </c>
      <c r="FT57" s="964"/>
      <c r="FU57" s="965"/>
      <c r="FV57" s="963" t="s">
        <v>1249</v>
      </c>
      <c r="FW57" s="964"/>
      <c r="FX57" s="965"/>
      <c r="FY57" s="963" t="s">
        <v>1249</v>
      </c>
      <c r="FZ57" s="964"/>
      <c r="GA57" s="965"/>
      <c r="GB57" s="963" t="s">
        <v>1249</v>
      </c>
      <c r="GC57" s="964"/>
      <c r="GD57" s="965"/>
      <c r="GE57" s="963" t="s">
        <v>1249</v>
      </c>
      <c r="GF57" s="964"/>
      <c r="GG57" s="965"/>
      <c r="GH57" s="963" t="s">
        <v>1249</v>
      </c>
      <c r="GI57" s="964"/>
      <c r="GJ57" s="965"/>
      <c r="GK57" s="963" t="s">
        <v>1249</v>
      </c>
      <c r="GL57" s="964"/>
      <c r="GM57" s="965"/>
      <c r="GN57" s="963" t="s">
        <v>1249</v>
      </c>
      <c r="GO57" s="964"/>
      <c r="GP57" s="965"/>
      <c r="GQ57" s="963" t="s">
        <v>1249</v>
      </c>
      <c r="GR57" s="964"/>
      <c r="GS57" s="965"/>
      <c r="GT57" s="963" t="s">
        <v>1249</v>
      </c>
      <c r="GU57" s="964"/>
      <c r="GV57" s="965"/>
      <c r="GW57" s="963" t="s">
        <v>1249</v>
      </c>
      <c r="GX57" s="964"/>
      <c r="GY57" s="965"/>
      <c r="GZ57" s="963" t="s">
        <v>1249</v>
      </c>
      <c r="HA57" s="964"/>
      <c r="HB57" s="965"/>
      <c r="HC57" s="963" t="s">
        <v>1249</v>
      </c>
      <c r="HD57" s="964"/>
      <c r="HE57" s="965"/>
      <c r="HF57" s="963" t="s">
        <v>1249</v>
      </c>
      <c r="HG57" s="964"/>
      <c r="HH57" s="965"/>
      <c r="HI57" s="963" t="s">
        <v>1249</v>
      </c>
      <c r="HJ57" s="964"/>
      <c r="HK57" s="965"/>
      <c r="HL57" s="963" t="s">
        <v>1249</v>
      </c>
      <c r="HM57" s="964"/>
      <c r="HN57" s="965"/>
      <c r="HO57" s="963" t="s">
        <v>1249</v>
      </c>
      <c r="HP57" s="964"/>
      <c r="HQ57" s="965"/>
      <c r="HR57" s="963" t="s">
        <v>1249</v>
      </c>
      <c r="HS57" s="964"/>
      <c r="HT57" s="965"/>
      <c r="HU57" s="963" t="s">
        <v>1249</v>
      </c>
      <c r="HV57" s="964"/>
      <c r="HW57" s="965"/>
      <c r="HX57" s="963" t="s">
        <v>1249</v>
      </c>
      <c r="HY57" s="964"/>
      <c r="HZ57" s="965"/>
      <c r="IA57" s="963" t="s">
        <v>1249</v>
      </c>
      <c r="IB57" s="964"/>
      <c r="IC57" s="965"/>
      <c r="ID57" s="963" t="s">
        <v>1249</v>
      </c>
      <c r="IE57" s="964"/>
      <c r="IF57" s="965"/>
      <c r="IG57" s="963" t="s">
        <v>1249</v>
      </c>
      <c r="IH57" s="964"/>
      <c r="II57" s="965"/>
      <c r="IJ57" s="963" t="s">
        <v>1249</v>
      </c>
      <c r="IK57" s="964"/>
      <c r="IL57" s="965"/>
      <c r="IM57" s="963" t="s">
        <v>1249</v>
      </c>
      <c r="IN57" s="964"/>
      <c r="IO57" s="965"/>
      <c r="IP57" s="963" t="s">
        <v>1249</v>
      </c>
      <c r="IQ57" s="964"/>
      <c r="IR57" s="965"/>
      <c r="IS57" s="963" t="s">
        <v>1249</v>
      </c>
      <c r="IT57" s="964"/>
      <c r="IU57" s="965"/>
      <c r="IV57" s="963" t="s">
        <v>1249</v>
      </c>
      <c r="IW57" s="964"/>
      <c r="IX57" s="965"/>
      <c r="IY57" s="963" t="s">
        <v>1249</v>
      </c>
      <c r="IZ57" s="964"/>
      <c r="JA57" s="965"/>
      <c r="JB57" s="963" t="s">
        <v>1249</v>
      </c>
      <c r="JC57" s="964"/>
      <c r="JD57" s="965"/>
      <c r="JE57" s="963" t="s">
        <v>1249</v>
      </c>
      <c r="JF57" s="964"/>
      <c r="JG57" s="965"/>
      <c r="JH57" s="963" t="s">
        <v>1249</v>
      </c>
      <c r="JI57" s="964"/>
      <c r="JJ57" s="965"/>
      <c r="JK57" s="963" t="s">
        <v>1249</v>
      </c>
      <c r="JL57" s="964"/>
      <c r="JM57" s="965"/>
      <c r="JN57" s="963" t="s">
        <v>1249</v>
      </c>
      <c r="JO57" s="964"/>
      <c r="JP57" s="965"/>
      <c r="JQ57" s="963" t="s">
        <v>1249</v>
      </c>
      <c r="JR57" s="964"/>
      <c r="JS57" s="965"/>
      <c r="JT57" s="963" t="s">
        <v>1249</v>
      </c>
      <c r="JU57" s="964"/>
      <c r="JV57" s="965"/>
      <c r="JW57" s="963" t="s">
        <v>1249</v>
      </c>
      <c r="JX57" s="964"/>
      <c r="JY57" s="965"/>
      <c r="JZ57" s="963" t="s">
        <v>1249</v>
      </c>
      <c r="KA57" s="964"/>
      <c r="KB57" s="965"/>
      <c r="KC57" s="963" t="s">
        <v>1249</v>
      </c>
      <c r="KD57" s="964"/>
      <c r="KE57" s="965"/>
      <c r="KF57" s="963" t="s">
        <v>1249</v>
      </c>
      <c r="KG57" s="964"/>
      <c r="KH57" s="965"/>
      <c r="KI57" s="963" t="s">
        <v>1249</v>
      </c>
      <c r="KJ57" s="964"/>
      <c r="KK57" s="965"/>
      <c r="KL57" s="963" t="s">
        <v>1249</v>
      </c>
      <c r="KM57" s="964"/>
      <c r="KN57" s="965"/>
      <c r="KO57" s="963" t="s">
        <v>1249</v>
      </c>
      <c r="KP57" s="964"/>
      <c r="KQ57" s="965"/>
      <c r="KR57" s="963" t="s">
        <v>1249</v>
      </c>
      <c r="KS57" s="964"/>
      <c r="KT57" s="965"/>
      <c r="KU57" s="963" t="s">
        <v>1249</v>
      </c>
      <c r="KV57" s="964"/>
      <c r="KW57" s="965"/>
      <c r="KX57" s="963" t="s">
        <v>1249</v>
      </c>
      <c r="KY57" s="964"/>
      <c r="KZ57" s="965"/>
      <c r="LA57" s="963" t="s">
        <v>1249</v>
      </c>
      <c r="LB57" s="964"/>
      <c r="LC57" s="965"/>
      <c r="LD57" s="963" t="s">
        <v>1249</v>
      </c>
      <c r="LE57" s="964"/>
      <c r="LF57" s="965"/>
      <c r="LG57" s="963" t="s">
        <v>1249</v>
      </c>
      <c r="LH57" s="964"/>
      <c r="LI57" s="965"/>
      <c r="LJ57" s="963" t="s">
        <v>1249</v>
      </c>
      <c r="LK57" s="964"/>
      <c r="LL57" s="965"/>
      <c r="LM57" s="963" t="s">
        <v>1249</v>
      </c>
      <c r="LN57" s="964"/>
      <c r="LO57" s="965"/>
      <c r="LP57" s="963" t="s">
        <v>1249</v>
      </c>
      <c r="LQ57" s="964"/>
      <c r="LR57" s="965"/>
      <c r="LS57" s="963" t="s">
        <v>1249</v>
      </c>
      <c r="LT57" s="964"/>
      <c r="LU57" s="965"/>
      <c r="LV57" s="963" t="s">
        <v>1249</v>
      </c>
      <c r="LW57" s="964"/>
      <c r="LX57" s="965"/>
      <c r="LY57" s="963" t="s">
        <v>1249</v>
      </c>
      <c r="LZ57" s="964"/>
      <c r="MA57" s="965"/>
      <c r="MB57" s="963" t="s">
        <v>1249</v>
      </c>
      <c r="MC57" s="964"/>
      <c r="MD57" s="965"/>
      <c r="ME57" s="963" t="s">
        <v>1249</v>
      </c>
      <c r="MF57" s="964"/>
      <c r="MG57" s="965"/>
      <c r="MH57" s="963" t="s">
        <v>1249</v>
      </c>
      <c r="MI57" s="964"/>
      <c r="MJ57" s="965"/>
      <c r="MK57" s="963" t="s">
        <v>1249</v>
      </c>
      <c r="ML57" s="964"/>
      <c r="MM57" s="965"/>
      <c r="MN57" s="963" t="s">
        <v>1249</v>
      </c>
      <c r="MO57" s="964"/>
      <c r="MP57" s="965"/>
      <c r="MQ57" s="963" t="s">
        <v>1249</v>
      </c>
      <c r="MR57" s="964"/>
      <c r="MS57" s="965"/>
      <c r="MT57" s="963" t="s">
        <v>1249</v>
      </c>
      <c r="MU57" s="964"/>
      <c r="MV57" s="965"/>
      <c r="MW57" s="963" t="s">
        <v>1249</v>
      </c>
      <c r="MX57" s="964"/>
      <c r="MY57" s="965"/>
      <c r="MZ57" s="963" t="s">
        <v>1249</v>
      </c>
      <c r="NA57" s="964"/>
      <c r="NB57" s="965"/>
      <c r="NC57" s="963" t="s">
        <v>1249</v>
      </c>
      <c r="ND57" s="964"/>
      <c r="NE57" s="965"/>
      <c r="NF57" s="963" t="s">
        <v>1249</v>
      </c>
      <c r="NG57" s="964"/>
      <c r="NH57" s="965"/>
      <c r="NI57" s="963" t="s">
        <v>1249</v>
      </c>
      <c r="NJ57" s="964"/>
      <c r="NK57" s="965"/>
      <c r="NL57" s="963" t="s">
        <v>1249</v>
      </c>
      <c r="NM57" s="964"/>
      <c r="NN57" s="965"/>
      <c r="NO57" s="963" t="s">
        <v>1249</v>
      </c>
      <c r="NP57" s="964"/>
      <c r="NQ57" s="965"/>
      <c r="NR57" s="963" t="s">
        <v>1249</v>
      </c>
      <c r="NS57" s="964"/>
      <c r="NT57" s="965"/>
      <c r="NU57" s="963" t="s">
        <v>1249</v>
      </c>
      <c r="NV57" s="964"/>
      <c r="NW57" s="965"/>
      <c r="NX57" s="963" t="s">
        <v>1249</v>
      </c>
      <c r="NY57" s="964"/>
      <c r="NZ57" s="965"/>
      <c r="OA57" s="963" t="s">
        <v>1249</v>
      </c>
      <c r="OB57" s="964"/>
      <c r="OC57" s="965"/>
      <c r="OD57" s="963" t="s">
        <v>1249</v>
      </c>
      <c r="OE57" s="964"/>
      <c r="OF57" s="965"/>
      <c r="OG57" s="963" t="s">
        <v>1249</v>
      </c>
      <c r="OH57" s="964"/>
      <c r="OI57" s="965"/>
      <c r="OJ57" s="963" t="s">
        <v>1249</v>
      </c>
      <c r="OK57" s="964"/>
      <c r="OL57" s="965"/>
      <c r="OM57" s="963" t="s">
        <v>1249</v>
      </c>
      <c r="ON57" s="964"/>
      <c r="OO57" s="965"/>
      <c r="OP57" s="963" t="s">
        <v>1249</v>
      </c>
      <c r="OQ57" s="964"/>
      <c r="OR57" s="965"/>
      <c r="OS57" s="963" t="s">
        <v>1249</v>
      </c>
      <c r="OT57" s="964"/>
      <c r="OU57" s="965"/>
      <c r="OV57" s="963" t="s">
        <v>1249</v>
      </c>
      <c r="OW57" s="964"/>
      <c r="OX57" s="965"/>
      <c r="OY57" s="963" t="s">
        <v>1249</v>
      </c>
      <c r="OZ57" s="964"/>
      <c r="PA57" s="965"/>
      <c r="PB57" s="963" t="s">
        <v>1249</v>
      </c>
      <c r="PC57" s="964"/>
      <c r="PD57" s="965"/>
      <c r="PE57" s="963" t="s">
        <v>1249</v>
      </c>
      <c r="PF57" s="964"/>
      <c r="PG57" s="965"/>
      <c r="PH57" s="963" t="s">
        <v>1249</v>
      </c>
      <c r="PI57" s="964"/>
      <c r="PJ57" s="965"/>
      <c r="PK57" s="963" t="s">
        <v>1249</v>
      </c>
      <c r="PL57" s="964"/>
      <c r="PM57" s="965"/>
      <c r="PN57" s="963" t="s">
        <v>1249</v>
      </c>
      <c r="PO57" s="964"/>
      <c r="PP57" s="965"/>
      <c r="PQ57" s="963" t="s">
        <v>1249</v>
      </c>
      <c r="PR57" s="964"/>
      <c r="PS57" s="965"/>
      <c r="PT57" s="963" t="s">
        <v>1249</v>
      </c>
      <c r="PU57" s="964"/>
      <c r="PV57" s="965"/>
      <c r="PW57" s="963" t="s">
        <v>1249</v>
      </c>
      <c r="PX57" s="964"/>
      <c r="PY57" s="965"/>
      <c r="PZ57" s="963" t="s">
        <v>1249</v>
      </c>
      <c r="QA57" s="964"/>
      <c r="QB57" s="965"/>
      <c r="QC57" s="963" t="s">
        <v>1249</v>
      </c>
      <c r="QD57" s="964"/>
      <c r="QE57" s="965"/>
      <c r="QF57" s="963" t="s">
        <v>1249</v>
      </c>
      <c r="QG57" s="964"/>
      <c r="QH57" s="965"/>
      <c r="QI57" s="963" t="s">
        <v>1249</v>
      </c>
      <c r="QJ57" s="964"/>
      <c r="QK57" s="965"/>
      <c r="QL57" s="963" t="s">
        <v>1249</v>
      </c>
      <c r="QM57" s="964"/>
      <c r="QN57" s="965"/>
      <c r="QO57" s="963" t="s">
        <v>1249</v>
      </c>
      <c r="QP57" s="964"/>
      <c r="QQ57" s="965"/>
      <c r="QR57" s="963" t="s">
        <v>1249</v>
      </c>
      <c r="QS57" s="964"/>
      <c r="QT57" s="965"/>
      <c r="QU57" s="963" t="s">
        <v>1249</v>
      </c>
      <c r="QV57" s="964"/>
      <c r="QW57" s="965"/>
      <c r="QX57" s="963" t="s">
        <v>1249</v>
      </c>
      <c r="QY57" s="964"/>
      <c r="QZ57" s="965"/>
      <c r="RA57" s="963" t="s">
        <v>1249</v>
      </c>
      <c r="RB57" s="964"/>
      <c r="RC57" s="965"/>
      <c r="RD57" s="963" t="s">
        <v>1249</v>
      </c>
      <c r="RE57" s="964"/>
      <c r="RF57" s="965"/>
      <c r="RG57" s="963" t="s">
        <v>1249</v>
      </c>
      <c r="RH57" s="964"/>
      <c r="RI57" s="965"/>
      <c r="RJ57" s="963" t="s">
        <v>1249</v>
      </c>
      <c r="RK57" s="964"/>
      <c r="RL57" s="965"/>
      <c r="RM57" s="963" t="s">
        <v>1249</v>
      </c>
      <c r="RN57" s="964"/>
      <c r="RO57" s="965"/>
      <c r="RP57" s="963" t="s">
        <v>1249</v>
      </c>
      <c r="RQ57" s="964"/>
      <c r="RR57" s="965"/>
      <c r="RS57" s="963" t="s">
        <v>1249</v>
      </c>
      <c r="RT57" s="964"/>
      <c r="RU57" s="965"/>
      <c r="RV57" s="963" t="s">
        <v>1249</v>
      </c>
      <c r="RW57" s="964"/>
      <c r="RX57" s="965"/>
      <c r="RY57" s="963" t="s">
        <v>1249</v>
      </c>
      <c r="RZ57" s="964"/>
      <c r="SA57" s="965"/>
      <c r="SB57" s="963" t="s">
        <v>1249</v>
      </c>
      <c r="SC57" s="964"/>
      <c r="SD57" s="965"/>
      <c r="SE57" s="963" t="s">
        <v>1249</v>
      </c>
      <c r="SF57" s="964"/>
      <c r="SG57" s="965"/>
      <c r="SH57" s="963" t="s">
        <v>1249</v>
      </c>
      <c r="SI57" s="964"/>
      <c r="SJ57" s="965"/>
      <c r="SK57" s="963" t="s">
        <v>1249</v>
      </c>
      <c r="SL57" s="964"/>
      <c r="SM57" s="965"/>
      <c r="SN57" s="963" t="s">
        <v>1249</v>
      </c>
      <c r="SO57" s="964"/>
      <c r="SP57" s="965"/>
      <c r="SQ57" s="963" t="s">
        <v>1249</v>
      </c>
      <c r="SR57" s="964"/>
      <c r="SS57" s="965"/>
      <c r="ST57" s="963" t="s">
        <v>1249</v>
      </c>
      <c r="SU57" s="964"/>
      <c r="SV57" s="965"/>
      <c r="SW57" s="963" t="s">
        <v>1249</v>
      </c>
      <c r="SX57" s="964"/>
      <c r="SY57" s="965"/>
      <c r="SZ57" s="963" t="s">
        <v>1249</v>
      </c>
      <c r="TA57" s="964"/>
      <c r="TB57" s="965"/>
      <c r="TC57" s="963" t="s">
        <v>1249</v>
      </c>
      <c r="TD57" s="964"/>
      <c r="TE57" s="965"/>
      <c r="TF57" s="963" t="s">
        <v>1249</v>
      </c>
      <c r="TG57" s="964"/>
      <c r="TH57" s="965"/>
      <c r="TI57" s="963" t="s">
        <v>1249</v>
      </c>
      <c r="TJ57" s="964"/>
      <c r="TK57" s="965"/>
      <c r="TL57" s="963" t="s">
        <v>1249</v>
      </c>
      <c r="TM57" s="964"/>
      <c r="TN57" s="965"/>
    </row>
    <row r="58" spans="1:534" ht="15" hidden="1" customHeight="1">
      <c r="A58" s="548"/>
      <c r="B58" s="511"/>
      <c r="C58" s="549"/>
      <c r="D58" s="548"/>
      <c r="E58" s="511"/>
      <c r="F58" s="549"/>
      <c r="G58" s="548"/>
      <c r="H58" s="794"/>
      <c r="I58" s="549"/>
      <c r="J58" s="548"/>
      <c r="K58" s="511"/>
      <c r="L58" s="549"/>
      <c r="M58" s="548"/>
      <c r="N58" s="511"/>
      <c r="O58" s="549"/>
      <c r="P58" s="518"/>
      <c r="Q58" s="510"/>
      <c r="R58" s="510"/>
      <c r="V58" s="518"/>
      <c r="W58" s="510"/>
      <c r="X58" s="510"/>
      <c r="AB58" s="510"/>
      <c r="AC58" s="511"/>
      <c r="AD58" s="510"/>
      <c r="AE58" s="510"/>
      <c r="AF58" s="511"/>
      <c r="AG58" s="510"/>
      <c r="AH58" s="510"/>
      <c r="AI58" s="511"/>
      <c r="AJ58" s="510"/>
      <c r="AK58" s="510"/>
      <c r="AL58" s="511"/>
      <c r="AM58" s="510"/>
      <c r="AN58" s="510"/>
      <c r="AO58" s="511" t="s">
        <v>1250</v>
      </c>
      <c r="AP58" s="510"/>
      <c r="AQ58" s="510"/>
      <c r="AR58" s="511" t="s">
        <v>1251</v>
      </c>
      <c r="AS58" s="510"/>
      <c r="AT58" s="510"/>
      <c r="AU58" s="511" t="s">
        <v>1251</v>
      </c>
      <c r="AV58" s="510"/>
      <c r="AW58" s="510"/>
      <c r="AX58" s="511" t="s">
        <v>1252</v>
      </c>
      <c r="AY58" s="510"/>
      <c r="AZ58" s="510"/>
      <c r="BA58" s="511" t="s">
        <v>1250</v>
      </c>
      <c r="BB58" s="510"/>
      <c r="BC58" s="510"/>
      <c r="BD58" s="511" t="s">
        <v>1251</v>
      </c>
      <c r="BE58" s="510"/>
      <c r="BF58" s="510"/>
      <c r="BG58" s="511" t="s">
        <v>1250</v>
      </c>
      <c r="BH58" s="510"/>
      <c r="BI58" s="510"/>
      <c r="BJ58" s="511" t="s">
        <v>1252</v>
      </c>
      <c r="BK58" s="510"/>
      <c r="BL58" s="510"/>
      <c r="BM58" s="511" t="s">
        <v>1252</v>
      </c>
      <c r="BN58" s="510"/>
      <c r="BO58" s="510"/>
      <c r="BP58" s="511" t="s">
        <v>1251</v>
      </c>
      <c r="BQ58" s="510"/>
      <c r="BR58" s="510"/>
      <c r="BS58" s="511" t="s">
        <v>1253</v>
      </c>
      <c r="BT58" s="510"/>
      <c r="BU58" s="510"/>
      <c r="BV58" s="511"/>
      <c r="BW58" s="510"/>
      <c r="BX58" s="510"/>
      <c r="BY58" s="511" t="s">
        <v>1253</v>
      </c>
      <c r="BZ58" s="510"/>
      <c r="CA58" s="510"/>
      <c r="CB58" s="511" t="s">
        <v>1253</v>
      </c>
      <c r="CC58" s="510"/>
      <c r="CD58" s="510"/>
      <c r="CE58" s="511" t="s">
        <v>1253</v>
      </c>
      <c r="CF58" s="510"/>
      <c r="CG58" s="510"/>
      <c r="CH58" s="510"/>
      <c r="CI58" s="510"/>
      <c r="CJ58" s="510"/>
      <c r="CK58" s="511" t="s">
        <v>1253</v>
      </c>
      <c r="CL58" s="510"/>
      <c r="CM58" s="510"/>
      <c r="CN58" s="511" t="s">
        <v>1253</v>
      </c>
      <c r="CO58" s="510"/>
      <c r="CP58" s="510"/>
      <c r="CQ58" s="511" t="s">
        <v>1254</v>
      </c>
      <c r="CR58" s="510"/>
      <c r="CS58" s="510"/>
      <c r="CT58" s="511" t="s">
        <v>1253</v>
      </c>
      <c r="CU58" s="510"/>
      <c r="CV58" s="510"/>
      <c r="CW58" s="511" t="s">
        <v>1253</v>
      </c>
      <c r="CX58" s="510"/>
      <c r="CY58" s="510"/>
      <c r="CZ58" s="511" t="s">
        <v>1209</v>
      </c>
      <c r="DA58" s="510"/>
      <c r="DB58" s="510"/>
      <c r="DC58" s="511" t="s">
        <v>1209</v>
      </c>
      <c r="DD58" s="510"/>
      <c r="DE58" s="510"/>
      <c r="DF58" s="511" t="s">
        <v>1209</v>
      </c>
      <c r="DG58" s="510"/>
      <c r="DH58" s="510"/>
      <c r="DJ58" s="510"/>
      <c r="DK58" s="510"/>
      <c r="DL58" s="511" t="s">
        <v>1201</v>
      </c>
      <c r="DM58" s="510"/>
      <c r="DN58" s="510"/>
      <c r="DO58" s="511" t="s">
        <v>1201</v>
      </c>
      <c r="DP58" s="510"/>
      <c r="DQ58" s="510"/>
      <c r="DR58" s="510"/>
      <c r="DS58" s="510"/>
      <c r="DT58" s="510"/>
      <c r="DU58" s="511" t="s">
        <v>1255</v>
      </c>
      <c r="DV58" s="510"/>
      <c r="DW58" s="510"/>
      <c r="DX58" s="511" t="s">
        <v>1255</v>
      </c>
      <c r="DY58" s="510"/>
      <c r="DZ58" s="510"/>
      <c r="EA58" s="510"/>
      <c r="EB58" s="510"/>
      <c r="EC58" s="510"/>
      <c r="ED58" s="511" t="s">
        <v>1197</v>
      </c>
      <c r="EE58" s="510"/>
      <c r="EF58" s="510"/>
      <c r="EG58" s="511"/>
      <c r="EH58" s="510"/>
      <c r="EJ58" s="511" t="s">
        <v>1209</v>
      </c>
      <c r="EL58" s="510"/>
      <c r="EM58" s="511" t="s">
        <v>1209</v>
      </c>
      <c r="EN58" s="510"/>
      <c r="EO58" s="510"/>
      <c r="EP58" s="510"/>
      <c r="EQ58" s="510"/>
      <c r="ER58" s="510"/>
      <c r="ES58" s="511" t="s">
        <v>1201</v>
      </c>
      <c r="ET58" s="510"/>
      <c r="EU58" s="510"/>
      <c r="EV58" s="511"/>
      <c r="EW58" s="510"/>
      <c r="EX58" s="510"/>
      <c r="EY58" s="511"/>
      <c r="EZ58" s="510"/>
      <c r="FA58" s="510"/>
      <c r="FB58" s="511" t="s">
        <v>1201</v>
      </c>
      <c r="FC58" s="510"/>
      <c r="FD58" s="510"/>
      <c r="FE58" s="511" t="s">
        <v>1255</v>
      </c>
      <c r="FF58" s="510"/>
      <c r="FG58" s="510"/>
      <c r="FH58" s="511" t="s">
        <v>1201</v>
      </c>
      <c r="FI58" s="510"/>
      <c r="FJ58" s="510"/>
      <c r="FK58" s="510"/>
      <c r="FL58" s="510"/>
      <c r="FM58" s="510"/>
      <c r="FN58" s="510"/>
      <c r="FO58" s="510"/>
      <c r="FP58" s="510"/>
      <c r="FQ58" s="510"/>
      <c r="FR58" s="510"/>
      <c r="FS58" s="510"/>
      <c r="FT58" s="511"/>
      <c r="FU58" s="510"/>
      <c r="FV58" s="510"/>
      <c r="FW58" s="511" t="s">
        <v>1254</v>
      </c>
      <c r="FX58" s="510"/>
      <c r="FY58" s="510"/>
      <c r="FZ58" s="511" t="s">
        <v>1209</v>
      </c>
      <c r="GA58" s="510"/>
      <c r="GB58" s="510"/>
      <c r="GC58" s="511" t="s">
        <v>1201</v>
      </c>
      <c r="GD58" s="510"/>
      <c r="GF58" s="511" t="s">
        <v>1209</v>
      </c>
      <c r="GH58" s="510"/>
      <c r="GJ58" s="510"/>
      <c r="GK58" s="510"/>
      <c r="GL58" s="511" t="s">
        <v>1201</v>
      </c>
      <c r="GM58" s="510"/>
      <c r="GN58" s="510"/>
      <c r="GO58" s="511"/>
      <c r="GP58" s="510"/>
      <c r="GQ58" s="510"/>
      <c r="GR58" s="510"/>
      <c r="GS58" s="510"/>
      <c r="GT58" s="510"/>
      <c r="GU58" s="511"/>
      <c r="GV58" s="510"/>
      <c r="GW58" s="510"/>
      <c r="GX58" s="510"/>
      <c r="GY58" s="510"/>
      <c r="GZ58" s="510"/>
      <c r="HA58" s="510"/>
      <c r="HB58" s="510"/>
      <c r="HC58" s="510"/>
      <c r="HD58" s="510"/>
      <c r="HE58" s="510"/>
      <c r="HF58" s="510"/>
      <c r="HG58" s="510"/>
      <c r="HH58" s="510"/>
      <c r="HI58" s="510"/>
      <c r="HJ58" s="511"/>
      <c r="HK58" s="510"/>
      <c r="HL58" s="510"/>
      <c r="HM58" s="511" t="s">
        <v>1255</v>
      </c>
      <c r="HN58" s="510"/>
      <c r="HO58" s="510"/>
      <c r="HP58" s="510"/>
      <c r="HQ58" s="510"/>
      <c r="HR58" s="510"/>
      <c r="HS58" s="510"/>
      <c r="HT58" s="510"/>
      <c r="HU58" s="510"/>
      <c r="HV58" s="510"/>
      <c r="HW58" s="510"/>
      <c r="HX58" s="510"/>
      <c r="HY58" s="511" t="s">
        <v>1255</v>
      </c>
      <c r="HZ58" s="510"/>
      <c r="IA58" s="510"/>
      <c r="IB58" s="510"/>
      <c r="IC58" s="510"/>
      <c r="ID58" s="510"/>
      <c r="IE58" s="511"/>
      <c r="IF58" s="510"/>
      <c r="IG58" s="510"/>
      <c r="IH58" s="510"/>
      <c r="II58" s="510"/>
      <c r="IJ58" s="510"/>
      <c r="IK58" s="511" t="s">
        <v>1201</v>
      </c>
      <c r="IL58" s="510"/>
      <c r="IM58" s="510"/>
      <c r="IN58" s="511" t="s">
        <v>1201</v>
      </c>
      <c r="IO58" s="510"/>
      <c r="IP58" s="510"/>
      <c r="IQ58" s="511" t="s">
        <v>1201</v>
      </c>
      <c r="IR58" s="510"/>
      <c r="IS58" s="510"/>
      <c r="IT58" s="510"/>
      <c r="IU58" s="510"/>
      <c r="IV58" s="510"/>
      <c r="IW58" s="510"/>
      <c r="IX58" s="510"/>
      <c r="IY58" s="510"/>
      <c r="IZ58" s="511" t="s">
        <v>1209</v>
      </c>
      <c r="JA58" s="510"/>
      <c r="JB58" s="510"/>
      <c r="JC58" s="511" t="s">
        <v>1209</v>
      </c>
      <c r="JD58" s="510"/>
      <c r="JE58" s="510"/>
      <c r="JF58" s="511" t="s">
        <v>1209</v>
      </c>
      <c r="JG58" s="510"/>
      <c r="JH58" s="510"/>
      <c r="JI58" s="511"/>
      <c r="JJ58" s="510"/>
      <c r="JK58" s="510"/>
      <c r="JL58" s="511" t="s">
        <v>1201</v>
      </c>
      <c r="JM58" s="510"/>
      <c r="JN58" s="510"/>
      <c r="JO58" s="511" t="s">
        <v>1201</v>
      </c>
      <c r="JP58" s="510"/>
      <c r="JQ58" s="510"/>
      <c r="JR58" s="510"/>
      <c r="JS58" s="510"/>
      <c r="JT58" s="510"/>
      <c r="JU58" s="511"/>
      <c r="JV58" s="510"/>
      <c r="JW58" s="510"/>
      <c r="JY58" s="510"/>
      <c r="JZ58" s="510"/>
      <c r="KC58" s="510"/>
      <c r="KD58" s="511" t="s">
        <v>1201</v>
      </c>
      <c r="KE58" s="510"/>
      <c r="KF58" s="510"/>
      <c r="KH58" s="510"/>
      <c r="KI58" s="510"/>
      <c r="KK58" s="510"/>
      <c r="KL58" s="510"/>
      <c r="KM58" s="511" t="s">
        <v>1209</v>
      </c>
      <c r="KN58" s="510"/>
      <c r="KO58" s="510"/>
      <c r="KP58" s="511" t="s">
        <v>1209</v>
      </c>
      <c r="KQ58" s="510"/>
      <c r="KR58" s="510"/>
      <c r="KS58" s="511"/>
      <c r="KT58" s="510"/>
      <c r="KU58" s="510"/>
      <c r="KV58" s="511" t="s">
        <v>1197</v>
      </c>
      <c r="KW58" s="510"/>
      <c r="KX58" s="510"/>
      <c r="KY58" s="510"/>
      <c r="KZ58" s="510"/>
      <c r="LA58" s="510"/>
      <c r="LB58" s="510"/>
      <c r="LC58" s="510"/>
      <c r="LD58" s="510"/>
      <c r="LE58" s="510"/>
      <c r="LF58" s="510"/>
      <c r="LG58" s="510"/>
      <c r="LJ58" s="510"/>
      <c r="LK58" s="511" t="s">
        <v>1201</v>
      </c>
      <c r="LL58" s="510"/>
      <c r="LM58" s="510"/>
      <c r="LN58" s="511" t="s">
        <v>1201</v>
      </c>
      <c r="LO58" s="510"/>
      <c r="LP58" s="510"/>
      <c r="LQ58" s="511" t="s">
        <v>1201</v>
      </c>
      <c r="LR58" s="510"/>
      <c r="LS58" s="510"/>
      <c r="LT58" s="511" t="s">
        <v>1209</v>
      </c>
      <c r="LU58" s="510"/>
      <c r="LV58" s="510"/>
      <c r="LW58" s="511"/>
      <c r="LX58" s="510"/>
      <c r="LY58" s="510"/>
      <c r="LZ58" s="511" t="s">
        <v>1201</v>
      </c>
      <c r="MA58" s="510"/>
      <c r="MB58" s="510"/>
      <c r="MC58" s="510"/>
      <c r="MD58" s="510"/>
      <c r="ME58" s="510"/>
      <c r="MF58" s="510"/>
      <c r="MG58" s="510"/>
      <c r="MH58" s="510"/>
      <c r="MI58" s="510"/>
      <c r="MJ58" s="510"/>
      <c r="MK58" s="510"/>
      <c r="ML58" s="511" t="s">
        <v>1201</v>
      </c>
      <c r="MM58" s="510"/>
      <c r="MN58" s="510"/>
      <c r="MP58" s="510"/>
      <c r="MQ58" s="510"/>
      <c r="MR58" s="510"/>
      <c r="MS58" s="510"/>
      <c r="MT58" s="510"/>
      <c r="MU58" s="511"/>
      <c r="MV58" s="510"/>
      <c r="MW58" s="510"/>
      <c r="MX58" s="511" t="s">
        <v>1201</v>
      </c>
      <c r="MY58" s="510"/>
      <c r="MZ58" s="510"/>
      <c r="NA58" s="511" t="s">
        <v>1251</v>
      </c>
      <c r="NB58" s="510"/>
      <c r="NC58" s="510"/>
      <c r="ND58" s="510"/>
      <c r="NE58" s="510"/>
      <c r="NF58" s="510"/>
      <c r="NG58" s="511" t="s">
        <v>1201</v>
      </c>
      <c r="NH58" s="510"/>
      <c r="NI58" s="510"/>
      <c r="NJ58" s="511"/>
      <c r="NK58" s="510"/>
      <c r="NL58" s="510"/>
      <c r="NM58" s="511" t="s">
        <v>1251</v>
      </c>
      <c r="NN58" s="510"/>
      <c r="NO58" s="510"/>
      <c r="NP58" s="511" t="s">
        <v>1201</v>
      </c>
      <c r="NQ58" s="510"/>
      <c r="NR58" s="510"/>
      <c r="NS58" s="511" t="s">
        <v>1201</v>
      </c>
      <c r="NT58" s="510"/>
      <c r="NU58" s="510"/>
      <c r="NV58" s="511" t="s">
        <v>1251</v>
      </c>
      <c r="NW58" s="510"/>
      <c r="NX58" s="510"/>
      <c r="NY58" s="510"/>
      <c r="NZ58" s="510"/>
      <c r="OA58" s="510"/>
      <c r="OB58" s="511" t="s">
        <v>1201</v>
      </c>
      <c r="OC58" s="510"/>
      <c r="OD58" s="510"/>
      <c r="OE58" s="511" t="s">
        <v>1201</v>
      </c>
      <c r="OF58" s="510"/>
      <c r="OG58" s="510"/>
      <c r="OH58" s="511" t="s">
        <v>1251</v>
      </c>
      <c r="OI58" s="510"/>
      <c r="OJ58" s="510"/>
      <c r="OK58" s="511" t="s">
        <v>1201</v>
      </c>
      <c r="OL58" s="510"/>
      <c r="OM58" s="510"/>
      <c r="ON58" s="511" t="s">
        <v>1251</v>
      </c>
      <c r="OO58" s="510"/>
      <c r="OP58" s="510"/>
      <c r="OQ58" s="510"/>
      <c r="OR58" s="510"/>
      <c r="OS58" s="510"/>
      <c r="OT58" s="510"/>
      <c r="OU58" s="510"/>
      <c r="OV58" s="510"/>
      <c r="OW58" s="510"/>
      <c r="OX58" s="510"/>
      <c r="OY58" s="510"/>
      <c r="OZ58" s="510"/>
      <c r="PA58" s="510"/>
      <c r="PB58" s="510"/>
      <c r="PC58" s="511" t="s">
        <v>1251</v>
      </c>
      <c r="PD58" s="510"/>
      <c r="PE58" s="510"/>
      <c r="PF58" s="511" t="s">
        <v>1251</v>
      </c>
      <c r="PG58" s="510"/>
      <c r="PH58" s="510"/>
      <c r="PI58" s="510"/>
      <c r="PJ58" s="510"/>
      <c r="PK58" s="510"/>
      <c r="PL58" s="511" t="s">
        <v>1251</v>
      </c>
      <c r="PM58" s="510"/>
      <c r="PN58" s="510"/>
      <c r="PO58" s="511"/>
      <c r="PP58" s="510"/>
      <c r="PQ58" s="510"/>
      <c r="PR58" s="511" t="s">
        <v>1251</v>
      </c>
      <c r="PS58" s="510"/>
      <c r="PT58" s="510"/>
      <c r="PU58" s="511"/>
      <c r="PV58" s="510"/>
      <c r="PW58" s="510"/>
      <c r="PX58" s="511" t="s">
        <v>1201</v>
      </c>
      <c r="PY58" s="510"/>
      <c r="PZ58" s="510"/>
      <c r="QA58" s="510"/>
      <c r="QB58" s="510"/>
      <c r="QC58" s="510"/>
      <c r="QD58" s="511" t="s">
        <v>1251</v>
      </c>
      <c r="QE58" s="510"/>
      <c r="QF58" s="510"/>
      <c r="QG58" s="511" t="s">
        <v>1251</v>
      </c>
      <c r="QH58" s="510"/>
      <c r="QI58" s="510"/>
      <c r="QJ58" s="511" t="s">
        <v>1201</v>
      </c>
      <c r="QK58" s="510"/>
      <c r="QL58" s="510"/>
      <c r="QM58" s="511" t="s">
        <v>1201</v>
      </c>
      <c r="QN58" s="510"/>
      <c r="QO58" s="510"/>
      <c r="QQ58" s="510"/>
      <c r="QR58" s="510"/>
      <c r="QS58" s="511" t="s">
        <v>1201</v>
      </c>
      <c r="QT58" s="510"/>
      <c r="QU58" s="510"/>
      <c r="QV58" s="511" t="s">
        <v>1201</v>
      </c>
      <c r="QW58" s="510"/>
      <c r="QX58" s="510"/>
      <c r="QY58" s="511" t="s">
        <v>1251</v>
      </c>
      <c r="QZ58" s="510"/>
      <c r="RA58" s="510"/>
      <c r="RB58" s="511" t="s">
        <v>1251</v>
      </c>
      <c r="RC58" s="510"/>
      <c r="RD58" s="510"/>
      <c r="RE58" s="513" t="s">
        <v>1201</v>
      </c>
      <c r="RF58" s="510"/>
      <c r="RG58" s="510"/>
      <c r="RH58" s="513" t="s">
        <v>1201</v>
      </c>
      <c r="RI58" s="510"/>
      <c r="RJ58" s="510"/>
      <c r="RK58" s="511" t="s">
        <v>1251</v>
      </c>
      <c r="RL58" s="510"/>
      <c r="RM58" s="510"/>
      <c r="RN58" s="511" t="s">
        <v>1251</v>
      </c>
      <c r="RO58" s="510"/>
      <c r="RP58" s="510"/>
      <c r="RQ58" s="511" t="s">
        <v>1251</v>
      </c>
      <c r="RR58" s="510"/>
      <c r="RS58" s="510"/>
      <c r="RT58" s="510"/>
      <c r="RU58" s="510"/>
      <c r="RV58" s="510"/>
      <c r="RW58" s="510"/>
      <c r="RX58" s="510"/>
      <c r="RY58" s="510"/>
      <c r="RZ58" s="510"/>
      <c r="SA58" s="510"/>
      <c r="SB58" s="510"/>
      <c r="SC58" s="510"/>
      <c r="SD58" s="510"/>
      <c r="SE58" s="510"/>
      <c r="SF58" s="510"/>
      <c r="SG58" s="510"/>
      <c r="SH58" s="510"/>
      <c r="SI58" s="510"/>
      <c r="SJ58" s="510"/>
      <c r="SK58" s="510"/>
      <c r="SL58" s="510"/>
      <c r="SM58" s="510"/>
      <c r="SN58" s="510"/>
      <c r="SO58" s="510"/>
      <c r="SP58" s="510"/>
      <c r="SQ58" s="510"/>
      <c r="SR58" s="510"/>
      <c r="SS58" s="510"/>
      <c r="ST58" s="510"/>
      <c r="SU58" s="510"/>
      <c r="SV58" s="510"/>
      <c r="SW58" s="510"/>
      <c r="SX58" s="510"/>
      <c r="SY58" s="510"/>
      <c r="SZ58" s="510"/>
      <c r="TA58" s="510"/>
      <c r="TB58" s="510"/>
      <c r="TC58" s="510"/>
      <c r="TD58" s="510"/>
      <c r="TE58" s="510"/>
      <c r="TF58" s="510"/>
      <c r="TG58" s="510"/>
      <c r="TH58" s="510"/>
      <c r="TI58" s="510"/>
      <c r="TJ58" s="510"/>
      <c r="TK58" s="510"/>
      <c r="TL58" s="510"/>
      <c r="TM58" s="510"/>
      <c r="TN58" s="510"/>
    </row>
    <row r="59" spans="1:534" ht="16.350000000000001" hidden="1" customHeight="1" thickBot="1">
      <c r="A59" s="548"/>
      <c r="B59" s="520"/>
      <c r="C59" s="549"/>
      <c r="D59" s="548"/>
      <c r="E59" s="520"/>
      <c r="F59" s="549"/>
      <c r="G59" s="548"/>
      <c r="H59" s="780"/>
      <c r="I59" s="549"/>
      <c r="J59" s="548"/>
      <c r="K59" s="520"/>
      <c r="L59" s="549"/>
      <c r="M59" s="548"/>
      <c r="N59" s="520"/>
      <c r="O59" s="549"/>
      <c r="P59" s="518"/>
      <c r="Q59" s="510"/>
      <c r="R59" s="510"/>
      <c r="V59" s="518"/>
      <c r="W59" s="510"/>
      <c r="X59" s="510"/>
      <c r="AB59" s="510"/>
      <c r="AC59" s="520"/>
      <c r="AD59" s="510"/>
      <c r="AE59" s="510"/>
      <c r="AF59" s="520"/>
      <c r="AG59" s="510"/>
      <c r="AH59" s="510"/>
      <c r="AI59" s="520"/>
      <c r="AJ59" s="510"/>
      <c r="AK59" s="510"/>
      <c r="AL59" s="520"/>
      <c r="AM59" s="510"/>
      <c r="AN59" s="510"/>
      <c r="AO59" s="520"/>
      <c r="AP59" s="510"/>
      <c r="AQ59" s="510"/>
      <c r="AR59" s="520"/>
      <c r="AS59" s="510"/>
      <c r="AT59" s="510"/>
      <c r="AU59" s="520"/>
      <c r="AV59" s="510"/>
      <c r="AW59" s="510"/>
      <c r="AX59" s="520"/>
      <c r="AY59" s="510"/>
      <c r="AZ59" s="510"/>
      <c r="BA59" s="520"/>
      <c r="BB59" s="510"/>
      <c r="BC59" s="510"/>
      <c r="BD59" s="520"/>
      <c r="BE59" s="510"/>
      <c r="BF59" s="510"/>
      <c r="BG59" s="510"/>
      <c r="BH59" s="510"/>
      <c r="BI59" s="510"/>
      <c r="BJ59" s="510"/>
      <c r="BK59" s="510"/>
      <c r="BL59" s="510"/>
      <c r="BM59" s="510"/>
      <c r="BN59" s="510"/>
      <c r="BO59" s="510"/>
      <c r="BP59" s="520"/>
      <c r="BQ59" s="510"/>
      <c r="BR59" s="510"/>
      <c r="BS59" s="510"/>
      <c r="BT59" s="510"/>
      <c r="BU59" s="510"/>
      <c r="BV59" s="510"/>
      <c r="BW59" s="510"/>
      <c r="BX59" s="510"/>
      <c r="BY59" s="510"/>
      <c r="BZ59" s="510"/>
      <c r="CA59" s="510"/>
      <c r="CB59" s="510"/>
      <c r="CC59" s="510"/>
      <c r="CD59" s="510"/>
      <c r="CE59" s="510"/>
      <c r="CF59" s="510"/>
      <c r="CG59" s="510"/>
      <c r="CH59" s="510"/>
      <c r="CI59" s="510"/>
      <c r="CJ59" s="510"/>
      <c r="CK59" s="510"/>
      <c r="CL59" s="510"/>
      <c r="CM59" s="510"/>
      <c r="CN59" s="510"/>
      <c r="CO59" s="510"/>
      <c r="CP59" s="510"/>
      <c r="CQ59" s="510"/>
      <c r="CR59" s="510"/>
      <c r="CS59" s="510"/>
      <c r="CT59" s="510"/>
      <c r="CU59" s="510"/>
      <c r="CV59" s="510"/>
      <c r="CW59" s="510"/>
      <c r="CX59" s="510"/>
      <c r="CY59" s="510"/>
      <c r="CZ59" s="510"/>
      <c r="DA59" s="510"/>
      <c r="DB59" s="510"/>
      <c r="DC59" s="510"/>
      <c r="DD59" s="510"/>
      <c r="DE59" s="510"/>
      <c r="DF59" s="510"/>
      <c r="DG59" s="510"/>
      <c r="DH59" s="510"/>
      <c r="DJ59" s="510"/>
      <c r="DK59" s="510"/>
      <c r="DL59" s="510"/>
      <c r="DM59" s="510"/>
      <c r="DN59" s="510"/>
      <c r="DO59" s="510"/>
      <c r="DP59" s="510"/>
      <c r="DQ59" s="510"/>
      <c r="DR59" s="510"/>
      <c r="DS59" s="510"/>
      <c r="DT59" s="510"/>
      <c r="DU59" s="510"/>
      <c r="DV59" s="510"/>
      <c r="DW59" s="510"/>
      <c r="DX59" s="510"/>
      <c r="DY59" s="510"/>
      <c r="DZ59" s="510"/>
      <c r="EB59" s="510"/>
      <c r="EC59" s="510"/>
      <c r="ED59" s="510"/>
      <c r="EE59" s="510"/>
      <c r="EF59" s="510"/>
      <c r="EG59" s="510"/>
      <c r="EH59" s="510"/>
      <c r="EI59" s="510"/>
      <c r="EJ59" s="510"/>
      <c r="EK59" s="510"/>
      <c r="EL59" s="510"/>
      <c r="EM59" s="510"/>
      <c r="EN59" s="510"/>
      <c r="EO59" s="510"/>
      <c r="EP59" s="510"/>
      <c r="EQ59" s="510"/>
      <c r="ER59" s="510"/>
      <c r="ES59" s="510"/>
      <c r="ET59" s="510"/>
      <c r="EU59" s="510"/>
      <c r="EV59" s="510"/>
      <c r="EW59" s="510"/>
      <c r="EX59" s="510"/>
      <c r="EY59" s="510"/>
      <c r="EZ59" s="510"/>
      <c r="FA59" s="510"/>
      <c r="FB59" s="510"/>
      <c r="FC59" s="510"/>
      <c r="FD59" s="510"/>
      <c r="FE59" s="510"/>
      <c r="FF59" s="510"/>
      <c r="FG59" s="510"/>
      <c r="FH59" s="510"/>
      <c r="FI59" s="510"/>
      <c r="FJ59" s="510"/>
      <c r="FK59" s="510"/>
      <c r="FL59" s="510"/>
      <c r="FM59" s="510"/>
      <c r="FN59" s="510"/>
      <c r="FO59" s="510"/>
      <c r="FP59" s="510"/>
      <c r="FQ59" s="510"/>
      <c r="FR59" s="510"/>
      <c r="FS59" s="510"/>
      <c r="FT59" s="510"/>
      <c r="FU59" s="510"/>
      <c r="FV59" s="510"/>
      <c r="FW59" s="510"/>
      <c r="FX59" s="510"/>
      <c r="FY59" s="510"/>
      <c r="FZ59" s="510"/>
      <c r="GA59" s="510"/>
      <c r="GB59" s="510"/>
      <c r="GC59" s="510"/>
      <c r="GD59" s="510"/>
      <c r="GE59" s="510"/>
      <c r="GF59" s="510"/>
      <c r="GG59" s="510"/>
      <c r="GH59" s="510"/>
      <c r="GJ59" s="510"/>
      <c r="GK59" s="510"/>
      <c r="GL59" s="510"/>
      <c r="GM59" s="510"/>
      <c r="GN59" s="510"/>
      <c r="GO59" s="510"/>
      <c r="GP59" s="510"/>
      <c r="GQ59" s="510"/>
      <c r="GR59" s="510"/>
      <c r="GS59" s="510"/>
      <c r="GT59" s="510"/>
      <c r="GU59" s="510"/>
      <c r="GV59" s="510"/>
      <c r="GW59" s="510"/>
      <c r="GX59" s="510"/>
      <c r="GY59" s="510"/>
      <c r="GZ59" s="510"/>
      <c r="HA59" s="510"/>
      <c r="HB59" s="510"/>
      <c r="HC59" s="510"/>
      <c r="HD59" s="510"/>
      <c r="HE59" s="510"/>
      <c r="HF59" s="510"/>
      <c r="HG59" s="510"/>
      <c r="HH59" s="510"/>
      <c r="HI59" s="510"/>
      <c r="HJ59" s="510"/>
      <c r="HK59" s="510"/>
      <c r="HL59" s="510"/>
      <c r="HM59" s="510"/>
      <c r="HN59" s="510"/>
      <c r="HO59" s="510"/>
      <c r="HP59" s="510"/>
      <c r="HQ59" s="510"/>
      <c r="HR59" s="510"/>
      <c r="HS59" s="510"/>
      <c r="HT59" s="510"/>
      <c r="HU59" s="510"/>
      <c r="HV59" s="510"/>
      <c r="HW59" s="510"/>
      <c r="HX59" s="510"/>
      <c r="HY59" s="510"/>
      <c r="HZ59" s="510"/>
      <c r="IA59" s="510"/>
      <c r="IB59" s="510"/>
      <c r="IC59" s="510"/>
      <c r="ID59" s="510"/>
      <c r="IE59" s="510"/>
      <c r="IF59" s="510"/>
      <c r="IG59" s="510"/>
      <c r="IH59" s="510"/>
      <c r="II59" s="510"/>
      <c r="IJ59" s="510"/>
      <c r="IK59" s="510"/>
      <c r="IL59" s="510"/>
      <c r="IM59" s="510"/>
      <c r="IN59" s="510"/>
      <c r="IO59" s="510"/>
      <c r="IP59" s="510"/>
      <c r="IQ59" s="510"/>
      <c r="IR59" s="510"/>
      <c r="IS59" s="510"/>
      <c r="IT59" s="510"/>
      <c r="IU59" s="510"/>
      <c r="IV59" s="510"/>
      <c r="IW59" s="510"/>
      <c r="IX59" s="510"/>
      <c r="IY59" s="510"/>
      <c r="IZ59" s="510"/>
      <c r="JA59" s="510"/>
      <c r="JB59" s="510"/>
      <c r="JC59" s="510"/>
      <c r="JD59" s="510"/>
      <c r="JE59" s="510"/>
      <c r="JF59" s="510"/>
      <c r="JG59" s="510"/>
      <c r="JH59" s="510"/>
      <c r="JI59" s="510"/>
      <c r="JJ59" s="510"/>
      <c r="JK59" s="510"/>
      <c r="JL59" s="510"/>
      <c r="JM59" s="510"/>
      <c r="JN59" s="510"/>
      <c r="JO59" s="510"/>
      <c r="JP59" s="510"/>
      <c r="JQ59" s="510"/>
      <c r="JR59" s="510"/>
      <c r="JS59" s="510"/>
      <c r="JT59" s="510"/>
      <c r="JU59" s="510"/>
      <c r="JV59" s="510"/>
      <c r="JW59" s="510"/>
      <c r="JY59" s="510"/>
      <c r="JZ59" s="510"/>
      <c r="KC59" s="510"/>
      <c r="KD59" s="510"/>
      <c r="KE59" s="510"/>
      <c r="KF59" s="510"/>
      <c r="KH59" s="510"/>
      <c r="KI59" s="510"/>
      <c r="KK59" s="510"/>
      <c r="KL59" s="510"/>
      <c r="KM59" s="510"/>
      <c r="KN59" s="510"/>
      <c r="KO59" s="510"/>
      <c r="KP59" s="510"/>
      <c r="KQ59" s="510"/>
      <c r="KR59" s="510"/>
      <c r="KS59" s="510"/>
      <c r="KT59" s="510"/>
      <c r="KU59" s="510"/>
      <c r="KV59" s="510"/>
      <c r="KW59" s="510"/>
      <c r="KX59" s="510"/>
      <c r="KY59" s="510"/>
      <c r="KZ59" s="510"/>
      <c r="LA59" s="510"/>
      <c r="LB59" s="510"/>
      <c r="LC59" s="510"/>
      <c r="LD59" s="510"/>
      <c r="LE59" s="510"/>
      <c r="LF59" s="510"/>
      <c r="LG59" s="510"/>
      <c r="LJ59" s="510"/>
      <c r="LK59" s="510"/>
      <c r="LL59" s="510"/>
      <c r="LM59" s="510"/>
      <c r="LN59" s="510"/>
      <c r="LO59" s="510"/>
      <c r="LP59" s="510"/>
      <c r="LQ59" s="510"/>
      <c r="LR59" s="510"/>
      <c r="LS59" s="510"/>
      <c r="LT59" s="515"/>
      <c r="LU59" s="510"/>
      <c r="LV59" s="510"/>
      <c r="LW59" s="510"/>
      <c r="LX59" s="510"/>
      <c r="LY59" s="510"/>
      <c r="LZ59" s="510"/>
      <c r="MA59" s="510"/>
      <c r="MB59" s="510"/>
      <c r="MC59" s="510"/>
      <c r="MD59" s="510"/>
      <c r="ME59" s="510"/>
      <c r="MF59" s="510"/>
      <c r="MG59" s="510"/>
      <c r="MH59" s="510"/>
      <c r="MI59" s="510"/>
      <c r="MJ59" s="510"/>
      <c r="MK59" s="510"/>
      <c r="ML59" s="510"/>
      <c r="MM59" s="510"/>
      <c r="MN59" s="510"/>
      <c r="MP59" s="510"/>
      <c r="MQ59" s="510"/>
      <c r="MR59" s="510"/>
      <c r="MS59" s="510"/>
      <c r="MT59" s="510"/>
      <c r="MU59" s="510"/>
      <c r="MV59" s="510"/>
      <c r="MW59" s="510"/>
      <c r="MX59" s="510"/>
      <c r="MY59" s="510"/>
      <c r="MZ59" s="510"/>
      <c r="NA59" s="510"/>
      <c r="NB59" s="510"/>
      <c r="NC59" s="510"/>
      <c r="ND59" s="510"/>
      <c r="NE59" s="510"/>
      <c r="NF59" s="510"/>
      <c r="NG59" s="510"/>
      <c r="NH59" s="510"/>
      <c r="NI59" s="510"/>
      <c r="NJ59" s="510"/>
      <c r="NK59" s="510"/>
      <c r="NL59" s="510"/>
      <c r="NM59" s="510"/>
      <c r="NN59" s="510"/>
      <c r="NO59" s="510"/>
      <c r="NP59" s="510"/>
      <c r="NQ59" s="510"/>
      <c r="NR59" s="510"/>
      <c r="NS59" s="510"/>
      <c r="NT59" s="510"/>
      <c r="NU59" s="510"/>
      <c r="NV59" s="510"/>
      <c r="NW59" s="510"/>
      <c r="NX59" s="510"/>
      <c r="NY59" s="510"/>
      <c r="NZ59" s="510"/>
      <c r="OA59" s="510"/>
      <c r="OB59" s="510"/>
      <c r="OC59" s="510"/>
      <c r="OD59" s="510"/>
      <c r="OE59" s="510"/>
      <c r="OF59" s="510"/>
      <c r="OG59" s="510"/>
      <c r="OH59" s="510"/>
      <c r="OI59" s="510"/>
      <c r="OJ59" s="510"/>
      <c r="OK59" s="510"/>
      <c r="OL59" s="510"/>
      <c r="OM59" s="510"/>
      <c r="ON59" s="510"/>
      <c r="OO59" s="510"/>
      <c r="OP59" s="510"/>
      <c r="OQ59" s="510"/>
      <c r="OR59" s="510"/>
      <c r="OS59" s="510"/>
      <c r="OT59" s="510"/>
      <c r="OU59" s="510"/>
      <c r="OV59" s="510"/>
      <c r="OW59" s="510"/>
      <c r="OX59" s="510"/>
      <c r="OY59" s="510"/>
      <c r="OZ59" s="510"/>
      <c r="PA59" s="510"/>
      <c r="PB59" s="510"/>
      <c r="PC59" s="521"/>
      <c r="PD59" s="510"/>
      <c r="PE59" s="510"/>
      <c r="PF59" s="510"/>
      <c r="PG59" s="510"/>
      <c r="PH59" s="510"/>
      <c r="PI59" s="510"/>
      <c r="PJ59" s="510"/>
      <c r="PK59" s="510"/>
      <c r="PL59" s="510"/>
      <c r="PM59" s="510"/>
      <c r="PN59" s="510"/>
      <c r="PO59" s="524"/>
      <c r="PP59" s="510"/>
      <c r="PQ59" s="510"/>
      <c r="PR59" s="524"/>
      <c r="PS59" s="510"/>
      <c r="PT59" s="510"/>
      <c r="PU59" s="521"/>
      <c r="PV59" s="510"/>
      <c r="PW59" s="510"/>
      <c r="PX59" s="521"/>
      <c r="PY59" s="510"/>
      <c r="PZ59" s="510"/>
      <c r="QA59" s="510"/>
      <c r="QB59" s="510"/>
      <c r="QC59" s="510"/>
      <c r="QD59" s="510"/>
      <c r="QE59" s="510"/>
      <c r="QF59" s="510"/>
      <c r="QG59" s="521"/>
      <c r="QH59" s="510"/>
      <c r="QI59" s="510"/>
      <c r="QJ59" s="510"/>
      <c r="QK59" s="510"/>
      <c r="QL59" s="510"/>
      <c r="QM59" s="510"/>
      <c r="QN59" s="510"/>
      <c r="QO59" s="510"/>
      <c r="QP59" s="510"/>
      <c r="QQ59" s="510"/>
      <c r="QR59" s="510"/>
      <c r="QS59" s="510"/>
      <c r="QT59" s="510"/>
      <c r="QU59" s="510"/>
      <c r="QV59" s="510"/>
      <c r="QW59" s="510"/>
      <c r="QX59" s="510"/>
      <c r="QY59" s="510"/>
      <c r="QZ59" s="510"/>
      <c r="RA59" s="510"/>
      <c r="RB59" s="510"/>
      <c r="RC59" s="510"/>
      <c r="RD59" s="510"/>
      <c r="RE59" s="510"/>
      <c r="RF59" s="510"/>
      <c r="RG59" s="510"/>
      <c r="RH59" s="510"/>
      <c r="RI59" s="510"/>
      <c r="RJ59" s="510"/>
      <c r="RK59" s="510"/>
      <c r="RL59" s="510"/>
      <c r="RM59" s="510"/>
      <c r="RN59" s="515"/>
      <c r="RO59" s="510"/>
      <c r="RP59" s="510"/>
      <c r="RQ59" s="510"/>
      <c r="RR59" s="510"/>
      <c r="RS59" s="510"/>
      <c r="RT59" s="510"/>
      <c r="RU59" s="510"/>
      <c r="RV59" s="510"/>
      <c r="RW59" s="510"/>
      <c r="RX59" s="510"/>
      <c r="RY59" s="510"/>
      <c r="RZ59" s="510"/>
      <c r="SA59" s="510"/>
      <c r="SB59" s="510"/>
      <c r="SC59" s="510"/>
      <c r="SD59" s="510"/>
      <c r="SE59" s="510"/>
      <c r="SF59" s="510"/>
      <c r="SG59" s="510"/>
      <c r="SH59" s="510"/>
      <c r="SI59" s="510"/>
      <c r="SJ59" s="510"/>
      <c r="SK59" s="510"/>
      <c r="SL59" s="510"/>
      <c r="SM59" s="510"/>
      <c r="SN59" s="510"/>
      <c r="SO59" s="510"/>
      <c r="SP59" s="510"/>
      <c r="SQ59" s="510"/>
      <c r="SR59" s="510"/>
      <c r="SS59" s="510"/>
      <c r="ST59" s="510"/>
      <c r="SU59" s="510"/>
      <c r="SV59" s="510"/>
      <c r="SW59" s="510"/>
      <c r="SX59" s="510"/>
      <c r="SY59" s="510"/>
      <c r="SZ59" s="510"/>
      <c r="TA59" s="510"/>
      <c r="TB59" s="510"/>
      <c r="TC59" s="510"/>
      <c r="TD59" s="510"/>
      <c r="TE59" s="510"/>
      <c r="TF59" s="510"/>
      <c r="TG59" s="510"/>
      <c r="TH59" s="510"/>
      <c r="TI59" s="510"/>
      <c r="TJ59" s="510"/>
      <c r="TK59" s="510"/>
      <c r="TL59" s="510"/>
      <c r="TM59" s="510"/>
      <c r="TN59" s="510"/>
    </row>
    <row r="60" spans="1:534" ht="16.350000000000001" hidden="1" customHeight="1" thickBot="1">
      <c r="A60" s="548"/>
      <c r="B60" s="520"/>
      <c r="C60" s="549"/>
      <c r="D60" s="548"/>
      <c r="E60" s="520"/>
      <c r="F60" s="549"/>
      <c r="G60" s="548"/>
      <c r="H60" s="780"/>
      <c r="I60" s="549"/>
      <c r="J60" s="548"/>
      <c r="K60" s="520"/>
      <c r="L60" s="549"/>
      <c r="M60" s="548"/>
      <c r="N60" s="520"/>
      <c r="O60" s="549"/>
      <c r="P60" s="518"/>
      <c r="Q60" s="510"/>
      <c r="R60" s="510"/>
      <c r="S60" s="510"/>
      <c r="T60" s="510"/>
      <c r="U60" s="510"/>
      <c r="V60" s="518"/>
      <c r="W60" s="510"/>
      <c r="X60" s="510"/>
      <c r="Y60" s="510"/>
      <c r="Z60" s="510"/>
      <c r="AA60" s="510"/>
      <c r="AB60" s="510"/>
      <c r="AC60" s="510"/>
      <c r="AD60" s="510"/>
      <c r="AE60" s="510"/>
      <c r="AF60" s="510"/>
      <c r="AG60" s="510"/>
      <c r="AH60" s="510"/>
      <c r="AI60" s="510"/>
      <c r="AJ60" s="510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10"/>
      <c r="AV60" s="510"/>
      <c r="AW60" s="510"/>
      <c r="AX60" s="510"/>
      <c r="AY60" s="510"/>
      <c r="AZ60" s="510"/>
      <c r="BA60" s="510"/>
      <c r="BB60" s="510"/>
      <c r="BC60" s="510"/>
      <c r="BD60" s="510"/>
      <c r="BE60" s="510"/>
      <c r="BF60" s="510"/>
      <c r="BG60" s="968"/>
      <c r="BH60" s="510"/>
      <c r="BI60" s="510"/>
      <c r="BJ60" s="510"/>
      <c r="BK60" s="510"/>
      <c r="BL60" s="510"/>
      <c r="BM60" s="968"/>
      <c r="BN60" s="510"/>
      <c r="BO60" s="510"/>
      <c r="BP60" s="510"/>
      <c r="BQ60" s="510"/>
      <c r="BR60" s="510"/>
      <c r="BS60" s="510"/>
      <c r="BT60" s="510"/>
      <c r="BU60" s="510"/>
      <c r="BV60" s="510"/>
      <c r="BW60" s="510"/>
      <c r="BX60" s="510"/>
      <c r="BY60" s="510"/>
      <c r="BZ60" s="510"/>
      <c r="CA60" s="510"/>
      <c r="CB60" s="510"/>
      <c r="CC60" s="510"/>
      <c r="CD60" s="510"/>
      <c r="CE60" s="510"/>
      <c r="CF60" s="510"/>
      <c r="CG60" s="510"/>
      <c r="CH60" s="510"/>
      <c r="CI60" s="510"/>
      <c r="CJ60" s="510"/>
      <c r="CK60" s="510"/>
      <c r="CL60" s="510"/>
      <c r="CM60" s="510"/>
      <c r="CN60" s="510"/>
      <c r="CO60" s="510"/>
      <c r="CP60" s="510"/>
      <c r="CQ60" s="510"/>
      <c r="CR60" s="510"/>
      <c r="CS60" s="510"/>
      <c r="CT60" s="510"/>
      <c r="CU60" s="510"/>
      <c r="CV60" s="510"/>
      <c r="CW60" s="510"/>
      <c r="CX60" s="510"/>
      <c r="CY60" s="510"/>
      <c r="CZ60" s="510"/>
      <c r="DA60" s="510"/>
      <c r="DB60" s="510"/>
      <c r="DC60" s="510"/>
      <c r="DD60" s="510"/>
      <c r="DE60" s="510"/>
      <c r="DG60" s="510"/>
      <c r="DH60" s="510"/>
      <c r="DI60" s="510"/>
      <c r="DJ60" s="510"/>
      <c r="DK60" s="510"/>
      <c r="DL60" s="510"/>
      <c r="DM60" s="510"/>
      <c r="DN60" s="510"/>
      <c r="DO60" s="510"/>
      <c r="DP60" s="510"/>
      <c r="DQ60" s="510"/>
      <c r="DR60" s="510"/>
      <c r="DS60" s="510"/>
      <c r="DT60" s="510"/>
      <c r="DU60" s="510"/>
      <c r="DV60" s="510"/>
      <c r="DW60" s="510"/>
      <c r="DX60" s="510"/>
      <c r="DY60" s="510"/>
      <c r="DZ60" s="510"/>
      <c r="EA60" s="510"/>
      <c r="EB60" s="510"/>
      <c r="EC60" s="510"/>
      <c r="EE60" s="510"/>
      <c r="EF60" s="510"/>
      <c r="EG60" s="515"/>
      <c r="EH60" s="510"/>
      <c r="EI60" s="510"/>
      <c r="EL60" s="510"/>
      <c r="EM60" s="510"/>
      <c r="EN60" s="510"/>
      <c r="EO60" s="510"/>
      <c r="EP60" s="510"/>
      <c r="EQ60" s="510"/>
      <c r="ER60" s="510"/>
      <c r="ES60" s="510"/>
      <c r="ET60" s="510"/>
      <c r="EU60" s="510"/>
      <c r="EV60" s="510"/>
      <c r="EW60" s="510"/>
      <c r="EX60" s="510"/>
      <c r="EY60" s="510"/>
      <c r="EZ60" s="510"/>
      <c r="FA60" s="510"/>
      <c r="FB60" s="510"/>
      <c r="FC60" s="510"/>
      <c r="FD60" s="510"/>
      <c r="FE60" s="510"/>
      <c r="FF60" s="510"/>
      <c r="FG60" s="510"/>
      <c r="FH60" s="510"/>
      <c r="FI60" s="510"/>
      <c r="FJ60" s="510"/>
      <c r="FK60" s="510"/>
      <c r="FL60" s="510"/>
      <c r="FM60" s="510"/>
      <c r="FN60" s="510"/>
      <c r="FO60" s="510"/>
      <c r="FP60" s="510"/>
      <c r="FQ60" s="510"/>
      <c r="FR60" s="510"/>
      <c r="FS60" s="510"/>
      <c r="FT60" s="510"/>
      <c r="FU60" s="510"/>
      <c r="FV60" s="510"/>
      <c r="FW60" s="510"/>
      <c r="FX60" s="510"/>
      <c r="FY60" s="510"/>
      <c r="FZ60" s="510"/>
      <c r="GA60" s="510"/>
      <c r="GB60" s="510"/>
      <c r="GC60" s="510"/>
      <c r="GD60" s="510"/>
      <c r="GE60" s="510"/>
      <c r="GH60" s="510"/>
      <c r="GI60" s="510"/>
      <c r="GJ60" s="510"/>
      <c r="GK60" s="510"/>
      <c r="GL60" s="510"/>
      <c r="GM60" s="510"/>
      <c r="GN60" s="510"/>
      <c r="GO60" s="510"/>
      <c r="GP60" s="510"/>
      <c r="GQ60" s="510"/>
      <c r="GR60" s="510"/>
      <c r="GS60" s="510"/>
      <c r="GT60" s="510"/>
      <c r="GU60" s="510"/>
      <c r="GV60" s="510"/>
      <c r="GW60" s="510"/>
      <c r="GX60" s="510"/>
      <c r="GY60" s="510"/>
      <c r="GZ60" s="510"/>
      <c r="HA60" s="510"/>
      <c r="HB60" s="510"/>
      <c r="HC60" s="510"/>
      <c r="HD60" s="510"/>
      <c r="HE60" s="510"/>
      <c r="HF60" s="510"/>
      <c r="HG60" s="510"/>
      <c r="HH60" s="510"/>
      <c r="HI60" s="510"/>
      <c r="HJ60" s="510"/>
      <c r="HK60" s="510"/>
      <c r="HL60" s="510"/>
      <c r="HM60" s="510"/>
      <c r="HN60" s="510"/>
      <c r="HO60" s="510"/>
      <c r="HP60" s="510"/>
      <c r="HQ60" s="510"/>
      <c r="HR60" s="510"/>
      <c r="HS60" s="510"/>
      <c r="HT60" s="510"/>
      <c r="HU60" s="510"/>
      <c r="HV60" s="510"/>
      <c r="HW60" s="510"/>
      <c r="HX60" s="510"/>
      <c r="HY60" s="510"/>
      <c r="HZ60" s="510"/>
      <c r="IA60" s="510"/>
      <c r="IB60" s="510"/>
      <c r="IC60" s="510"/>
      <c r="ID60" s="510"/>
      <c r="IE60" s="510"/>
      <c r="IF60" s="510"/>
      <c r="IG60" s="510"/>
      <c r="IH60" s="510"/>
      <c r="II60" s="510"/>
      <c r="IJ60" s="510"/>
      <c r="IK60" s="510"/>
      <c r="IL60" s="510"/>
      <c r="IM60" s="510"/>
      <c r="IN60" s="510"/>
      <c r="IO60" s="510"/>
      <c r="IP60" s="510"/>
      <c r="IQ60" s="510"/>
      <c r="IR60" s="510"/>
      <c r="IS60" s="510"/>
      <c r="IT60" s="510"/>
      <c r="IU60" s="510"/>
      <c r="IV60" s="510"/>
      <c r="IW60" s="510"/>
      <c r="IX60" s="510"/>
      <c r="IY60" s="510"/>
      <c r="IZ60" s="510"/>
      <c r="JA60" s="510"/>
      <c r="JB60" s="510"/>
      <c r="JC60" s="510"/>
      <c r="JD60" s="510"/>
      <c r="JE60" s="510"/>
      <c r="JF60" s="510"/>
      <c r="JG60" s="510"/>
      <c r="JH60" s="510"/>
      <c r="JI60" s="510"/>
      <c r="JJ60" s="510"/>
      <c r="JK60" s="510"/>
      <c r="JL60" s="510"/>
      <c r="JM60" s="510"/>
      <c r="JN60" s="510"/>
      <c r="JO60" s="510"/>
      <c r="JP60" s="510"/>
      <c r="JQ60" s="510"/>
      <c r="JR60" s="510"/>
      <c r="JS60" s="510"/>
      <c r="JT60" s="510"/>
      <c r="JU60" s="510"/>
      <c r="JV60" s="510"/>
      <c r="JW60" s="510"/>
      <c r="JX60" s="510"/>
      <c r="JY60" s="510"/>
      <c r="JZ60" s="510"/>
      <c r="KC60" s="510"/>
      <c r="KD60" s="510"/>
      <c r="KE60" s="510"/>
      <c r="KF60" s="510"/>
      <c r="KG60" s="510"/>
      <c r="KH60" s="510"/>
      <c r="KI60" s="510"/>
      <c r="KJ60" s="510"/>
      <c r="KK60" s="510"/>
      <c r="KL60" s="510"/>
      <c r="KM60" s="510"/>
      <c r="KN60" s="510"/>
      <c r="KO60" s="510"/>
      <c r="KP60" s="510"/>
      <c r="KQ60" s="510"/>
      <c r="KR60" s="510"/>
      <c r="KS60" s="510"/>
      <c r="KT60" s="510"/>
      <c r="KU60" s="510"/>
      <c r="KV60" s="510"/>
      <c r="KW60" s="510"/>
      <c r="KX60" s="510"/>
      <c r="KY60" s="510"/>
      <c r="KZ60" s="510"/>
      <c r="LA60" s="510"/>
      <c r="LB60" s="510"/>
      <c r="LC60" s="510"/>
      <c r="LD60" s="510"/>
      <c r="LE60" s="510"/>
      <c r="LF60" s="510"/>
      <c r="LG60" s="510"/>
      <c r="LJ60" s="510"/>
      <c r="LK60" s="510"/>
      <c r="LL60" s="510"/>
      <c r="LM60" s="510"/>
      <c r="LN60" s="510"/>
      <c r="LO60" s="510"/>
      <c r="LP60" s="510"/>
      <c r="LQ60" s="510"/>
      <c r="LR60" s="510"/>
      <c r="LS60" s="510"/>
      <c r="LT60" s="510"/>
      <c r="LU60" s="510"/>
      <c r="LV60" s="510"/>
      <c r="LW60" s="510"/>
      <c r="LX60" s="510"/>
      <c r="LY60" s="510"/>
      <c r="LZ60" s="510"/>
      <c r="MA60" s="510"/>
      <c r="MB60" s="510"/>
      <c r="MC60" s="510"/>
      <c r="MD60" s="510"/>
      <c r="ME60" s="510"/>
      <c r="MF60" s="510"/>
      <c r="MG60" s="510"/>
      <c r="MH60" s="510"/>
      <c r="MI60" s="510"/>
      <c r="MJ60" s="510"/>
      <c r="MK60" s="510"/>
      <c r="ML60" s="510"/>
      <c r="MM60" s="510"/>
      <c r="MN60" s="510"/>
      <c r="MP60" s="510"/>
      <c r="MQ60" s="510"/>
      <c r="MR60" s="510"/>
      <c r="MS60" s="510"/>
      <c r="MT60" s="510"/>
      <c r="MU60" s="510"/>
      <c r="MV60" s="510"/>
      <c r="MW60" s="510"/>
      <c r="MX60" s="510"/>
      <c r="MY60" s="510"/>
      <c r="MZ60" s="510"/>
      <c r="NA60" s="510"/>
      <c r="NB60" s="510"/>
      <c r="NC60" s="510"/>
      <c r="ND60" s="510"/>
      <c r="NE60" s="510"/>
      <c r="NF60" s="510"/>
      <c r="NG60" s="510"/>
      <c r="NH60" s="510"/>
      <c r="NI60" s="510"/>
      <c r="NJ60" s="510"/>
      <c r="NK60" s="510"/>
      <c r="NL60" s="510"/>
      <c r="NM60" s="510"/>
      <c r="NN60" s="510"/>
      <c r="NO60" s="510"/>
      <c r="NP60" s="510"/>
      <c r="NQ60" s="510"/>
      <c r="NR60" s="510"/>
      <c r="NS60" s="510"/>
      <c r="NT60" s="510"/>
      <c r="NU60" s="510"/>
      <c r="NV60" s="510"/>
      <c r="NW60" s="510"/>
      <c r="NX60" s="510"/>
      <c r="NY60" s="510"/>
      <c r="NZ60" s="510"/>
      <c r="OA60" s="510"/>
      <c r="OB60" s="511"/>
      <c r="OC60" s="510"/>
      <c r="OD60" s="510"/>
      <c r="OE60" s="511"/>
      <c r="OF60" s="510"/>
      <c r="OG60" s="510"/>
      <c r="OH60" s="510"/>
      <c r="OI60" s="510"/>
      <c r="OJ60" s="510"/>
      <c r="OK60" s="510"/>
      <c r="OL60" s="510"/>
      <c r="OM60" s="510"/>
      <c r="ON60" s="510"/>
      <c r="OO60" s="510"/>
      <c r="OP60" s="510"/>
      <c r="OQ60" s="510"/>
      <c r="OR60" s="510"/>
      <c r="OS60" s="510"/>
      <c r="OT60" s="510"/>
      <c r="OU60" s="510"/>
      <c r="OV60" s="510"/>
      <c r="OW60" s="510"/>
      <c r="OX60" s="510"/>
      <c r="OY60" s="510"/>
      <c r="OZ60" s="510"/>
      <c r="PA60" s="510"/>
      <c r="PB60" s="510"/>
      <c r="PC60" s="521"/>
      <c r="PD60" s="510"/>
      <c r="PE60" s="510"/>
      <c r="PF60" s="510"/>
      <c r="PG60" s="510"/>
      <c r="PH60" s="510"/>
      <c r="PI60" s="510"/>
      <c r="PJ60" s="510"/>
      <c r="PK60" s="510"/>
      <c r="PL60" s="510"/>
      <c r="PM60" s="510"/>
      <c r="PN60" s="510"/>
      <c r="PO60" s="510"/>
      <c r="PP60" s="510"/>
      <c r="PQ60" s="510"/>
      <c r="PR60" s="510"/>
      <c r="PS60" s="510"/>
      <c r="PT60" s="510"/>
      <c r="PU60" s="521"/>
      <c r="PV60" s="510"/>
      <c r="PW60" s="510"/>
      <c r="PX60" s="521"/>
      <c r="PY60" s="510"/>
      <c r="PZ60" s="510"/>
      <c r="QA60" s="510"/>
      <c r="QB60" s="510"/>
      <c r="QC60" s="510"/>
      <c r="QD60" s="510"/>
      <c r="QE60" s="510"/>
      <c r="QF60" s="510"/>
      <c r="QG60" s="521"/>
      <c r="QH60" s="510"/>
      <c r="QI60" s="510"/>
      <c r="QJ60" s="510"/>
      <c r="QK60" s="510"/>
      <c r="QL60" s="510"/>
      <c r="QM60" s="510"/>
      <c r="QN60" s="510"/>
      <c r="QO60" s="510"/>
      <c r="QP60" s="510"/>
      <c r="QQ60" s="510"/>
      <c r="QR60" s="510"/>
      <c r="QS60" s="510"/>
      <c r="QT60" s="510"/>
      <c r="QU60" s="510"/>
      <c r="QV60" s="510"/>
      <c r="QW60" s="510"/>
      <c r="QX60" s="510"/>
      <c r="QY60" s="498"/>
      <c r="QZ60" s="510"/>
      <c r="RA60" s="510"/>
      <c r="RB60" s="498"/>
      <c r="RC60" s="510"/>
      <c r="RD60" s="510"/>
      <c r="RE60" s="510"/>
      <c r="RF60" s="510"/>
      <c r="RG60" s="510"/>
      <c r="RH60" s="510"/>
      <c r="RI60" s="510"/>
      <c r="RJ60" s="510"/>
      <c r="RK60" s="510"/>
      <c r="RL60" s="510"/>
      <c r="RM60" s="510"/>
      <c r="RN60" s="510"/>
      <c r="RO60" s="510"/>
      <c r="RP60" s="510"/>
      <c r="RQ60" s="510"/>
      <c r="RR60" s="510"/>
      <c r="RS60" s="510"/>
      <c r="RT60" s="510"/>
      <c r="RU60" s="510"/>
      <c r="RV60" s="510"/>
      <c r="RW60" s="510"/>
      <c r="RX60" s="510"/>
      <c r="RY60" s="510"/>
      <c r="RZ60" s="510"/>
      <c r="SA60" s="510"/>
      <c r="SB60" s="510"/>
      <c r="SC60" s="510"/>
      <c r="SD60" s="510"/>
      <c r="SE60" s="510"/>
      <c r="SF60" s="510"/>
      <c r="SG60" s="510"/>
      <c r="SH60" s="510"/>
      <c r="SI60" s="510"/>
      <c r="SJ60" s="510"/>
      <c r="SK60" s="510"/>
      <c r="SL60" s="510"/>
      <c r="SM60" s="510"/>
      <c r="SN60" s="510"/>
      <c r="SO60" s="510"/>
      <c r="SP60" s="510"/>
      <c r="SQ60" s="510"/>
      <c r="SR60" s="510"/>
      <c r="SS60" s="510"/>
      <c r="ST60" s="510"/>
      <c r="SU60" s="510"/>
      <c r="SV60" s="510"/>
      <c r="SW60" s="510"/>
      <c r="SX60" s="510"/>
      <c r="SY60" s="510"/>
      <c r="SZ60" s="510"/>
      <c r="TA60" s="510"/>
      <c r="TB60" s="510"/>
      <c r="TC60" s="510"/>
      <c r="TD60" s="510"/>
      <c r="TE60" s="510"/>
      <c r="TF60" s="510"/>
      <c r="TG60" s="510"/>
      <c r="TH60" s="510"/>
      <c r="TI60" s="510"/>
      <c r="TJ60" s="510"/>
      <c r="TK60" s="510"/>
      <c r="TL60" s="510"/>
      <c r="TM60" s="510"/>
      <c r="TN60" s="510"/>
    </row>
    <row r="61" spans="1:534" ht="15" hidden="1" customHeight="1">
      <c r="A61" s="548"/>
      <c r="B61" s="510"/>
      <c r="C61" s="549"/>
      <c r="D61" s="548"/>
      <c r="E61" s="510"/>
      <c r="F61" s="549"/>
      <c r="G61" s="548"/>
      <c r="H61" s="527"/>
      <c r="I61" s="549"/>
      <c r="J61" s="548"/>
      <c r="K61" s="510"/>
      <c r="L61" s="549"/>
      <c r="M61" s="548"/>
      <c r="N61" s="510"/>
      <c r="O61" s="549"/>
      <c r="P61" s="518"/>
      <c r="Q61" s="510"/>
      <c r="R61" s="510"/>
      <c r="S61" s="510"/>
      <c r="T61" s="511"/>
      <c r="U61" s="510"/>
      <c r="V61" s="518"/>
      <c r="W61" s="510"/>
      <c r="X61" s="510"/>
      <c r="Y61" s="510"/>
      <c r="Z61" s="511"/>
      <c r="AA61" s="510"/>
      <c r="AB61" s="510"/>
      <c r="AC61" s="511"/>
      <c r="AD61" s="510"/>
      <c r="AE61" s="510"/>
      <c r="AF61" s="511"/>
      <c r="AG61" s="510"/>
      <c r="AH61" s="510"/>
      <c r="AI61" s="511"/>
      <c r="AJ61" s="510"/>
      <c r="AK61" s="510"/>
      <c r="AL61" s="971"/>
      <c r="AM61" s="510"/>
      <c r="AN61" s="510"/>
      <c r="AO61" s="971"/>
      <c r="AP61" s="510"/>
      <c r="AQ61" s="510"/>
      <c r="AR61" s="510"/>
      <c r="AS61" s="510"/>
      <c r="AT61" s="510"/>
      <c r="AU61" s="968"/>
      <c r="AV61" s="510"/>
      <c r="AW61" s="510"/>
      <c r="AX61" s="510"/>
      <c r="AY61" s="510"/>
      <c r="AZ61" s="510"/>
      <c r="BA61" s="510"/>
      <c r="BB61" s="510"/>
      <c r="BC61" s="510"/>
      <c r="BD61" s="980"/>
      <c r="BE61" s="510"/>
      <c r="BF61" s="510"/>
      <c r="BG61" s="969"/>
      <c r="BH61" s="510"/>
      <c r="BI61" s="510"/>
      <c r="BJ61" s="510"/>
      <c r="BK61" s="510"/>
      <c r="BL61" s="510"/>
      <c r="BM61" s="969"/>
      <c r="BN61" s="510"/>
      <c r="BO61" s="510"/>
      <c r="BP61" s="510"/>
      <c r="BQ61" s="510"/>
      <c r="BR61" s="510"/>
      <c r="BS61" s="525"/>
      <c r="BT61" s="510"/>
      <c r="BU61" s="510"/>
      <c r="BV61" s="510"/>
      <c r="BW61" s="510"/>
      <c r="BX61" s="510"/>
      <c r="BY61" s="510"/>
      <c r="BZ61" s="510"/>
      <c r="CA61" s="510"/>
      <c r="CB61" s="510"/>
      <c r="CC61" s="510"/>
      <c r="CD61" s="510"/>
      <c r="CE61" s="510"/>
      <c r="CF61" s="510"/>
      <c r="CG61" s="510"/>
      <c r="CH61" s="510"/>
      <c r="CI61" s="510"/>
      <c r="CJ61" s="510"/>
      <c r="CK61" s="510"/>
      <c r="CL61" s="510"/>
      <c r="CM61" s="510"/>
      <c r="CN61" s="510"/>
      <c r="CO61" s="510"/>
      <c r="CP61" s="510"/>
      <c r="CQ61" s="510"/>
      <c r="CR61" s="510"/>
      <c r="CS61" s="510"/>
      <c r="CT61" s="510"/>
      <c r="CU61" s="510"/>
      <c r="CV61" s="510"/>
      <c r="CW61" s="510"/>
      <c r="CX61" s="510"/>
      <c r="CY61" s="510"/>
      <c r="CZ61" s="510"/>
      <c r="DA61" s="510"/>
      <c r="DB61" s="510"/>
      <c r="DC61" s="510"/>
      <c r="DD61" s="510"/>
      <c r="DE61" s="510"/>
      <c r="DG61" s="510"/>
      <c r="DH61" s="510"/>
      <c r="DI61" s="510"/>
      <c r="DJ61" s="510"/>
      <c r="DK61" s="510"/>
      <c r="DL61" s="510"/>
      <c r="DM61" s="510"/>
      <c r="DN61" s="510"/>
      <c r="DO61" s="510"/>
      <c r="DP61" s="510"/>
      <c r="DQ61" s="510"/>
      <c r="DR61" s="510"/>
      <c r="DS61" s="510"/>
      <c r="DT61" s="510"/>
      <c r="DU61" s="510"/>
      <c r="DV61" s="510"/>
      <c r="DW61" s="510"/>
      <c r="DX61" s="510"/>
      <c r="DY61" s="510"/>
      <c r="DZ61" s="510"/>
      <c r="EA61" s="510"/>
      <c r="EB61" s="510"/>
      <c r="EC61" s="510"/>
      <c r="ED61" s="510"/>
      <c r="EE61" s="510"/>
      <c r="EF61" s="510"/>
      <c r="EG61" s="510"/>
      <c r="EH61" s="510"/>
      <c r="EI61" s="510"/>
      <c r="EJ61" s="511"/>
      <c r="EK61" s="510"/>
      <c r="EL61" s="510"/>
      <c r="EM61" s="510"/>
      <c r="EN61" s="510"/>
      <c r="EO61" s="510"/>
      <c r="EP61" s="510"/>
      <c r="EQ61" s="510"/>
      <c r="ER61" s="510"/>
      <c r="ES61" s="511"/>
      <c r="ET61" s="510"/>
      <c r="EU61" s="510"/>
      <c r="EV61" s="511"/>
      <c r="EW61" s="510"/>
      <c r="EX61" s="510"/>
      <c r="EY61" s="511"/>
      <c r="EZ61" s="510"/>
      <c r="FA61" s="510"/>
      <c r="FB61" s="510"/>
      <c r="FC61" s="510"/>
      <c r="FD61" s="510"/>
      <c r="FE61" s="511"/>
      <c r="FF61" s="510"/>
      <c r="FG61" s="510"/>
      <c r="FH61" s="510"/>
      <c r="FI61" s="510"/>
      <c r="FJ61" s="510"/>
      <c r="FK61" s="511"/>
      <c r="FL61" s="510"/>
      <c r="FM61" s="510"/>
      <c r="FN61" s="510"/>
      <c r="FO61" s="510"/>
      <c r="FP61" s="510"/>
      <c r="FQ61" s="510"/>
      <c r="FR61" s="510"/>
      <c r="FS61" s="510"/>
      <c r="FT61" s="511"/>
      <c r="FU61" s="510"/>
      <c r="FV61" s="510"/>
      <c r="FW61" s="510"/>
      <c r="FX61" s="510"/>
      <c r="FY61" s="510"/>
      <c r="FZ61" s="510"/>
      <c r="GA61" s="510"/>
      <c r="GB61" s="510"/>
      <c r="GC61" s="510"/>
      <c r="GD61" s="510"/>
      <c r="GE61" s="510"/>
      <c r="GF61" s="510"/>
      <c r="GG61" s="510"/>
      <c r="GH61" s="510"/>
      <c r="GI61" s="510"/>
      <c r="GJ61" s="510"/>
      <c r="GK61" s="510"/>
      <c r="GL61" s="510"/>
      <c r="GM61" s="510"/>
      <c r="GN61" s="510"/>
      <c r="GO61" s="510"/>
      <c r="GP61" s="510"/>
      <c r="GQ61" s="510"/>
      <c r="GR61" s="510"/>
      <c r="GS61" s="510"/>
      <c r="GT61" s="510"/>
      <c r="GU61" s="510"/>
      <c r="GV61" s="510"/>
      <c r="GW61" s="510"/>
      <c r="GX61" s="510"/>
      <c r="GY61" s="510"/>
      <c r="GZ61" s="510"/>
      <c r="HA61" s="510"/>
      <c r="HB61" s="510"/>
      <c r="HC61" s="510"/>
      <c r="HD61" s="510"/>
      <c r="HE61" s="510"/>
      <c r="HF61" s="510"/>
      <c r="HG61" s="510"/>
      <c r="HH61" s="510"/>
      <c r="HI61" s="510"/>
      <c r="HJ61" s="510"/>
      <c r="HK61" s="510"/>
      <c r="HL61" s="510"/>
      <c r="HM61" s="510"/>
      <c r="HN61" s="510"/>
      <c r="HO61" s="510"/>
      <c r="HP61" s="510"/>
      <c r="HQ61" s="510"/>
      <c r="HR61" s="510"/>
      <c r="HS61" s="510"/>
      <c r="HT61" s="510"/>
      <c r="HU61" s="510"/>
      <c r="HV61" s="510"/>
      <c r="HW61" s="510"/>
      <c r="HX61" s="510"/>
      <c r="HY61" s="510"/>
      <c r="HZ61" s="510"/>
      <c r="IA61" s="510"/>
      <c r="IB61" s="510"/>
      <c r="IC61" s="510"/>
      <c r="ID61" s="510"/>
      <c r="IE61" s="510"/>
      <c r="IF61" s="510"/>
      <c r="IG61" s="510"/>
      <c r="IH61" s="510"/>
      <c r="II61" s="510"/>
      <c r="IJ61" s="510"/>
      <c r="IK61" s="510"/>
      <c r="IL61" s="510"/>
      <c r="IM61" s="510"/>
      <c r="IN61" s="510"/>
      <c r="IO61" s="510"/>
      <c r="IP61" s="510"/>
      <c r="IQ61" s="510"/>
      <c r="IR61" s="510"/>
      <c r="IS61" s="510"/>
      <c r="IT61" s="510"/>
      <c r="IU61" s="510"/>
      <c r="IV61" s="510"/>
      <c r="IW61" s="510"/>
      <c r="IX61" s="510"/>
      <c r="IY61" s="510"/>
      <c r="IZ61" s="510"/>
      <c r="JA61" s="510"/>
      <c r="JB61" s="510"/>
      <c r="JC61" s="510"/>
      <c r="JD61" s="510"/>
      <c r="JE61" s="510"/>
      <c r="JF61" s="510"/>
      <c r="JG61" s="510"/>
      <c r="JH61" s="510"/>
      <c r="JI61" s="510"/>
      <c r="JJ61" s="510"/>
      <c r="JK61" s="510"/>
      <c r="JL61" s="510"/>
      <c r="JM61" s="510"/>
      <c r="JN61" s="510"/>
      <c r="JO61" s="510"/>
      <c r="JP61" s="510"/>
      <c r="JQ61" s="510"/>
      <c r="JR61" s="510"/>
      <c r="JS61" s="510"/>
      <c r="JT61" s="510"/>
      <c r="JU61" s="510"/>
      <c r="JV61" s="510"/>
      <c r="JW61" s="510"/>
      <c r="JX61" s="510"/>
      <c r="JY61" s="510"/>
      <c r="JZ61" s="510"/>
      <c r="KA61" s="510"/>
      <c r="KB61" s="510"/>
      <c r="KC61" s="510"/>
      <c r="KD61" s="511"/>
      <c r="KE61" s="510"/>
      <c r="KF61" s="510"/>
      <c r="KG61" s="510"/>
      <c r="KH61" s="510"/>
      <c r="KI61" s="510"/>
      <c r="KJ61" s="510"/>
      <c r="KK61" s="510"/>
      <c r="KL61" s="510"/>
      <c r="KM61" s="510"/>
      <c r="KN61" s="510"/>
      <c r="KO61" s="510"/>
      <c r="KP61" s="510"/>
      <c r="KQ61" s="510"/>
      <c r="KR61" s="510"/>
      <c r="KS61" s="510"/>
      <c r="KT61" s="510"/>
      <c r="KU61" s="510"/>
      <c r="KV61" s="511"/>
      <c r="KW61" s="510"/>
      <c r="KX61" s="510"/>
      <c r="KY61" s="510"/>
      <c r="KZ61" s="510"/>
      <c r="LA61" s="510"/>
      <c r="LB61" s="510"/>
      <c r="LC61" s="510"/>
      <c r="LD61" s="510"/>
      <c r="LE61" s="510"/>
      <c r="LF61" s="510"/>
      <c r="LG61" s="510"/>
      <c r="LH61" s="510"/>
      <c r="LI61" s="510"/>
      <c r="LJ61" s="510"/>
      <c r="LK61" s="510"/>
      <c r="LL61" s="510"/>
      <c r="LM61" s="510"/>
      <c r="LN61" s="510"/>
      <c r="LO61" s="510"/>
      <c r="LP61" s="510"/>
      <c r="LQ61" s="510"/>
      <c r="LR61" s="510"/>
      <c r="LS61" s="510"/>
      <c r="LT61" s="510"/>
      <c r="LU61" s="510"/>
      <c r="LV61" s="510"/>
      <c r="LW61" s="510"/>
      <c r="LX61" s="510"/>
      <c r="LY61" s="510"/>
      <c r="LZ61" s="510"/>
      <c r="MA61" s="510"/>
      <c r="MB61" s="510"/>
      <c r="MC61" s="510"/>
      <c r="MD61" s="510"/>
      <c r="ME61" s="510"/>
      <c r="MF61" s="510"/>
      <c r="MG61" s="510"/>
      <c r="MH61" s="510"/>
      <c r="MI61" s="510"/>
      <c r="MJ61" s="510"/>
      <c r="MK61" s="510"/>
      <c r="ML61" s="510"/>
      <c r="MM61" s="510"/>
      <c r="MN61" s="510"/>
      <c r="MO61" s="510"/>
      <c r="MP61" s="510"/>
      <c r="MQ61" s="510"/>
      <c r="MR61" s="510"/>
      <c r="MS61" s="510"/>
      <c r="MT61" s="510"/>
      <c r="MU61" s="510"/>
      <c r="MV61" s="510"/>
      <c r="MW61" s="510"/>
      <c r="MX61" s="510"/>
      <c r="MY61" s="510"/>
      <c r="MZ61" s="510"/>
      <c r="NA61" s="510"/>
      <c r="NB61" s="510"/>
      <c r="NC61" s="510"/>
      <c r="ND61" s="510"/>
      <c r="NE61" s="510"/>
      <c r="NF61" s="510"/>
      <c r="NG61" s="510"/>
      <c r="NH61" s="510"/>
      <c r="NI61" s="510"/>
      <c r="NJ61" s="510"/>
      <c r="NK61" s="510"/>
      <c r="NL61" s="510"/>
      <c r="NM61" s="510"/>
      <c r="NN61" s="510"/>
      <c r="NO61" s="510"/>
      <c r="NP61" s="510"/>
      <c r="NQ61" s="510"/>
      <c r="NR61" s="510"/>
      <c r="NS61" s="510"/>
      <c r="NT61" s="510"/>
      <c r="NU61" s="510"/>
      <c r="NV61" s="510"/>
      <c r="NW61" s="510"/>
      <c r="NX61" s="510"/>
      <c r="NY61" s="510"/>
      <c r="NZ61" s="510"/>
      <c r="OA61" s="510"/>
      <c r="OB61" s="510"/>
      <c r="OC61" s="510"/>
      <c r="OD61" s="510"/>
      <c r="OE61" s="510"/>
      <c r="OF61" s="510"/>
      <c r="OG61" s="510"/>
      <c r="OH61" s="510"/>
      <c r="OI61" s="510"/>
      <c r="OJ61" s="510"/>
      <c r="OK61" s="510"/>
      <c r="OL61" s="510"/>
      <c r="OM61" s="510"/>
      <c r="ON61" s="510"/>
      <c r="OO61" s="510"/>
      <c r="OP61" s="510"/>
      <c r="OQ61" s="510"/>
      <c r="OR61" s="510"/>
      <c r="OS61" s="510"/>
      <c r="OT61" s="510"/>
      <c r="OU61" s="510"/>
      <c r="OV61" s="510"/>
      <c r="OW61" s="510"/>
      <c r="OX61" s="510"/>
      <c r="OY61" s="510"/>
      <c r="OZ61" s="510"/>
      <c r="PA61" s="510"/>
      <c r="PB61" s="510"/>
      <c r="PC61" s="521"/>
      <c r="PD61" s="510"/>
      <c r="PE61" s="510"/>
      <c r="PF61" s="510"/>
      <c r="PG61" s="510"/>
      <c r="PH61" s="510"/>
      <c r="PI61" s="510"/>
      <c r="PJ61" s="510"/>
      <c r="PK61" s="510"/>
      <c r="PL61" s="510"/>
      <c r="PM61" s="510"/>
      <c r="PN61" s="510"/>
      <c r="PO61" s="510"/>
      <c r="PP61" s="510"/>
      <c r="PQ61" s="510"/>
      <c r="PR61" s="511"/>
      <c r="PS61" s="510"/>
      <c r="PT61" s="510"/>
      <c r="PU61" s="521"/>
      <c r="PV61" s="510"/>
      <c r="PW61" s="510"/>
      <c r="PX61" s="521"/>
      <c r="PY61" s="510"/>
      <c r="PZ61" s="510"/>
      <c r="QA61" s="510"/>
      <c r="QB61" s="510"/>
      <c r="QC61" s="510"/>
      <c r="QD61" s="510"/>
      <c r="QE61" s="510"/>
      <c r="QF61" s="510"/>
      <c r="QG61" s="521"/>
      <c r="QH61" s="510"/>
      <c r="QI61" s="510"/>
      <c r="QJ61" s="515"/>
      <c r="QK61" s="510"/>
      <c r="QL61" s="510"/>
      <c r="QM61" s="510"/>
      <c r="QN61" s="510"/>
      <c r="QO61" s="510"/>
      <c r="QP61" s="510"/>
      <c r="QQ61" s="510"/>
      <c r="QR61" s="510"/>
      <c r="QS61" s="510"/>
      <c r="QT61" s="510"/>
      <c r="QU61" s="510"/>
      <c r="QV61" s="510"/>
      <c r="QW61" s="510"/>
      <c r="QX61" s="510"/>
      <c r="QY61" s="515"/>
      <c r="QZ61" s="510"/>
      <c r="RA61" s="510"/>
      <c r="RB61" s="515"/>
      <c r="RC61" s="510"/>
      <c r="RD61" s="510"/>
      <c r="RE61" s="510"/>
      <c r="RF61" s="510"/>
      <c r="RG61" s="510"/>
      <c r="RH61" s="510"/>
      <c r="RI61" s="510"/>
      <c r="RJ61" s="510"/>
      <c r="RK61" s="510"/>
      <c r="RL61" s="510"/>
      <c r="RM61" s="510"/>
      <c r="RN61" s="510"/>
      <c r="RO61" s="510"/>
      <c r="RP61" s="510"/>
      <c r="RQ61" s="511"/>
      <c r="RR61" s="510"/>
      <c r="RS61" s="510"/>
      <c r="RT61" s="510"/>
      <c r="RU61" s="510"/>
      <c r="RV61" s="510"/>
      <c r="RW61" s="510"/>
      <c r="RX61" s="510"/>
      <c r="RY61" s="510"/>
      <c r="RZ61" s="510"/>
      <c r="SA61" s="510"/>
      <c r="SB61" s="510"/>
      <c r="SC61" s="510"/>
      <c r="SD61" s="510"/>
      <c r="SE61" s="510"/>
      <c r="SF61" s="510"/>
      <c r="SG61" s="510"/>
      <c r="SH61" s="510"/>
      <c r="SI61" s="510"/>
      <c r="SJ61" s="510"/>
      <c r="SK61" s="510"/>
      <c r="SL61" s="510"/>
      <c r="SM61" s="510"/>
      <c r="SN61" s="510"/>
      <c r="SO61" s="510"/>
      <c r="SP61" s="510"/>
      <c r="SQ61" s="510"/>
      <c r="SR61" s="510"/>
      <c r="SS61" s="510"/>
      <c r="ST61" s="510"/>
      <c r="SU61" s="510"/>
      <c r="SV61" s="510"/>
      <c r="SW61" s="510"/>
      <c r="SX61" s="510"/>
      <c r="SY61" s="510"/>
      <c r="SZ61" s="510"/>
      <c r="TA61" s="510"/>
      <c r="TB61" s="510"/>
      <c r="TC61" s="510"/>
      <c r="TD61" s="510"/>
      <c r="TE61" s="510"/>
      <c r="TF61" s="510"/>
      <c r="TG61" s="510"/>
      <c r="TH61" s="510"/>
      <c r="TI61" s="510"/>
      <c r="TJ61" s="510"/>
      <c r="TK61" s="510"/>
      <c r="TL61" s="510"/>
      <c r="TM61" s="510"/>
      <c r="TN61" s="510"/>
    </row>
    <row r="62" spans="1:534" ht="15" hidden="1" customHeight="1">
      <c r="A62" s="548"/>
      <c r="B62" s="519"/>
      <c r="C62" s="549"/>
      <c r="D62" s="548"/>
      <c r="E62" s="519"/>
      <c r="F62" s="549"/>
      <c r="G62" s="548"/>
      <c r="H62" s="795"/>
      <c r="I62" s="549"/>
      <c r="J62" s="548"/>
      <c r="K62" s="519"/>
      <c r="L62" s="549"/>
      <c r="M62" s="548"/>
      <c r="N62" s="519"/>
      <c r="O62" s="549"/>
      <c r="P62" s="518"/>
      <c r="Q62" s="510"/>
      <c r="R62" s="510"/>
      <c r="S62" s="510"/>
      <c r="T62" s="510"/>
      <c r="U62" s="510"/>
      <c r="V62" s="518"/>
      <c r="W62" s="510"/>
      <c r="X62" s="510"/>
      <c r="Y62" s="510"/>
      <c r="Z62" s="510"/>
      <c r="AA62" s="510"/>
      <c r="AB62" s="510"/>
      <c r="AC62" s="511"/>
      <c r="AD62" s="510"/>
      <c r="AE62" s="510"/>
      <c r="AF62" s="511"/>
      <c r="AG62" s="510"/>
      <c r="AH62" s="510"/>
      <c r="AI62" s="520"/>
      <c r="AJ62" s="510"/>
      <c r="AK62" s="510"/>
      <c r="AL62" s="972"/>
      <c r="AM62" s="510"/>
      <c r="AN62" s="510"/>
      <c r="AO62" s="972"/>
      <c r="AP62" s="510"/>
      <c r="AQ62" s="510"/>
      <c r="AR62" s="968"/>
      <c r="AS62" s="510"/>
      <c r="AT62" s="510"/>
      <c r="AU62" s="969"/>
      <c r="AV62" s="510"/>
      <c r="AW62" s="510"/>
      <c r="AX62" s="510"/>
      <c r="AY62" s="510"/>
      <c r="AZ62" s="510"/>
      <c r="BA62" s="510"/>
      <c r="BB62" s="510"/>
      <c r="BC62" s="510"/>
      <c r="BD62" s="981"/>
      <c r="BE62" s="510"/>
      <c r="BF62" s="510"/>
      <c r="BG62" s="969"/>
      <c r="BH62" s="510"/>
      <c r="BI62" s="510"/>
      <c r="BJ62" s="510"/>
      <c r="BK62" s="510"/>
      <c r="BL62" s="510"/>
      <c r="BM62" s="969"/>
      <c r="BN62" s="510"/>
      <c r="BO62" s="510"/>
      <c r="BP62" s="526"/>
      <c r="BQ62" s="510"/>
      <c r="BR62" s="510"/>
      <c r="BS62" s="527"/>
      <c r="BT62" s="510"/>
      <c r="BU62" s="510"/>
      <c r="BV62" s="510"/>
      <c r="BW62" s="510"/>
      <c r="BX62" s="510"/>
      <c r="BY62" s="510"/>
      <c r="BZ62" s="510"/>
      <c r="CA62" s="510"/>
      <c r="CB62" s="510"/>
      <c r="CC62" s="510"/>
      <c r="CD62" s="510"/>
      <c r="CE62" s="510"/>
      <c r="CF62" s="510"/>
      <c r="CG62" s="510"/>
      <c r="CH62" s="510"/>
      <c r="CI62" s="510"/>
      <c r="CJ62" s="510"/>
      <c r="CK62" s="510"/>
      <c r="CL62" s="510"/>
      <c r="CM62" s="510"/>
      <c r="CN62" s="510"/>
      <c r="CO62" s="510"/>
      <c r="CP62" s="510"/>
      <c r="CQ62" s="510"/>
      <c r="CR62" s="510"/>
      <c r="CS62" s="510"/>
      <c r="CT62" s="510"/>
      <c r="CU62" s="510"/>
      <c r="CV62" s="510"/>
      <c r="CW62" s="511"/>
      <c r="CX62" s="510"/>
      <c r="CY62" s="510"/>
      <c r="CZ62" s="510"/>
      <c r="DA62" s="510"/>
      <c r="DB62" s="510"/>
      <c r="DC62" s="511"/>
      <c r="DD62" s="510"/>
      <c r="DE62" s="510"/>
      <c r="DF62" s="510"/>
      <c r="DG62" s="510"/>
      <c r="DH62" s="510"/>
      <c r="DI62" s="510"/>
      <c r="DJ62" s="510"/>
      <c r="DK62" s="510"/>
      <c r="DL62" s="510"/>
      <c r="DM62" s="510"/>
      <c r="DN62" s="510"/>
      <c r="DO62" s="510"/>
      <c r="DP62" s="510"/>
      <c r="DQ62" s="510"/>
      <c r="DR62" s="510"/>
      <c r="DS62" s="510"/>
      <c r="DT62" s="510"/>
      <c r="DU62" s="510"/>
      <c r="DV62" s="510"/>
      <c r="DW62" s="510"/>
      <c r="DX62" s="515"/>
      <c r="DY62" s="510"/>
      <c r="DZ62" s="510"/>
      <c r="EA62" s="510"/>
      <c r="EB62" s="510"/>
      <c r="EC62" s="510"/>
      <c r="ED62" s="510"/>
      <c r="EE62" s="510"/>
      <c r="EF62" s="510"/>
      <c r="EG62" s="510"/>
      <c r="EH62" s="510"/>
      <c r="EI62" s="510"/>
      <c r="EJ62" s="510"/>
      <c r="EK62" s="510"/>
      <c r="EL62" s="510"/>
      <c r="EM62" s="510"/>
      <c r="EN62" s="510"/>
      <c r="EO62" s="510"/>
      <c r="EP62" s="510"/>
      <c r="EQ62" s="510"/>
      <c r="ER62" s="510"/>
      <c r="ES62" s="510"/>
      <c r="ET62" s="510"/>
      <c r="EU62" s="510"/>
      <c r="EV62" s="510"/>
      <c r="EW62" s="510"/>
      <c r="EX62" s="510"/>
      <c r="EY62" s="510"/>
      <c r="EZ62" s="510"/>
      <c r="FA62" s="510"/>
      <c r="FB62" s="510"/>
      <c r="FC62" s="510"/>
      <c r="FD62" s="510"/>
      <c r="FE62" s="510"/>
      <c r="FF62" s="510"/>
      <c r="FG62" s="510"/>
      <c r="FH62" s="510"/>
      <c r="FI62" s="510"/>
      <c r="FJ62" s="510"/>
      <c r="FK62" s="510"/>
      <c r="FL62" s="510"/>
      <c r="FM62" s="510"/>
      <c r="FN62" s="510"/>
      <c r="FO62" s="510"/>
      <c r="FP62" s="510"/>
      <c r="FQ62" s="510"/>
      <c r="FR62" s="510"/>
      <c r="FS62" s="510"/>
      <c r="FT62" s="510"/>
      <c r="FU62" s="510"/>
      <c r="FV62" s="510"/>
      <c r="FW62" s="510"/>
      <c r="FX62" s="510"/>
      <c r="FY62" s="510"/>
      <c r="FZ62" s="510"/>
      <c r="GA62" s="510"/>
      <c r="GB62" s="510"/>
      <c r="GC62" s="510"/>
      <c r="GD62" s="510"/>
      <c r="GE62" s="510"/>
      <c r="GF62" s="510"/>
      <c r="GG62" s="510"/>
      <c r="GH62" s="510"/>
      <c r="GI62" s="510"/>
      <c r="GJ62" s="510"/>
      <c r="GK62" s="510"/>
      <c r="GL62" s="510"/>
      <c r="GM62" s="510"/>
      <c r="GN62" s="510"/>
      <c r="GO62" s="510"/>
      <c r="GP62" s="510"/>
      <c r="GQ62" s="510"/>
      <c r="GR62" s="510"/>
      <c r="GS62" s="510"/>
      <c r="GT62" s="510"/>
      <c r="GU62" s="510"/>
      <c r="GV62" s="510"/>
      <c r="GW62" s="510"/>
      <c r="GX62" s="510"/>
      <c r="GY62" s="510"/>
      <c r="GZ62" s="510"/>
      <c r="HA62" s="510"/>
      <c r="HB62" s="510"/>
      <c r="HC62" s="510"/>
      <c r="HD62" s="510"/>
      <c r="HE62" s="510"/>
      <c r="HF62" s="510"/>
      <c r="HG62" s="510"/>
      <c r="HH62" s="510"/>
      <c r="HI62" s="510"/>
      <c r="HJ62" s="510"/>
      <c r="HK62" s="510"/>
      <c r="HL62" s="510"/>
      <c r="HM62" s="510"/>
      <c r="HN62" s="510"/>
      <c r="HO62" s="510"/>
      <c r="HP62" s="510"/>
      <c r="HQ62" s="510"/>
      <c r="HR62" s="510"/>
      <c r="HS62" s="510"/>
      <c r="HT62" s="510"/>
      <c r="HU62" s="510"/>
      <c r="HV62" s="510"/>
      <c r="HW62" s="510"/>
      <c r="HX62" s="510"/>
      <c r="HY62" s="510"/>
      <c r="HZ62" s="510"/>
      <c r="IA62" s="510"/>
      <c r="IB62" s="510"/>
      <c r="IC62" s="510"/>
      <c r="ID62" s="510"/>
      <c r="IE62" s="510"/>
      <c r="IF62" s="510"/>
      <c r="IG62" s="510"/>
      <c r="IH62" s="510"/>
      <c r="II62" s="510"/>
      <c r="IJ62" s="510"/>
      <c r="IK62" s="510"/>
      <c r="IL62" s="510"/>
      <c r="IM62" s="510"/>
      <c r="IN62" s="510"/>
      <c r="IO62" s="510"/>
      <c r="IP62" s="510"/>
      <c r="IQ62" s="510"/>
      <c r="IR62" s="510"/>
      <c r="IS62" s="510"/>
      <c r="IT62" s="510"/>
      <c r="IU62" s="510"/>
      <c r="IV62" s="510"/>
      <c r="IW62" s="510"/>
      <c r="IX62" s="510"/>
      <c r="IY62" s="510"/>
      <c r="IZ62" s="510"/>
      <c r="JA62" s="510"/>
      <c r="JB62" s="510"/>
      <c r="JC62" s="510"/>
      <c r="JD62" s="510"/>
      <c r="JE62" s="510"/>
      <c r="JF62" s="510"/>
      <c r="JG62" s="510"/>
      <c r="JH62" s="510"/>
      <c r="JI62" s="510"/>
      <c r="JJ62" s="510"/>
      <c r="JK62" s="510"/>
      <c r="JL62" s="510"/>
      <c r="JM62" s="510"/>
      <c r="JN62" s="510"/>
      <c r="JO62" s="510"/>
      <c r="JP62" s="510"/>
      <c r="JQ62" s="510"/>
      <c r="JR62" s="510"/>
      <c r="JS62" s="510"/>
      <c r="JT62" s="510"/>
      <c r="JU62" s="510"/>
      <c r="JV62" s="510"/>
      <c r="JW62" s="510"/>
      <c r="JX62" s="510"/>
      <c r="JY62" s="510"/>
      <c r="JZ62" s="510"/>
      <c r="KA62" s="511"/>
      <c r="KB62" s="510"/>
      <c r="KC62" s="510"/>
      <c r="KD62" s="510"/>
      <c r="KE62" s="510"/>
      <c r="KF62" s="510"/>
      <c r="KG62" s="510"/>
      <c r="KH62" s="510"/>
      <c r="KI62" s="510"/>
      <c r="KJ62" s="510"/>
      <c r="KK62" s="510"/>
      <c r="KL62" s="510"/>
      <c r="KN62" s="510"/>
      <c r="KO62" s="510"/>
      <c r="KP62" s="510"/>
      <c r="KQ62" s="510"/>
      <c r="KR62" s="510"/>
      <c r="KS62" s="510"/>
      <c r="KT62" s="510"/>
      <c r="KU62" s="510"/>
      <c r="KV62" s="510"/>
      <c r="KW62" s="510"/>
      <c r="KX62" s="510"/>
      <c r="KY62" s="510"/>
      <c r="KZ62" s="510"/>
      <c r="LA62" s="510"/>
      <c r="LB62" s="510"/>
      <c r="LC62" s="510"/>
      <c r="LD62" s="510"/>
      <c r="LE62" s="510"/>
      <c r="LF62" s="510"/>
      <c r="LG62" s="510"/>
      <c r="LH62" s="510"/>
      <c r="LI62" s="510"/>
      <c r="LJ62" s="510"/>
      <c r="LK62" s="510"/>
      <c r="LL62" s="510"/>
      <c r="LM62" s="510"/>
      <c r="LN62" s="510"/>
      <c r="LO62" s="510"/>
      <c r="LP62" s="510"/>
      <c r="LQ62" s="510"/>
      <c r="LR62" s="510"/>
      <c r="LS62" s="510"/>
      <c r="LT62" s="510"/>
      <c r="LU62" s="510"/>
      <c r="LV62" s="510"/>
      <c r="LW62" s="510"/>
      <c r="LX62" s="510"/>
      <c r="LY62" s="510"/>
      <c r="MA62" s="510"/>
      <c r="MB62" s="510"/>
      <c r="MC62" s="510"/>
      <c r="MD62" s="510"/>
      <c r="ME62" s="510"/>
      <c r="MF62" s="510"/>
      <c r="MG62" s="510"/>
      <c r="MH62" s="510"/>
      <c r="MI62" s="510"/>
      <c r="MJ62" s="510"/>
      <c r="MK62" s="510"/>
      <c r="ML62" s="510"/>
      <c r="MM62" s="510"/>
      <c r="MN62" s="510"/>
      <c r="MO62" s="510"/>
      <c r="MP62" s="510"/>
      <c r="MQ62" s="510"/>
      <c r="MR62" s="510"/>
      <c r="MS62" s="510"/>
      <c r="MT62" s="510"/>
      <c r="MU62" s="510"/>
      <c r="MV62" s="510"/>
      <c r="MW62" s="510"/>
      <c r="MX62" s="510"/>
      <c r="MY62" s="510"/>
      <c r="MZ62" s="510"/>
      <c r="NA62" s="510"/>
      <c r="NB62" s="510"/>
      <c r="NC62" s="510"/>
      <c r="ND62" s="510"/>
      <c r="NE62" s="510"/>
      <c r="NF62" s="510"/>
      <c r="NG62" s="510"/>
      <c r="NH62" s="510"/>
      <c r="NI62" s="510"/>
      <c r="NJ62" s="510"/>
      <c r="NK62" s="510"/>
      <c r="NL62" s="510"/>
      <c r="NM62" s="510"/>
      <c r="NN62" s="510"/>
      <c r="NO62" s="510"/>
      <c r="NP62" s="510"/>
      <c r="NQ62" s="510"/>
      <c r="NR62" s="510"/>
      <c r="NS62" s="510"/>
      <c r="NT62" s="510"/>
      <c r="NU62" s="510"/>
      <c r="NV62" s="510"/>
      <c r="NW62" s="510"/>
      <c r="NX62" s="510"/>
      <c r="NY62" s="510"/>
      <c r="NZ62" s="510"/>
      <c r="OA62" s="510"/>
      <c r="OB62" s="510"/>
      <c r="OC62" s="510"/>
      <c r="OD62" s="510"/>
      <c r="OE62" s="510"/>
      <c r="OF62" s="510"/>
      <c r="OG62" s="510"/>
      <c r="OH62" s="510"/>
      <c r="OI62" s="510"/>
      <c r="OJ62" s="510"/>
      <c r="OK62" s="510"/>
      <c r="OL62" s="510"/>
      <c r="OM62" s="510"/>
      <c r="ON62" s="510"/>
      <c r="OO62" s="510"/>
      <c r="OP62" s="510"/>
      <c r="OQ62" s="510"/>
      <c r="OR62" s="510"/>
      <c r="OS62" s="510"/>
      <c r="OT62" s="510"/>
      <c r="OU62" s="510"/>
      <c r="OV62" s="510"/>
      <c r="OW62" s="510"/>
      <c r="OX62" s="510"/>
      <c r="OY62" s="510"/>
      <c r="OZ62" s="510"/>
      <c r="PA62" s="510"/>
      <c r="PB62" s="510"/>
      <c r="PC62" s="521"/>
      <c r="PD62" s="510"/>
      <c r="PE62" s="510"/>
      <c r="PF62" s="510"/>
      <c r="PG62" s="510"/>
      <c r="PH62" s="510"/>
      <c r="PI62" s="510"/>
      <c r="PJ62" s="510"/>
      <c r="PK62" s="510"/>
      <c r="PL62" s="510"/>
      <c r="PM62" s="510"/>
      <c r="PN62" s="510"/>
      <c r="PO62" s="510"/>
      <c r="PP62" s="510"/>
      <c r="PQ62" s="510"/>
      <c r="PR62" s="510"/>
      <c r="PS62" s="510"/>
      <c r="PT62" s="510"/>
      <c r="PU62" s="510"/>
      <c r="PV62" s="510"/>
      <c r="PW62" s="510"/>
      <c r="PX62" s="510"/>
      <c r="PY62" s="510"/>
      <c r="PZ62" s="510"/>
      <c r="QA62" s="510"/>
      <c r="QB62" s="510"/>
      <c r="QC62" s="510"/>
      <c r="QD62" s="510"/>
      <c r="QE62" s="510"/>
      <c r="QF62" s="510"/>
      <c r="QG62" s="521"/>
      <c r="QH62" s="510"/>
      <c r="QI62" s="510"/>
      <c r="QJ62" s="515"/>
      <c r="QK62" s="510"/>
      <c r="QL62" s="510"/>
      <c r="QM62" s="510"/>
      <c r="QN62" s="510"/>
      <c r="QO62" s="510"/>
      <c r="QP62" s="510"/>
      <c r="QQ62" s="510"/>
      <c r="QR62" s="510"/>
      <c r="QS62" s="498"/>
      <c r="QT62" s="510"/>
      <c r="QU62" s="510"/>
      <c r="QV62" s="498"/>
      <c r="QW62" s="510"/>
      <c r="QX62" s="510"/>
      <c r="QY62" s="510"/>
      <c r="QZ62" s="510"/>
      <c r="RA62" s="510"/>
      <c r="RB62" s="510"/>
      <c r="RC62" s="510"/>
      <c r="RD62" s="510"/>
      <c r="RE62" s="510"/>
      <c r="RF62" s="510"/>
      <c r="RG62" s="510"/>
      <c r="RH62" s="510"/>
      <c r="RI62" s="510"/>
      <c r="RJ62" s="510"/>
      <c r="RK62" s="510"/>
      <c r="RL62" s="510"/>
      <c r="RM62" s="510"/>
      <c r="RN62" s="510"/>
      <c r="RO62" s="510"/>
      <c r="RP62" s="510"/>
      <c r="RQ62" s="510"/>
      <c r="RR62" s="510"/>
      <c r="RS62" s="510"/>
      <c r="RT62" s="510"/>
      <c r="RU62" s="510"/>
      <c r="RV62" s="510"/>
      <c r="RW62" s="510"/>
      <c r="RX62" s="510"/>
      <c r="RY62" s="510"/>
      <c r="RZ62" s="510"/>
      <c r="SA62" s="510"/>
      <c r="SB62" s="510"/>
      <c r="SC62" s="510"/>
      <c r="SD62" s="510"/>
      <c r="SE62" s="510"/>
      <c r="SF62" s="510"/>
      <c r="SG62" s="510"/>
      <c r="SH62" s="510"/>
      <c r="SI62" s="510"/>
      <c r="SJ62" s="510"/>
      <c r="SK62" s="510"/>
      <c r="SL62" s="510"/>
      <c r="SM62" s="510"/>
      <c r="SN62" s="510"/>
      <c r="SO62" s="510"/>
      <c r="SP62" s="510"/>
      <c r="SQ62" s="510"/>
      <c r="SR62" s="510"/>
      <c r="SS62" s="510"/>
      <c r="ST62" s="510"/>
      <c r="SU62" s="510"/>
      <c r="SV62" s="510"/>
      <c r="SW62" s="510"/>
      <c r="SX62" s="510"/>
      <c r="SY62" s="510"/>
      <c r="SZ62" s="510"/>
      <c r="TA62" s="510"/>
      <c r="TB62" s="510"/>
      <c r="TC62" s="510"/>
      <c r="TD62" s="510"/>
      <c r="TE62" s="510"/>
      <c r="TF62" s="510"/>
      <c r="TG62" s="510"/>
      <c r="TH62" s="510"/>
      <c r="TI62" s="510"/>
      <c r="TJ62" s="510"/>
      <c r="TK62" s="510"/>
      <c r="TL62" s="510"/>
      <c r="TM62" s="510"/>
      <c r="TN62" s="510"/>
    </row>
    <row r="63" spans="1:534" ht="15" hidden="1" customHeight="1">
      <c r="A63" s="548"/>
      <c r="B63" s="519"/>
      <c r="C63" s="549"/>
      <c r="D63" s="548"/>
      <c r="E63" s="519"/>
      <c r="F63" s="549"/>
      <c r="G63" s="548"/>
      <c r="H63" s="795"/>
      <c r="I63" s="549"/>
      <c r="J63" s="548"/>
      <c r="K63" s="519"/>
      <c r="L63" s="549"/>
      <c r="M63" s="548"/>
      <c r="N63" s="519"/>
      <c r="O63" s="549"/>
      <c r="P63" s="518"/>
      <c r="Q63" s="510"/>
      <c r="R63" s="510"/>
      <c r="S63" s="510"/>
      <c r="T63" s="510"/>
      <c r="U63" s="510"/>
      <c r="V63" s="518"/>
      <c r="W63" s="510"/>
      <c r="X63" s="510"/>
      <c r="Y63" s="510"/>
      <c r="Z63" s="510"/>
      <c r="AA63" s="510"/>
      <c r="AB63" s="510"/>
      <c r="AC63" s="520"/>
      <c r="AD63" s="510"/>
      <c r="AE63" s="510"/>
      <c r="AF63" s="520"/>
      <c r="AG63" s="510"/>
      <c r="AH63" s="510"/>
      <c r="AI63" s="510"/>
      <c r="AJ63" s="510"/>
      <c r="AK63" s="510"/>
      <c r="AL63" s="520"/>
      <c r="AM63" s="510"/>
      <c r="AN63" s="510"/>
      <c r="AO63" s="510"/>
      <c r="AP63" s="510"/>
      <c r="AQ63" s="510"/>
      <c r="AR63" s="969"/>
      <c r="AS63" s="510"/>
      <c r="AT63" s="510"/>
      <c r="AU63" s="969"/>
      <c r="AV63" s="510"/>
      <c r="AW63" s="510"/>
      <c r="AX63" s="510"/>
      <c r="AY63" s="510"/>
      <c r="AZ63" s="510"/>
      <c r="BA63" s="510"/>
      <c r="BB63" s="510"/>
      <c r="BC63" s="510"/>
      <c r="BD63" s="981"/>
      <c r="BE63" s="510"/>
      <c r="BF63" s="510"/>
      <c r="BG63" s="969"/>
      <c r="BH63" s="510"/>
      <c r="BI63" s="510"/>
      <c r="BJ63" s="510"/>
      <c r="BK63" s="510"/>
      <c r="BL63" s="510"/>
      <c r="BM63" s="969"/>
      <c r="BN63" s="510"/>
      <c r="BO63" s="510"/>
      <c r="BP63" s="510"/>
      <c r="BQ63" s="510"/>
      <c r="BR63" s="510"/>
      <c r="BS63" s="510"/>
      <c r="BT63" s="510"/>
      <c r="BU63" s="510"/>
      <c r="BV63" s="510"/>
      <c r="BW63" s="510"/>
      <c r="BX63" s="510"/>
      <c r="BY63" s="510"/>
      <c r="BZ63" s="510"/>
      <c r="CA63" s="510"/>
      <c r="CB63" s="510"/>
      <c r="CC63" s="510"/>
      <c r="CD63" s="510"/>
      <c r="CE63" s="510"/>
      <c r="CF63" s="510"/>
      <c r="CG63" s="510"/>
      <c r="CH63" s="510"/>
      <c r="CI63" s="510"/>
      <c r="CJ63" s="510"/>
      <c r="CK63" s="510"/>
      <c r="CL63" s="510"/>
      <c r="CM63" s="510"/>
      <c r="CN63" s="510"/>
      <c r="CO63" s="510"/>
      <c r="CP63" s="510"/>
      <c r="CQ63" s="510"/>
      <c r="CR63" s="510"/>
      <c r="CS63" s="510"/>
      <c r="CT63" s="510"/>
      <c r="CU63" s="510"/>
      <c r="CV63" s="510"/>
      <c r="CW63" s="510"/>
      <c r="CX63" s="510"/>
      <c r="CY63" s="510"/>
      <c r="CZ63" s="510"/>
      <c r="DA63" s="510"/>
      <c r="DB63" s="510"/>
      <c r="DC63" s="510"/>
      <c r="DD63" s="510"/>
      <c r="DE63" s="510"/>
      <c r="DG63" s="510"/>
      <c r="DH63" s="510"/>
      <c r="DI63" s="510"/>
      <c r="DJ63" s="510"/>
      <c r="DK63" s="510"/>
      <c r="DL63" s="510"/>
      <c r="DM63" s="510"/>
      <c r="DN63" s="510"/>
      <c r="DO63" s="510"/>
      <c r="DP63" s="510"/>
      <c r="DQ63" s="510"/>
      <c r="DR63" s="510"/>
      <c r="DS63" s="510"/>
      <c r="DT63" s="510"/>
      <c r="DU63" s="510"/>
      <c r="DV63" s="510"/>
      <c r="DW63" s="510"/>
      <c r="DX63" s="515"/>
      <c r="DY63" s="510"/>
      <c r="DZ63" s="510"/>
      <c r="EA63" s="510"/>
      <c r="EB63" s="510"/>
      <c r="EC63" s="510"/>
      <c r="ED63" s="510"/>
      <c r="EE63" s="510"/>
      <c r="EF63" s="510"/>
      <c r="EG63" s="510"/>
      <c r="EH63" s="510"/>
      <c r="EI63" s="510"/>
      <c r="EJ63" s="510"/>
      <c r="EK63" s="510"/>
      <c r="EL63" s="510"/>
      <c r="EM63" s="510"/>
      <c r="EN63" s="510"/>
      <c r="EO63" s="510"/>
      <c r="EP63" s="510"/>
      <c r="EQ63" s="510"/>
      <c r="ER63" s="510"/>
      <c r="ES63" s="510"/>
      <c r="ET63" s="510"/>
      <c r="EU63" s="510"/>
      <c r="EV63" s="510"/>
      <c r="EW63" s="510"/>
      <c r="EX63" s="510"/>
      <c r="EY63" s="510"/>
      <c r="EZ63" s="510"/>
      <c r="FA63" s="510"/>
      <c r="FB63" s="510"/>
      <c r="FC63" s="510"/>
      <c r="FD63" s="510"/>
      <c r="FE63" s="510"/>
      <c r="FF63" s="510"/>
      <c r="FG63" s="510"/>
      <c r="FH63" s="510"/>
      <c r="FI63" s="510"/>
      <c r="FJ63" s="510"/>
      <c r="FK63" s="528"/>
      <c r="FL63" s="510"/>
      <c r="FM63" s="510"/>
      <c r="FN63" s="510"/>
      <c r="FO63" s="510"/>
      <c r="FP63" s="510"/>
      <c r="FQ63" s="510"/>
      <c r="FR63" s="510"/>
      <c r="FS63" s="510"/>
      <c r="FT63" s="510"/>
      <c r="FU63" s="510"/>
      <c r="FV63" s="510"/>
      <c r="FW63" s="510"/>
      <c r="FX63" s="510"/>
      <c r="FY63" s="510"/>
      <c r="FZ63" s="510"/>
      <c r="GA63" s="510"/>
      <c r="GB63" s="510"/>
      <c r="GC63" s="510"/>
      <c r="GD63" s="510"/>
      <c r="GE63" s="510"/>
      <c r="GF63" s="510"/>
      <c r="GG63" s="510"/>
      <c r="GH63" s="510"/>
      <c r="GI63" s="510"/>
      <c r="GJ63" s="510"/>
      <c r="GK63" s="510"/>
      <c r="GL63" s="510"/>
      <c r="GM63" s="510"/>
      <c r="GN63" s="510"/>
      <c r="GO63" s="510"/>
      <c r="GP63" s="510"/>
      <c r="GQ63" s="510"/>
      <c r="GR63" s="510"/>
      <c r="GS63" s="510"/>
      <c r="GT63" s="510"/>
      <c r="GU63" s="510"/>
      <c r="GV63" s="510"/>
      <c r="GW63" s="510"/>
      <c r="GX63" s="510"/>
      <c r="GY63" s="510"/>
      <c r="GZ63" s="510"/>
      <c r="HA63" s="510"/>
      <c r="HB63" s="510"/>
      <c r="HC63" s="510"/>
      <c r="HD63" s="510"/>
      <c r="HE63" s="510"/>
      <c r="HF63" s="510"/>
      <c r="HG63" s="510"/>
      <c r="HH63" s="510"/>
      <c r="HI63" s="510"/>
      <c r="HJ63" s="510"/>
      <c r="HK63" s="510"/>
      <c r="HL63" s="510"/>
      <c r="HM63" s="510"/>
      <c r="HN63" s="510"/>
      <c r="HO63" s="510"/>
      <c r="HP63" s="510"/>
      <c r="HQ63" s="510"/>
      <c r="HR63" s="510"/>
      <c r="HS63" s="510"/>
      <c r="HT63" s="510"/>
      <c r="HU63" s="510"/>
      <c r="HV63" s="510"/>
      <c r="HW63" s="510"/>
      <c r="HX63" s="510"/>
      <c r="HY63" s="510"/>
      <c r="HZ63" s="510"/>
      <c r="IA63" s="510"/>
      <c r="IB63" s="510"/>
      <c r="IC63" s="510"/>
      <c r="ID63" s="510"/>
      <c r="IE63" s="510"/>
      <c r="IF63" s="510"/>
      <c r="IG63" s="510"/>
      <c r="IH63" s="510"/>
      <c r="II63" s="510"/>
      <c r="IJ63" s="510"/>
      <c r="IK63" s="510"/>
      <c r="IL63" s="510"/>
      <c r="IM63" s="510"/>
      <c r="IN63" s="510"/>
      <c r="IO63" s="510"/>
      <c r="IP63" s="510"/>
      <c r="IQ63" s="510"/>
      <c r="IR63" s="510"/>
      <c r="IS63" s="510"/>
      <c r="IT63" s="510"/>
      <c r="IU63" s="510"/>
      <c r="IV63" s="510"/>
      <c r="IW63" s="510"/>
      <c r="IX63" s="510"/>
      <c r="IY63" s="510"/>
      <c r="IZ63" s="510"/>
      <c r="JA63" s="510"/>
      <c r="JB63" s="510"/>
      <c r="JC63" s="510"/>
      <c r="JD63" s="510"/>
      <c r="JE63" s="510"/>
      <c r="JF63" s="510"/>
      <c r="JG63" s="510"/>
      <c r="JH63" s="510"/>
      <c r="JI63" s="510"/>
      <c r="JJ63" s="510"/>
      <c r="JK63" s="510"/>
      <c r="JL63" s="510"/>
      <c r="JM63" s="510"/>
      <c r="JN63" s="510"/>
      <c r="JO63" s="510"/>
      <c r="JP63" s="510"/>
      <c r="JQ63" s="510"/>
      <c r="JR63" s="510"/>
      <c r="JS63" s="510"/>
      <c r="JT63" s="510"/>
      <c r="JU63" s="510"/>
      <c r="JV63" s="510"/>
      <c r="JW63" s="510"/>
      <c r="JY63" s="510"/>
      <c r="JZ63" s="510"/>
      <c r="KA63" s="510"/>
      <c r="KB63" s="510"/>
      <c r="KC63" s="510"/>
      <c r="KD63" s="510"/>
      <c r="KE63" s="510"/>
      <c r="KF63" s="510"/>
      <c r="KG63" s="510"/>
      <c r="KH63" s="510"/>
      <c r="KI63" s="510"/>
      <c r="KJ63" s="510"/>
      <c r="KK63" s="510"/>
      <c r="KL63" s="510"/>
      <c r="KN63" s="510"/>
      <c r="KO63" s="510"/>
      <c r="KP63" s="510"/>
      <c r="KQ63" s="510"/>
      <c r="KR63" s="510"/>
      <c r="KS63" s="510"/>
      <c r="KT63" s="510"/>
      <c r="KU63" s="510"/>
      <c r="KV63" s="510"/>
      <c r="KW63" s="510"/>
      <c r="KX63" s="510"/>
      <c r="KY63" s="510"/>
      <c r="KZ63" s="510"/>
      <c r="LA63" s="510"/>
      <c r="LB63" s="510"/>
      <c r="LC63" s="510"/>
      <c r="LD63" s="510"/>
      <c r="LE63" s="510"/>
      <c r="LF63" s="510"/>
      <c r="LG63" s="510"/>
      <c r="LH63" s="510"/>
      <c r="LI63" s="510"/>
      <c r="LJ63" s="510"/>
      <c r="LK63" s="510"/>
      <c r="LL63" s="510"/>
      <c r="LM63" s="510"/>
      <c r="LN63" s="510"/>
      <c r="LO63" s="510"/>
      <c r="LP63" s="510"/>
      <c r="LQ63" s="510"/>
      <c r="LR63" s="510"/>
      <c r="LS63" s="510"/>
      <c r="LT63" s="510"/>
      <c r="LU63" s="510"/>
      <c r="LV63" s="510"/>
      <c r="LW63" s="510"/>
      <c r="LX63" s="510"/>
      <c r="LY63" s="510"/>
      <c r="LZ63" s="515"/>
      <c r="MA63" s="510"/>
      <c r="MB63" s="510"/>
      <c r="MC63" s="510"/>
      <c r="MD63" s="510"/>
      <c r="ME63" s="510"/>
      <c r="MF63" s="510"/>
      <c r="MG63" s="510"/>
      <c r="MH63" s="510"/>
      <c r="MI63" s="510"/>
      <c r="MJ63" s="510"/>
      <c r="MK63" s="510"/>
      <c r="ML63" s="510"/>
      <c r="MM63" s="510"/>
      <c r="MN63" s="510"/>
      <c r="MO63" s="510"/>
      <c r="MP63" s="510"/>
      <c r="MQ63" s="510"/>
      <c r="MR63" s="510"/>
      <c r="MS63" s="510"/>
      <c r="MT63" s="510"/>
      <c r="MU63" s="510"/>
      <c r="MV63" s="510"/>
      <c r="MW63" s="510"/>
      <c r="MX63" s="510"/>
      <c r="MY63" s="510"/>
      <c r="MZ63" s="510"/>
      <c r="NA63" s="510"/>
      <c r="NB63" s="510"/>
      <c r="NC63" s="510"/>
      <c r="ND63" s="510"/>
      <c r="NE63" s="510"/>
      <c r="NF63" s="510"/>
      <c r="NG63" s="510"/>
      <c r="NH63" s="510"/>
      <c r="NI63" s="510"/>
      <c r="NJ63" s="510"/>
      <c r="NK63" s="510"/>
      <c r="NL63" s="510"/>
      <c r="NM63" s="510"/>
      <c r="NN63" s="510"/>
      <c r="NO63" s="510"/>
      <c r="NP63" s="510"/>
      <c r="NQ63" s="510"/>
      <c r="NR63" s="510"/>
      <c r="NS63" s="510"/>
      <c r="NT63" s="510"/>
      <c r="NU63" s="510"/>
      <c r="NV63" s="510"/>
      <c r="NW63" s="510"/>
      <c r="NX63" s="510"/>
      <c r="NY63" s="510"/>
      <c r="NZ63" s="510"/>
      <c r="OA63" s="510"/>
      <c r="OB63" s="510"/>
      <c r="OC63" s="510"/>
      <c r="OD63" s="510"/>
      <c r="OE63" s="510"/>
      <c r="OF63" s="510"/>
      <c r="OG63" s="510"/>
      <c r="OH63" s="510"/>
      <c r="OI63" s="510"/>
      <c r="OJ63" s="510"/>
      <c r="OK63" s="510"/>
      <c r="OL63" s="510"/>
      <c r="OM63" s="510"/>
      <c r="ON63" s="510"/>
      <c r="OO63" s="510"/>
      <c r="OP63" s="510"/>
      <c r="OQ63" s="510"/>
      <c r="OR63" s="510"/>
      <c r="OS63" s="510"/>
      <c r="OT63" s="510"/>
      <c r="OU63" s="510"/>
      <c r="OV63" s="510"/>
      <c r="OW63" s="510"/>
      <c r="OX63" s="510"/>
      <c r="OY63" s="510"/>
      <c r="OZ63" s="510"/>
      <c r="PA63" s="510"/>
      <c r="PB63" s="510"/>
      <c r="PC63" s="521"/>
      <c r="PD63" s="510"/>
      <c r="PE63" s="510"/>
      <c r="PF63" s="510"/>
      <c r="PG63" s="510"/>
      <c r="PH63" s="510"/>
      <c r="PI63" s="510"/>
      <c r="PJ63" s="510"/>
      <c r="PK63" s="510"/>
      <c r="PL63" s="510"/>
      <c r="PM63" s="510"/>
      <c r="PN63" s="510"/>
      <c r="PO63" s="510"/>
      <c r="PP63" s="510"/>
      <c r="PQ63" s="510"/>
      <c r="PR63" s="510"/>
      <c r="PS63" s="510"/>
      <c r="PT63" s="510"/>
      <c r="PU63" s="510"/>
      <c r="PV63" s="510"/>
      <c r="PW63" s="510"/>
      <c r="PX63" s="510"/>
      <c r="PY63" s="510"/>
      <c r="PZ63" s="510"/>
      <c r="QA63" s="510"/>
      <c r="QB63" s="510"/>
      <c r="QC63" s="510"/>
      <c r="QD63" s="510"/>
      <c r="QE63" s="510"/>
      <c r="QF63" s="510"/>
      <c r="QG63" s="966"/>
      <c r="QH63" s="510"/>
      <c r="QI63" s="510"/>
      <c r="QJ63" s="510"/>
      <c r="QK63" s="510"/>
      <c r="QL63" s="510"/>
      <c r="QM63" s="510"/>
      <c r="QN63" s="510"/>
      <c r="QO63" s="510"/>
      <c r="QP63" s="510"/>
      <c r="QQ63" s="510"/>
      <c r="QR63" s="510"/>
      <c r="QT63" s="510"/>
      <c r="QU63" s="510"/>
      <c r="QV63" s="510"/>
      <c r="QW63" s="510"/>
      <c r="QX63" s="510"/>
      <c r="QY63" s="510"/>
      <c r="QZ63" s="510"/>
      <c r="RA63" s="510"/>
      <c r="RB63" s="510"/>
      <c r="RC63" s="510"/>
      <c r="RD63" s="510"/>
      <c r="RE63" s="510"/>
      <c r="RF63" s="510"/>
      <c r="RG63" s="510"/>
      <c r="RH63" s="510"/>
      <c r="RI63" s="510"/>
      <c r="RJ63" s="510"/>
      <c r="RK63" s="510"/>
      <c r="RL63" s="510"/>
      <c r="RM63" s="510"/>
      <c r="RN63" s="510"/>
      <c r="RO63" s="510"/>
      <c r="RP63" s="510"/>
      <c r="RQ63" s="510"/>
      <c r="RR63" s="510"/>
      <c r="RS63" s="510"/>
      <c r="RT63" s="510"/>
      <c r="RU63" s="510"/>
      <c r="RV63" s="510"/>
      <c r="RW63" s="510"/>
      <c r="RX63" s="510"/>
      <c r="RY63" s="510"/>
      <c r="RZ63" s="510"/>
      <c r="SA63" s="510"/>
      <c r="SB63" s="510"/>
      <c r="SC63" s="510"/>
      <c r="SD63" s="510"/>
      <c r="SE63" s="510"/>
      <c r="SF63" s="510"/>
      <c r="SG63" s="510"/>
      <c r="SH63" s="510"/>
      <c r="SI63" s="510"/>
      <c r="SJ63" s="510"/>
      <c r="SK63" s="510"/>
      <c r="SL63" s="510"/>
      <c r="SM63" s="510"/>
      <c r="SN63" s="510"/>
      <c r="SO63" s="510"/>
      <c r="SP63" s="510"/>
      <c r="SQ63" s="510"/>
      <c r="SR63" s="510"/>
      <c r="SS63" s="510"/>
      <c r="ST63" s="510"/>
      <c r="SU63" s="510"/>
      <c r="SV63" s="510"/>
      <c r="SW63" s="510"/>
      <c r="SX63" s="510"/>
      <c r="SY63" s="510"/>
      <c r="SZ63" s="510"/>
      <c r="TA63" s="510"/>
      <c r="TB63" s="510"/>
      <c r="TC63" s="510"/>
      <c r="TD63" s="510"/>
      <c r="TE63" s="510"/>
      <c r="TF63" s="510"/>
      <c r="TG63" s="510"/>
      <c r="TH63" s="510"/>
      <c r="TI63" s="510"/>
      <c r="TJ63" s="510"/>
      <c r="TK63" s="510"/>
      <c r="TL63" s="510"/>
      <c r="TM63" s="510"/>
      <c r="TN63" s="510"/>
    </row>
    <row r="64" spans="1:534" ht="15" hidden="1" customHeight="1">
      <c r="A64" s="548"/>
      <c r="B64" s="519"/>
      <c r="C64" s="549"/>
      <c r="D64" s="548"/>
      <c r="E64" s="519"/>
      <c r="F64" s="549"/>
      <c r="G64" s="548"/>
      <c r="H64" s="795"/>
      <c r="I64" s="549"/>
      <c r="J64" s="548"/>
      <c r="K64" s="519"/>
      <c r="L64" s="549"/>
      <c r="M64" s="548"/>
      <c r="N64" s="519"/>
      <c r="O64" s="549"/>
      <c r="P64" s="518"/>
      <c r="Q64" s="510"/>
      <c r="R64" s="510"/>
      <c r="S64" s="510"/>
      <c r="T64" s="510"/>
      <c r="U64" s="510"/>
      <c r="V64" s="518"/>
      <c r="W64" s="510"/>
      <c r="X64" s="510"/>
      <c r="Y64" s="510"/>
      <c r="Z64" s="510"/>
      <c r="AA64" s="510"/>
      <c r="AB64" s="510"/>
      <c r="AC64" s="510"/>
      <c r="AD64" s="510"/>
      <c r="AE64" s="510"/>
      <c r="AF64" s="510"/>
      <c r="AG64" s="510"/>
      <c r="AH64" s="510"/>
      <c r="AI64" s="510"/>
      <c r="AJ64" s="510"/>
      <c r="AK64" s="510"/>
      <c r="AL64" s="510"/>
      <c r="AM64" s="510"/>
      <c r="AN64" s="510"/>
      <c r="AO64" s="510"/>
      <c r="AP64" s="510"/>
      <c r="AQ64" s="510"/>
      <c r="AR64" s="969"/>
      <c r="AS64" s="510"/>
      <c r="AT64" s="510"/>
      <c r="AU64" s="969"/>
      <c r="AV64" s="510"/>
      <c r="AW64" s="510"/>
      <c r="AX64" s="511"/>
      <c r="AY64" s="510"/>
      <c r="AZ64" s="510"/>
      <c r="BA64" s="510"/>
      <c r="BB64" s="510"/>
      <c r="BC64" s="510"/>
      <c r="BD64" s="981"/>
      <c r="BE64" s="510"/>
      <c r="BF64" s="510"/>
      <c r="BG64" s="969"/>
      <c r="BH64" s="510"/>
      <c r="BI64" s="510"/>
      <c r="BJ64" s="510"/>
      <c r="BK64" s="510"/>
      <c r="BL64" s="510"/>
      <c r="BM64" s="969"/>
      <c r="BN64" s="510"/>
      <c r="BO64" s="510"/>
      <c r="BP64" s="510"/>
      <c r="BQ64" s="510"/>
      <c r="BR64" s="510"/>
      <c r="BS64" s="511"/>
      <c r="BT64" s="510"/>
      <c r="BU64" s="510"/>
      <c r="BV64" s="510"/>
      <c r="BW64" s="510"/>
      <c r="BX64" s="510"/>
      <c r="BY64" s="510"/>
      <c r="BZ64" s="510"/>
      <c r="CA64" s="510"/>
      <c r="CB64" s="510"/>
      <c r="CC64" s="510"/>
      <c r="CD64" s="510"/>
      <c r="CE64" s="510"/>
      <c r="CF64" s="510"/>
      <c r="CG64" s="510"/>
      <c r="CH64" s="510"/>
      <c r="CI64" s="510"/>
      <c r="CJ64" s="510"/>
      <c r="CK64" s="510"/>
      <c r="CL64" s="510"/>
      <c r="CM64" s="510"/>
      <c r="CN64" s="510"/>
      <c r="CO64" s="510"/>
      <c r="CP64" s="510"/>
      <c r="CQ64" s="510"/>
      <c r="CR64" s="510"/>
      <c r="CS64" s="510"/>
      <c r="CT64" s="510"/>
      <c r="CU64" s="510"/>
      <c r="CV64" s="510"/>
      <c r="CW64" s="510"/>
      <c r="CX64" s="510"/>
      <c r="CY64" s="510"/>
      <c r="CZ64" s="510"/>
      <c r="DA64" s="510"/>
      <c r="DB64" s="510"/>
      <c r="DC64" s="510"/>
      <c r="DD64" s="510"/>
      <c r="DE64" s="510"/>
      <c r="DF64" s="510"/>
      <c r="DG64" s="510"/>
      <c r="DH64" s="510"/>
      <c r="DI64" s="510"/>
      <c r="DJ64" s="510"/>
      <c r="DK64" s="510"/>
      <c r="DL64" s="510"/>
      <c r="DM64" s="510"/>
      <c r="DN64" s="510"/>
      <c r="DO64" s="510"/>
      <c r="DP64" s="510"/>
      <c r="DQ64" s="510"/>
      <c r="DR64" s="510"/>
      <c r="DS64" s="510"/>
      <c r="DT64" s="510"/>
      <c r="DU64" s="510"/>
      <c r="DV64" s="510"/>
      <c r="DW64" s="510"/>
      <c r="DX64" s="510"/>
      <c r="DY64" s="510"/>
      <c r="DZ64" s="510"/>
      <c r="EA64" s="510"/>
      <c r="EB64" s="510"/>
      <c r="EC64" s="510"/>
      <c r="ED64" s="510"/>
      <c r="EE64" s="510"/>
      <c r="EF64" s="510"/>
      <c r="EG64" s="510"/>
      <c r="EH64" s="510"/>
      <c r="EI64" s="510"/>
      <c r="EJ64" s="510"/>
      <c r="EK64" s="510"/>
      <c r="EL64" s="510"/>
      <c r="EM64" s="510"/>
      <c r="EN64" s="510"/>
      <c r="EO64" s="510"/>
      <c r="EP64" s="510"/>
      <c r="EQ64" s="510"/>
      <c r="ER64" s="510"/>
      <c r="ES64" s="510"/>
      <c r="ET64" s="510"/>
      <c r="EU64" s="510"/>
      <c r="EV64" s="510"/>
      <c r="EW64" s="510"/>
      <c r="EX64" s="510"/>
      <c r="EY64" s="510"/>
      <c r="EZ64" s="510"/>
      <c r="FA64" s="510"/>
      <c r="FB64" s="510"/>
      <c r="FC64" s="510"/>
      <c r="FD64" s="510"/>
      <c r="FE64" s="511"/>
      <c r="FF64" s="510"/>
      <c r="FG64" s="510"/>
      <c r="FH64" s="510"/>
      <c r="FI64" s="510"/>
      <c r="FJ64" s="510"/>
      <c r="FK64" s="510"/>
      <c r="FL64" s="510"/>
      <c r="FM64" s="510"/>
      <c r="FN64" s="510"/>
      <c r="FO64" s="510"/>
      <c r="FP64" s="510"/>
      <c r="FQ64" s="510"/>
      <c r="FR64" s="510"/>
      <c r="FS64" s="510"/>
      <c r="FT64" s="510"/>
      <c r="FU64" s="510"/>
      <c r="FV64" s="510"/>
      <c r="FW64" s="510"/>
      <c r="FX64" s="510"/>
      <c r="FY64" s="510"/>
      <c r="FZ64" s="510"/>
      <c r="GA64" s="510"/>
      <c r="GB64" s="510"/>
      <c r="GC64" s="510"/>
      <c r="GD64" s="510"/>
      <c r="GE64" s="510"/>
      <c r="GF64" s="510"/>
      <c r="GG64" s="510"/>
      <c r="GH64" s="510"/>
      <c r="GI64" s="510"/>
      <c r="GJ64" s="510"/>
      <c r="GK64" s="510"/>
      <c r="GL64" s="510"/>
      <c r="GM64" s="510"/>
      <c r="GN64" s="510"/>
      <c r="GO64" s="510"/>
      <c r="GP64" s="510"/>
      <c r="GQ64" s="510"/>
      <c r="GR64" s="510"/>
      <c r="GS64" s="510"/>
      <c r="GT64" s="510"/>
      <c r="GU64" s="510"/>
      <c r="GV64" s="510"/>
      <c r="GW64" s="510"/>
      <c r="GX64" s="510"/>
      <c r="GY64" s="510"/>
      <c r="GZ64" s="510"/>
      <c r="HA64" s="510"/>
      <c r="HB64" s="510"/>
      <c r="HC64" s="510"/>
      <c r="HD64" s="510"/>
      <c r="HE64" s="510"/>
      <c r="HF64" s="510"/>
      <c r="HG64" s="510"/>
      <c r="HH64" s="510"/>
      <c r="HI64" s="510"/>
      <c r="HJ64" s="510"/>
      <c r="HK64" s="510"/>
      <c r="HL64" s="510"/>
      <c r="HM64" s="510"/>
      <c r="HN64" s="510"/>
      <c r="HO64" s="510"/>
      <c r="HP64" s="510"/>
      <c r="HQ64" s="510"/>
      <c r="HR64" s="510"/>
      <c r="HS64" s="510"/>
      <c r="HT64" s="510"/>
      <c r="HU64" s="510"/>
      <c r="HV64" s="510"/>
      <c r="HW64" s="510"/>
      <c r="HX64" s="510"/>
      <c r="HY64" s="510"/>
      <c r="HZ64" s="510"/>
      <c r="IA64" s="510"/>
      <c r="IB64" s="510"/>
      <c r="IC64" s="510"/>
      <c r="ID64" s="510"/>
      <c r="IE64" s="510"/>
      <c r="IF64" s="510"/>
      <c r="IG64" s="510"/>
      <c r="IH64" s="510"/>
      <c r="II64" s="510"/>
      <c r="IJ64" s="510"/>
      <c r="IK64" s="510"/>
      <c r="IL64" s="510"/>
      <c r="IM64" s="510"/>
      <c r="IN64" s="510"/>
      <c r="IO64" s="510"/>
      <c r="IP64" s="510"/>
      <c r="IQ64" s="510"/>
      <c r="IR64" s="510"/>
      <c r="IS64" s="510"/>
      <c r="IT64" s="510"/>
      <c r="IU64" s="510"/>
      <c r="IV64" s="510"/>
      <c r="IW64" s="510"/>
      <c r="IX64" s="510"/>
      <c r="IY64" s="510"/>
      <c r="IZ64" s="510"/>
      <c r="JA64" s="510"/>
      <c r="JB64" s="510"/>
      <c r="JC64" s="510"/>
      <c r="JD64" s="510"/>
      <c r="JE64" s="510"/>
      <c r="JF64" s="510"/>
      <c r="JG64" s="510"/>
      <c r="JH64" s="510"/>
      <c r="JI64" s="510"/>
      <c r="JJ64" s="510"/>
      <c r="JK64" s="510"/>
      <c r="JL64" s="510"/>
      <c r="JM64" s="510"/>
      <c r="JN64" s="510"/>
      <c r="JO64" s="510"/>
      <c r="JP64" s="510"/>
      <c r="JQ64" s="510"/>
      <c r="JR64" s="510"/>
      <c r="JS64" s="510"/>
      <c r="JT64" s="510"/>
      <c r="JU64" s="510"/>
      <c r="JV64" s="510"/>
      <c r="JW64" s="510"/>
      <c r="JX64" s="510"/>
      <c r="JY64" s="510"/>
      <c r="JZ64" s="510"/>
      <c r="KA64" s="510"/>
      <c r="KB64" s="510"/>
      <c r="KC64" s="510"/>
      <c r="KD64" s="510"/>
      <c r="KE64" s="510"/>
      <c r="KF64" s="510"/>
      <c r="KG64" s="510"/>
      <c r="KH64" s="510"/>
      <c r="KI64" s="510"/>
      <c r="KJ64" s="510"/>
      <c r="KK64" s="510"/>
      <c r="KL64" s="510"/>
      <c r="KM64" s="510"/>
      <c r="KN64" s="510"/>
      <c r="KO64" s="510"/>
      <c r="KP64" s="511"/>
      <c r="KQ64" s="510"/>
      <c r="KR64" s="510"/>
      <c r="KS64" s="510"/>
      <c r="KT64" s="510"/>
      <c r="KU64" s="510"/>
      <c r="KV64" s="510"/>
      <c r="KW64" s="510"/>
      <c r="KX64" s="510"/>
      <c r="KY64" s="510"/>
      <c r="KZ64" s="510"/>
      <c r="LA64" s="510"/>
      <c r="LB64" s="510"/>
      <c r="LC64" s="510"/>
      <c r="LD64" s="510"/>
      <c r="LE64" s="510"/>
      <c r="LF64" s="510"/>
      <c r="LG64" s="510"/>
      <c r="LH64" s="510"/>
      <c r="LI64" s="510"/>
      <c r="LJ64" s="510"/>
      <c r="LK64" s="510"/>
      <c r="LL64" s="510"/>
      <c r="LM64" s="510"/>
      <c r="LN64" s="510"/>
      <c r="LO64" s="510"/>
      <c r="LP64" s="510"/>
      <c r="LQ64" s="510"/>
      <c r="LR64" s="510"/>
      <c r="LS64" s="510"/>
      <c r="LT64" s="510"/>
      <c r="LU64" s="510"/>
      <c r="LV64" s="510"/>
      <c r="LW64" s="510"/>
      <c r="LX64" s="510"/>
      <c r="LY64" s="510"/>
      <c r="LZ64" s="510"/>
      <c r="MA64" s="510"/>
      <c r="MB64" s="510"/>
      <c r="MC64" s="510"/>
      <c r="MD64" s="510"/>
      <c r="ME64" s="510"/>
      <c r="MF64" s="510"/>
      <c r="MG64" s="510"/>
      <c r="MH64" s="510"/>
      <c r="MI64" s="510"/>
      <c r="MJ64" s="510"/>
      <c r="MK64" s="510"/>
      <c r="ML64" s="510"/>
      <c r="MM64" s="510"/>
      <c r="MN64" s="510"/>
      <c r="MO64" s="510"/>
      <c r="MP64" s="510"/>
      <c r="MQ64" s="510"/>
      <c r="MR64" s="510"/>
      <c r="MS64" s="510"/>
      <c r="MT64" s="510"/>
      <c r="MU64" s="510"/>
      <c r="MV64" s="510"/>
      <c r="MW64" s="510"/>
      <c r="MX64" s="510"/>
      <c r="MY64" s="510"/>
      <c r="MZ64" s="510"/>
      <c r="NA64" s="510"/>
      <c r="NB64" s="510"/>
      <c r="NC64" s="510"/>
      <c r="ND64" s="510"/>
      <c r="NE64" s="510"/>
      <c r="NF64" s="510"/>
      <c r="NG64" s="510"/>
      <c r="NH64" s="510"/>
      <c r="NI64" s="510"/>
      <c r="NJ64" s="510"/>
      <c r="NK64" s="510"/>
      <c r="NL64" s="510"/>
      <c r="NM64" s="510"/>
      <c r="NN64" s="510"/>
      <c r="NO64" s="510"/>
      <c r="NP64" s="510"/>
      <c r="NQ64" s="510"/>
      <c r="NR64" s="510"/>
      <c r="NS64" s="510"/>
      <c r="NT64" s="510"/>
      <c r="NU64" s="510"/>
      <c r="NV64" s="510"/>
      <c r="NW64" s="510"/>
      <c r="NX64" s="510"/>
      <c r="NY64" s="510"/>
      <c r="NZ64" s="510"/>
      <c r="OA64" s="510"/>
      <c r="OB64" s="510"/>
      <c r="OC64" s="510"/>
      <c r="OD64" s="510"/>
      <c r="OE64" s="510"/>
      <c r="OF64" s="510"/>
      <c r="OG64" s="510"/>
      <c r="OH64" s="510"/>
      <c r="OI64" s="510"/>
      <c r="OJ64" s="510"/>
      <c r="OK64" s="510"/>
      <c r="OL64" s="510"/>
      <c r="OM64" s="510"/>
      <c r="ON64" s="510"/>
      <c r="OO64" s="510"/>
      <c r="OP64" s="510"/>
      <c r="OQ64" s="510"/>
      <c r="OR64" s="510"/>
      <c r="OS64" s="510"/>
      <c r="OT64" s="510"/>
      <c r="OU64" s="510"/>
      <c r="OV64" s="510"/>
      <c r="OW64" s="510"/>
      <c r="OX64" s="510"/>
      <c r="OY64" s="510"/>
      <c r="OZ64" s="510"/>
      <c r="PA64" s="510"/>
      <c r="PB64" s="510"/>
      <c r="PC64" s="510"/>
      <c r="PD64" s="510"/>
      <c r="PE64" s="510"/>
      <c r="PF64" s="510"/>
      <c r="PG64" s="510"/>
      <c r="PH64" s="510"/>
      <c r="PI64" s="510"/>
      <c r="PJ64" s="510"/>
      <c r="PK64" s="510"/>
      <c r="PL64" s="510"/>
      <c r="PM64" s="510"/>
      <c r="PN64" s="510"/>
      <c r="PO64" s="510"/>
      <c r="PP64" s="510"/>
      <c r="PQ64" s="510"/>
      <c r="PR64" s="510"/>
      <c r="PS64" s="510"/>
      <c r="PT64" s="510"/>
      <c r="PU64" s="510"/>
      <c r="PV64" s="510"/>
      <c r="PW64" s="510"/>
      <c r="PX64" s="510"/>
      <c r="PY64" s="510"/>
      <c r="PZ64" s="510"/>
      <c r="QA64" s="510"/>
      <c r="QB64" s="510"/>
      <c r="QC64" s="510"/>
      <c r="QD64" s="510"/>
      <c r="QE64" s="510"/>
      <c r="QF64" s="510"/>
      <c r="QG64" s="967"/>
      <c r="QH64" s="510"/>
      <c r="QI64" s="510"/>
      <c r="QJ64" s="510"/>
      <c r="QK64" s="510"/>
      <c r="QL64" s="510"/>
      <c r="QM64" s="510"/>
      <c r="QN64" s="510"/>
      <c r="QO64" s="510"/>
      <c r="QP64" s="510"/>
      <c r="QQ64" s="510"/>
      <c r="QR64" s="510"/>
      <c r="QS64" s="510"/>
      <c r="QT64" s="510"/>
      <c r="QU64" s="510"/>
      <c r="QV64" s="510"/>
      <c r="QW64" s="510"/>
      <c r="QX64" s="510"/>
      <c r="QY64" s="515"/>
      <c r="QZ64" s="510"/>
      <c r="RA64" s="510"/>
      <c r="RB64" s="515"/>
      <c r="RC64" s="510"/>
      <c r="RD64" s="510"/>
      <c r="RE64" s="510"/>
      <c r="RF64" s="510"/>
      <c r="RG64" s="510"/>
      <c r="RH64" s="510"/>
      <c r="RI64" s="510"/>
      <c r="RJ64" s="510"/>
      <c r="RK64" s="510"/>
      <c r="RL64" s="510"/>
      <c r="RM64" s="510"/>
      <c r="RN64" s="510"/>
      <c r="RO64" s="510"/>
      <c r="RP64" s="510"/>
      <c r="RQ64" s="510"/>
      <c r="RR64" s="510"/>
      <c r="RS64" s="510"/>
      <c r="RT64" s="510"/>
      <c r="RU64" s="510"/>
      <c r="RV64" s="510"/>
      <c r="RW64" s="510"/>
      <c r="RX64" s="510"/>
      <c r="RY64" s="510"/>
      <c r="RZ64" s="510"/>
      <c r="SA64" s="510"/>
      <c r="SB64" s="510"/>
      <c r="SC64" s="510"/>
      <c r="SD64" s="510"/>
      <c r="SE64" s="510"/>
      <c r="SF64" s="510"/>
      <c r="SG64" s="510"/>
      <c r="SH64" s="510"/>
      <c r="SI64" s="510"/>
      <c r="SJ64" s="510"/>
      <c r="SK64" s="510"/>
      <c r="SL64" s="510"/>
      <c r="SM64" s="510"/>
      <c r="SN64" s="510"/>
      <c r="SO64" s="510"/>
      <c r="SP64" s="510"/>
      <c r="SQ64" s="510"/>
      <c r="SR64" s="510"/>
      <c r="SS64" s="510"/>
      <c r="ST64" s="510"/>
      <c r="SU64" s="510"/>
      <c r="SV64" s="510"/>
      <c r="SW64" s="510"/>
      <c r="SX64" s="510"/>
      <c r="SY64" s="510"/>
      <c r="SZ64" s="510"/>
      <c r="TA64" s="510"/>
      <c r="TB64" s="510"/>
      <c r="TC64" s="510"/>
      <c r="TD64" s="510"/>
      <c r="TE64" s="510"/>
      <c r="TF64" s="510"/>
      <c r="TG64" s="510"/>
      <c r="TH64" s="510"/>
      <c r="TI64" s="510"/>
      <c r="TJ64" s="510"/>
      <c r="TK64" s="510"/>
      <c r="TL64" s="510"/>
      <c r="TM64" s="510"/>
      <c r="TN64" s="510"/>
    </row>
    <row r="65" spans="1:534" ht="15" hidden="1" customHeight="1">
      <c r="A65" s="548"/>
      <c r="B65" s="519"/>
      <c r="C65" s="549"/>
      <c r="D65" s="548"/>
      <c r="E65" s="519"/>
      <c r="F65" s="549"/>
      <c r="G65" s="548"/>
      <c r="H65" s="795"/>
      <c r="I65" s="549"/>
      <c r="J65" s="548"/>
      <c r="K65" s="519"/>
      <c r="L65" s="549"/>
      <c r="M65" s="548"/>
      <c r="N65" s="519"/>
      <c r="O65" s="549"/>
      <c r="P65" s="518"/>
      <c r="Q65" s="510"/>
      <c r="R65" s="510"/>
      <c r="S65" s="510"/>
      <c r="T65" s="520"/>
      <c r="U65" s="510"/>
      <c r="V65" s="518"/>
      <c r="W65" s="510"/>
      <c r="X65" s="510"/>
      <c r="Y65" s="510"/>
      <c r="Z65" s="520"/>
      <c r="AA65" s="510"/>
      <c r="AB65" s="510"/>
      <c r="AC65" s="511"/>
      <c r="AD65" s="512"/>
      <c r="AE65" s="510"/>
      <c r="AF65" s="511"/>
      <c r="AG65" s="512"/>
      <c r="AH65" s="510"/>
      <c r="AI65" s="510"/>
      <c r="AJ65" s="512"/>
      <c r="AK65" s="510"/>
      <c r="AL65" s="510"/>
      <c r="AM65" s="510"/>
      <c r="AN65" s="510"/>
      <c r="AO65" s="510"/>
      <c r="AP65" s="510"/>
      <c r="AQ65" s="510"/>
      <c r="AR65" s="969"/>
      <c r="AS65" s="510"/>
      <c r="AT65" s="510"/>
      <c r="AU65" s="969"/>
      <c r="AV65" s="510"/>
      <c r="AW65" s="510"/>
      <c r="AX65" s="968"/>
      <c r="AY65" s="510"/>
      <c r="AZ65" s="510"/>
      <c r="BA65" s="510"/>
      <c r="BB65" s="510"/>
      <c r="BC65" s="510"/>
      <c r="BD65" s="511"/>
      <c r="BE65" s="510"/>
      <c r="BF65" s="510"/>
      <c r="BG65" s="969"/>
      <c r="BH65" s="510"/>
      <c r="BI65" s="510"/>
      <c r="BJ65" s="510"/>
      <c r="BK65" s="510"/>
      <c r="BL65" s="510"/>
      <c r="BM65" s="969"/>
      <c r="BN65" s="510"/>
      <c r="BO65" s="510"/>
      <c r="BP65" s="529"/>
      <c r="BQ65" s="510"/>
      <c r="BR65" s="510"/>
      <c r="BS65" s="510"/>
      <c r="BT65" s="510"/>
      <c r="BU65" s="510"/>
      <c r="BV65" s="510"/>
      <c r="BW65" s="510"/>
      <c r="BX65" s="510"/>
      <c r="BY65" s="510"/>
      <c r="BZ65" s="510"/>
      <c r="CA65" s="510"/>
      <c r="CB65" s="510"/>
      <c r="CC65" s="510"/>
      <c r="CD65" s="510"/>
      <c r="CE65" s="510"/>
      <c r="CF65" s="510"/>
      <c r="CG65" s="510"/>
      <c r="CH65" s="510"/>
      <c r="CI65" s="510"/>
      <c r="CJ65" s="510"/>
      <c r="CK65" s="510"/>
      <c r="CL65" s="510"/>
      <c r="CM65" s="510"/>
      <c r="CN65" s="510"/>
      <c r="CO65" s="510"/>
      <c r="CP65" s="510"/>
      <c r="CQ65" s="510"/>
      <c r="CR65" s="510"/>
      <c r="CS65" s="510"/>
      <c r="CT65" s="510"/>
      <c r="CU65" s="510"/>
      <c r="CV65" s="510"/>
      <c r="CW65" s="510"/>
      <c r="CX65" s="510"/>
      <c r="CY65" s="510"/>
      <c r="CZ65" s="510"/>
      <c r="DA65" s="510"/>
      <c r="DB65" s="510"/>
      <c r="DC65" s="510"/>
      <c r="DD65" s="510"/>
      <c r="DE65" s="510"/>
      <c r="DG65" s="510"/>
      <c r="DH65" s="510"/>
      <c r="DI65" s="510"/>
      <c r="DJ65" s="510"/>
      <c r="DK65" s="510"/>
      <c r="DL65" s="510"/>
      <c r="DM65" s="510"/>
      <c r="DN65" s="510"/>
      <c r="DO65" s="510"/>
      <c r="DP65" s="510"/>
      <c r="DQ65" s="510"/>
      <c r="DR65" s="510"/>
      <c r="DS65" s="510"/>
      <c r="DT65" s="510"/>
      <c r="DU65" s="510"/>
      <c r="DV65" s="510"/>
      <c r="DW65" s="510"/>
      <c r="DX65" s="510"/>
      <c r="DY65" s="510"/>
      <c r="DZ65" s="510"/>
      <c r="EA65" s="510"/>
      <c r="EB65" s="510"/>
      <c r="EC65" s="510"/>
      <c r="ED65" s="510"/>
      <c r="EE65" s="510"/>
      <c r="EF65" s="510"/>
      <c r="EG65" s="510"/>
      <c r="EH65" s="510"/>
      <c r="EI65" s="510"/>
      <c r="EJ65" s="510"/>
      <c r="EK65" s="510"/>
      <c r="EL65" s="510"/>
      <c r="EM65" s="510"/>
      <c r="EN65" s="510"/>
      <c r="EO65" s="510"/>
      <c r="EP65" s="510"/>
      <c r="EQ65" s="510"/>
      <c r="ER65" s="510"/>
      <c r="ES65" s="510"/>
      <c r="ET65" s="510"/>
      <c r="EU65" s="510"/>
      <c r="EV65" s="510"/>
      <c r="EW65" s="510"/>
      <c r="EX65" s="510"/>
      <c r="EY65" s="510"/>
      <c r="EZ65" s="510"/>
      <c r="FA65" s="510"/>
      <c r="FB65" s="510"/>
      <c r="FC65" s="510"/>
      <c r="FD65" s="510"/>
      <c r="FE65" s="511"/>
      <c r="FF65" s="510"/>
      <c r="FG65" s="510"/>
      <c r="FH65" s="510"/>
      <c r="FI65" s="510"/>
      <c r="FJ65" s="510"/>
      <c r="FK65" s="510"/>
      <c r="FL65" s="510"/>
      <c r="FM65" s="510"/>
      <c r="FN65" s="510"/>
      <c r="FO65" s="510"/>
      <c r="FP65" s="510"/>
      <c r="FQ65" s="510"/>
      <c r="FR65" s="510"/>
      <c r="FS65" s="510"/>
      <c r="FT65" s="510"/>
      <c r="FU65" s="510"/>
      <c r="FV65" s="510"/>
      <c r="FW65" s="510"/>
      <c r="FX65" s="510"/>
      <c r="FY65" s="510"/>
      <c r="FZ65" s="510"/>
      <c r="GA65" s="510"/>
      <c r="GB65" s="510"/>
      <c r="GC65" s="510"/>
      <c r="GD65" s="510"/>
      <c r="GE65" s="510"/>
      <c r="GF65" s="510"/>
      <c r="GG65" s="510"/>
      <c r="GH65" s="510"/>
      <c r="GI65" s="510"/>
      <c r="GJ65" s="510"/>
      <c r="GK65" s="510"/>
      <c r="GL65" s="510"/>
      <c r="GM65" s="510"/>
      <c r="GN65" s="510"/>
      <c r="GO65" s="510"/>
      <c r="GP65" s="510"/>
      <c r="GQ65" s="510"/>
      <c r="GR65" s="510"/>
      <c r="GS65" s="510"/>
      <c r="GT65" s="510"/>
      <c r="GU65" s="510"/>
      <c r="GV65" s="510"/>
      <c r="GW65" s="510"/>
      <c r="GX65" s="510"/>
      <c r="GY65" s="510"/>
      <c r="GZ65" s="510"/>
      <c r="HA65" s="510"/>
      <c r="HB65" s="510"/>
      <c r="HC65" s="510"/>
      <c r="HD65" s="510"/>
      <c r="HE65" s="510"/>
      <c r="HF65" s="510"/>
      <c r="HG65" s="510"/>
      <c r="HH65" s="510"/>
      <c r="HI65" s="510"/>
      <c r="HJ65" s="510"/>
      <c r="HK65" s="510"/>
      <c r="HL65" s="510"/>
      <c r="HM65" s="510"/>
      <c r="HN65" s="510"/>
      <c r="HO65" s="510"/>
      <c r="HP65" s="510"/>
      <c r="HQ65" s="510"/>
      <c r="HR65" s="510"/>
      <c r="HS65" s="510"/>
      <c r="HT65" s="510"/>
      <c r="HU65" s="510"/>
      <c r="HV65" s="510"/>
      <c r="HW65" s="510"/>
      <c r="HX65" s="510"/>
      <c r="HY65" s="510"/>
      <c r="HZ65" s="510"/>
      <c r="IA65" s="510"/>
      <c r="IB65" s="510"/>
      <c r="IC65" s="510"/>
      <c r="ID65" s="510"/>
      <c r="IE65" s="510"/>
      <c r="IF65" s="510"/>
      <c r="IG65" s="510"/>
      <c r="IH65" s="510"/>
      <c r="II65" s="510"/>
      <c r="IJ65" s="510"/>
      <c r="IK65" s="510"/>
      <c r="IL65" s="510"/>
      <c r="IM65" s="510"/>
      <c r="IN65" s="510"/>
      <c r="IO65" s="510"/>
      <c r="IP65" s="510"/>
      <c r="IQ65" s="510"/>
      <c r="IR65" s="510"/>
      <c r="IS65" s="510"/>
      <c r="IT65" s="510"/>
      <c r="IU65" s="510"/>
      <c r="IV65" s="510"/>
      <c r="IW65" s="510"/>
      <c r="IX65" s="510"/>
      <c r="IY65" s="510"/>
      <c r="IZ65" s="510"/>
      <c r="JA65" s="510"/>
      <c r="JB65" s="510"/>
      <c r="JC65" s="510"/>
      <c r="JD65" s="510"/>
      <c r="JE65" s="510"/>
      <c r="JF65" s="510"/>
      <c r="JG65" s="510"/>
      <c r="JH65" s="510"/>
      <c r="JI65" s="510"/>
      <c r="JJ65" s="510"/>
      <c r="JK65" s="510"/>
      <c r="JL65" s="510"/>
      <c r="JM65" s="510"/>
      <c r="JN65" s="510"/>
      <c r="JO65" s="510"/>
      <c r="JP65" s="510"/>
      <c r="JQ65" s="510"/>
      <c r="JR65" s="510"/>
      <c r="JS65" s="510"/>
      <c r="JT65" s="510"/>
      <c r="JU65" s="510"/>
      <c r="JV65" s="510"/>
      <c r="JW65" s="510"/>
      <c r="JX65" s="510"/>
      <c r="JY65" s="510"/>
      <c r="JZ65" s="510"/>
      <c r="KB65" s="510"/>
      <c r="KC65" s="510"/>
      <c r="KD65" s="510"/>
      <c r="KE65" s="510"/>
      <c r="KF65" s="510"/>
      <c r="KG65" s="510"/>
      <c r="KH65" s="510"/>
      <c r="KI65" s="510"/>
      <c r="KJ65" s="510"/>
      <c r="KK65" s="510"/>
      <c r="KL65" s="510"/>
      <c r="KM65" s="510"/>
      <c r="KN65" s="510"/>
      <c r="KO65" s="510"/>
      <c r="KP65" s="510"/>
      <c r="KQ65" s="510"/>
      <c r="KR65" s="510"/>
      <c r="KS65" s="510"/>
      <c r="KT65" s="510"/>
      <c r="KU65" s="510"/>
      <c r="KV65" s="510"/>
      <c r="KW65" s="510"/>
      <c r="KX65" s="510"/>
      <c r="KY65" s="510"/>
      <c r="KZ65" s="510"/>
      <c r="LA65" s="510"/>
      <c r="LB65" s="510"/>
      <c r="LC65" s="510"/>
      <c r="LD65" s="510"/>
      <c r="LE65" s="510"/>
      <c r="LF65" s="510"/>
      <c r="LG65" s="510"/>
      <c r="LH65" s="510"/>
      <c r="LI65" s="510"/>
      <c r="LJ65" s="510"/>
      <c r="LK65" s="510"/>
      <c r="LL65" s="510"/>
      <c r="LM65" s="510"/>
      <c r="LN65" s="528"/>
      <c r="LO65" s="510"/>
      <c r="LP65" s="510"/>
      <c r="LR65" s="510"/>
      <c r="LS65" s="510"/>
      <c r="LT65" s="510"/>
      <c r="LU65" s="510"/>
      <c r="LV65" s="510"/>
      <c r="LW65" s="510"/>
      <c r="LX65" s="510"/>
      <c r="LY65" s="510"/>
      <c r="LZ65" s="510"/>
      <c r="MA65" s="510"/>
      <c r="MB65" s="510"/>
      <c r="MC65" s="510"/>
      <c r="MD65" s="510"/>
      <c r="ME65" s="510"/>
      <c r="MF65" s="510"/>
      <c r="MG65" s="510"/>
      <c r="MH65" s="510"/>
      <c r="MI65" s="510"/>
      <c r="MJ65" s="510"/>
      <c r="MK65" s="510"/>
      <c r="ML65" s="510"/>
      <c r="MM65" s="510"/>
      <c r="MN65" s="510"/>
      <c r="MO65" s="510"/>
      <c r="MP65" s="510"/>
      <c r="MQ65" s="510"/>
      <c r="MR65" s="510"/>
      <c r="MS65" s="510"/>
      <c r="MT65" s="510"/>
      <c r="MU65" s="510"/>
      <c r="MV65" s="510"/>
      <c r="MW65" s="510"/>
      <c r="MX65" s="510"/>
      <c r="MY65" s="510"/>
      <c r="MZ65" s="510"/>
      <c r="NA65" s="510"/>
      <c r="NB65" s="510"/>
      <c r="NC65" s="510"/>
      <c r="ND65" s="510"/>
      <c r="NE65" s="510"/>
      <c r="NF65" s="510"/>
      <c r="NG65" s="510"/>
      <c r="NH65" s="510"/>
      <c r="NI65" s="510"/>
      <c r="NJ65" s="510"/>
      <c r="NK65" s="510"/>
      <c r="NL65" s="510"/>
      <c r="NM65" s="510"/>
      <c r="NN65" s="510"/>
      <c r="NO65" s="510"/>
      <c r="NP65" s="510"/>
      <c r="NQ65" s="510"/>
      <c r="NR65" s="510"/>
      <c r="NS65" s="510"/>
      <c r="NT65" s="510"/>
      <c r="NU65" s="510"/>
      <c r="NV65" s="510"/>
      <c r="NW65" s="510"/>
      <c r="NX65" s="510"/>
      <c r="NY65" s="510"/>
      <c r="NZ65" s="510"/>
      <c r="OA65" s="510"/>
      <c r="OB65" s="510"/>
      <c r="OC65" s="510"/>
      <c r="OD65" s="510"/>
      <c r="OE65" s="510"/>
      <c r="OF65" s="510"/>
      <c r="OG65" s="510"/>
      <c r="OH65" s="510"/>
      <c r="OI65" s="510"/>
      <c r="OJ65" s="510"/>
      <c r="OK65" s="510"/>
      <c r="OL65" s="510"/>
      <c r="OM65" s="510"/>
      <c r="ON65" s="510"/>
      <c r="OO65" s="510"/>
      <c r="OP65" s="510"/>
      <c r="OQ65" s="510"/>
      <c r="OR65" s="510"/>
      <c r="OS65" s="510"/>
      <c r="OT65" s="510"/>
      <c r="OU65" s="510"/>
      <c r="OV65" s="510"/>
      <c r="OW65" s="510"/>
      <c r="OX65" s="510"/>
      <c r="OY65" s="510"/>
      <c r="OZ65" s="510"/>
      <c r="PA65" s="510"/>
      <c r="PB65" s="510"/>
      <c r="PC65" s="510"/>
      <c r="PD65" s="510"/>
      <c r="PE65" s="510"/>
      <c r="PF65" s="510"/>
      <c r="PG65" s="510"/>
      <c r="PH65" s="510"/>
      <c r="PI65" s="510"/>
      <c r="PJ65" s="510"/>
      <c r="PK65" s="510"/>
      <c r="PL65" s="510"/>
      <c r="PM65" s="510"/>
      <c r="PN65" s="510"/>
      <c r="PO65" s="510"/>
      <c r="PP65" s="510"/>
      <c r="PQ65" s="510"/>
      <c r="PR65" s="510"/>
      <c r="PS65" s="510"/>
      <c r="PT65" s="510"/>
      <c r="PU65" s="510"/>
      <c r="PV65" s="510"/>
      <c r="PW65" s="510"/>
      <c r="PX65" s="510"/>
      <c r="PY65" s="510"/>
      <c r="PZ65" s="510"/>
      <c r="QA65" s="510"/>
      <c r="QB65" s="510"/>
      <c r="QC65" s="510"/>
      <c r="QD65" s="510"/>
      <c r="QE65" s="510"/>
      <c r="QF65" s="510"/>
      <c r="QG65" s="510"/>
      <c r="QH65" s="510"/>
      <c r="QI65" s="510"/>
      <c r="QJ65" s="510"/>
      <c r="QK65" s="510"/>
      <c r="QL65" s="510"/>
      <c r="QM65" s="510"/>
      <c r="QN65" s="510"/>
      <c r="QO65" s="510"/>
      <c r="QP65" s="510"/>
      <c r="QQ65" s="510"/>
      <c r="QR65" s="510"/>
      <c r="QS65" s="510"/>
      <c r="QT65" s="510"/>
      <c r="QU65" s="510"/>
      <c r="QV65" s="510"/>
      <c r="QW65" s="510"/>
      <c r="QX65" s="510"/>
      <c r="QY65" s="515"/>
      <c r="QZ65" s="510"/>
      <c r="RA65" s="510"/>
      <c r="RB65" s="515"/>
      <c r="RC65" s="510"/>
      <c r="RD65" s="510"/>
      <c r="RE65" s="510"/>
      <c r="RF65" s="510"/>
      <c r="RG65" s="510"/>
      <c r="RH65" s="510"/>
      <c r="RI65" s="510"/>
      <c r="RJ65" s="510"/>
      <c r="RK65" s="515"/>
      <c r="RL65" s="510"/>
      <c r="RM65" s="510"/>
      <c r="RO65" s="510"/>
      <c r="RP65" s="510"/>
      <c r="RQ65" s="510"/>
      <c r="RR65" s="510"/>
      <c r="RS65" s="510"/>
      <c r="RT65" s="510"/>
      <c r="RU65" s="510"/>
      <c r="RV65" s="510"/>
      <c r="RW65" s="510"/>
      <c r="RX65" s="510"/>
      <c r="RY65" s="510"/>
      <c r="RZ65" s="510"/>
      <c r="SA65" s="510"/>
      <c r="SB65" s="510"/>
      <c r="SC65" s="510"/>
      <c r="SD65" s="510"/>
      <c r="SE65" s="510"/>
      <c r="SF65" s="510"/>
      <c r="SG65" s="510"/>
      <c r="SH65" s="510"/>
      <c r="SI65" s="510"/>
      <c r="SJ65" s="510"/>
      <c r="SK65" s="510"/>
      <c r="SL65" s="510"/>
      <c r="SM65" s="510"/>
      <c r="SN65" s="510"/>
      <c r="SO65" s="510"/>
      <c r="SP65" s="510"/>
      <c r="SQ65" s="510"/>
      <c r="SR65" s="510"/>
      <c r="SS65" s="510"/>
      <c r="ST65" s="510"/>
      <c r="SU65" s="510"/>
      <c r="SV65" s="510"/>
      <c r="SW65" s="510"/>
      <c r="SX65" s="510"/>
      <c r="SY65" s="510"/>
      <c r="SZ65" s="510"/>
      <c r="TA65" s="510"/>
      <c r="TB65" s="510"/>
      <c r="TC65" s="510"/>
      <c r="TD65" s="510"/>
      <c r="TE65" s="510"/>
      <c r="TF65" s="510"/>
      <c r="TG65" s="510"/>
      <c r="TH65" s="510"/>
      <c r="TI65" s="510"/>
      <c r="TJ65" s="510"/>
      <c r="TK65" s="510"/>
      <c r="TL65" s="510"/>
      <c r="TM65" s="510"/>
      <c r="TN65" s="510"/>
    </row>
    <row r="66" spans="1:534" ht="15" hidden="1" customHeight="1">
      <c r="A66" s="548"/>
      <c r="B66" s="519"/>
      <c r="C66" s="549"/>
      <c r="D66" s="548"/>
      <c r="E66" s="519"/>
      <c r="F66" s="549"/>
      <c r="G66" s="548"/>
      <c r="H66" s="795"/>
      <c r="I66" s="549"/>
      <c r="J66" s="548"/>
      <c r="K66" s="519"/>
      <c r="L66" s="549"/>
      <c r="M66" s="548"/>
      <c r="N66" s="519"/>
      <c r="O66" s="549"/>
      <c r="P66" s="518"/>
      <c r="Q66" s="510"/>
      <c r="R66" s="510"/>
      <c r="S66" s="510"/>
      <c r="T66" s="510"/>
      <c r="U66" s="510"/>
      <c r="V66" s="518"/>
      <c r="W66" s="510"/>
      <c r="X66" s="510"/>
      <c r="Y66" s="510"/>
      <c r="Z66" s="510"/>
      <c r="AA66" s="510"/>
      <c r="AB66" s="510"/>
      <c r="AC66" s="520"/>
      <c r="AD66" s="512"/>
      <c r="AE66" s="510"/>
      <c r="AF66" s="520"/>
      <c r="AG66" s="512"/>
      <c r="AH66" s="510"/>
      <c r="AI66" s="968"/>
      <c r="AJ66" s="512"/>
      <c r="AK66" s="510"/>
      <c r="AL66" s="511"/>
      <c r="AM66" s="510"/>
      <c r="AN66" s="510"/>
      <c r="AO66" s="510"/>
      <c r="AP66" s="510"/>
      <c r="AQ66" s="510"/>
      <c r="AR66" s="970"/>
      <c r="AS66" s="510"/>
      <c r="AT66" s="510"/>
      <c r="AU66" s="969"/>
      <c r="AV66" s="510"/>
      <c r="AW66" s="510"/>
      <c r="AX66" s="969"/>
      <c r="AY66" s="510"/>
      <c r="AZ66" s="510"/>
      <c r="BA66" s="510"/>
      <c r="BB66" s="510"/>
      <c r="BC66" s="510"/>
      <c r="BD66" s="510"/>
      <c r="BE66" s="510"/>
      <c r="BF66" s="510"/>
      <c r="BG66" s="969"/>
      <c r="BH66" s="510"/>
      <c r="BI66" s="510"/>
      <c r="BJ66" s="510"/>
      <c r="BK66" s="510"/>
      <c r="BL66" s="510"/>
      <c r="BM66" s="969"/>
      <c r="BN66" s="510"/>
      <c r="BO66" s="510"/>
      <c r="BP66" s="510"/>
      <c r="BQ66" s="510"/>
      <c r="BR66" s="510"/>
      <c r="BS66" s="510"/>
      <c r="BT66" s="510"/>
      <c r="BU66" s="510"/>
      <c r="BV66" s="510"/>
      <c r="BW66" s="510"/>
      <c r="BX66" s="510"/>
      <c r="BY66" s="510"/>
      <c r="BZ66" s="510"/>
      <c r="CA66" s="510"/>
      <c r="CB66" s="510"/>
      <c r="CC66" s="510"/>
      <c r="CD66" s="510"/>
      <c r="CE66" s="510"/>
      <c r="CF66" s="510"/>
      <c r="CG66" s="510"/>
      <c r="CH66" s="510"/>
      <c r="CI66" s="510"/>
      <c r="CJ66" s="510"/>
      <c r="CK66" s="510"/>
      <c r="CL66" s="510"/>
      <c r="CM66" s="510"/>
      <c r="CN66" s="510"/>
      <c r="CO66" s="510"/>
      <c r="CP66" s="510"/>
      <c r="CQ66" s="510"/>
      <c r="CR66" s="510"/>
      <c r="CS66" s="510"/>
      <c r="CT66" s="510"/>
      <c r="CU66" s="510"/>
      <c r="CV66" s="510"/>
      <c r="CW66" s="510"/>
      <c r="CX66" s="510"/>
      <c r="CY66" s="510"/>
      <c r="CZ66" s="510"/>
      <c r="DA66" s="510"/>
      <c r="DB66" s="510"/>
      <c r="DC66" s="510"/>
      <c r="DD66" s="510"/>
      <c r="DE66" s="510"/>
      <c r="DF66" s="511"/>
      <c r="DG66" s="510"/>
      <c r="DH66" s="510"/>
      <c r="DI66" s="510"/>
      <c r="DJ66" s="510"/>
      <c r="DK66" s="510"/>
      <c r="DL66" s="510"/>
      <c r="DM66" s="510"/>
      <c r="DN66" s="510"/>
      <c r="DO66" s="510"/>
      <c r="DP66" s="510"/>
      <c r="DQ66" s="510"/>
      <c r="DR66" s="510"/>
      <c r="DS66" s="510"/>
      <c r="DT66" s="510"/>
      <c r="DU66" s="510"/>
      <c r="DV66" s="510"/>
      <c r="DW66" s="510"/>
      <c r="DX66" s="510"/>
      <c r="DY66" s="510"/>
      <c r="DZ66" s="510"/>
      <c r="EA66" s="510"/>
      <c r="EB66" s="510"/>
      <c r="EC66" s="510"/>
      <c r="ED66" s="510"/>
      <c r="EE66" s="510"/>
      <c r="EF66" s="510"/>
      <c r="EG66" s="510"/>
      <c r="EH66" s="510"/>
      <c r="EI66" s="510"/>
      <c r="EJ66" s="510"/>
      <c r="EK66" s="510"/>
      <c r="EL66" s="510"/>
      <c r="EM66" s="510"/>
      <c r="EN66" s="510"/>
      <c r="EO66" s="510"/>
      <c r="EP66" s="510"/>
      <c r="EQ66" s="510"/>
      <c r="ER66" s="510"/>
      <c r="ES66" s="510"/>
      <c r="ET66" s="510"/>
      <c r="EU66" s="510"/>
      <c r="EV66" s="510"/>
      <c r="EW66" s="510"/>
      <c r="EX66" s="510"/>
      <c r="EY66" s="510"/>
      <c r="EZ66" s="510"/>
      <c r="FA66" s="510"/>
      <c r="FB66" s="510"/>
      <c r="FC66" s="510"/>
      <c r="FD66" s="510"/>
      <c r="FE66" s="510"/>
      <c r="FF66" s="510"/>
      <c r="FG66" s="510"/>
      <c r="FH66" s="510"/>
      <c r="FI66" s="510"/>
      <c r="FJ66" s="510"/>
      <c r="FK66" s="510"/>
      <c r="FL66" s="510"/>
      <c r="FM66" s="510"/>
      <c r="FN66" s="510"/>
      <c r="FO66" s="510"/>
      <c r="FP66" s="510"/>
      <c r="FQ66" s="510"/>
      <c r="FR66" s="510"/>
      <c r="FS66" s="510"/>
      <c r="FT66" s="510"/>
      <c r="FU66" s="510"/>
      <c r="FV66" s="510"/>
      <c r="FW66" s="510"/>
      <c r="FX66" s="510"/>
      <c r="FY66" s="510"/>
      <c r="FZ66" s="510"/>
      <c r="GA66" s="510"/>
      <c r="GB66" s="510"/>
      <c r="GC66" s="510"/>
      <c r="GD66" s="510"/>
      <c r="GE66" s="510"/>
      <c r="GF66" s="510"/>
      <c r="GG66" s="510"/>
      <c r="GH66" s="510"/>
      <c r="GI66" s="510"/>
      <c r="GJ66" s="510"/>
      <c r="GK66" s="510"/>
      <c r="GL66" s="510"/>
      <c r="GM66" s="510"/>
      <c r="GN66" s="510"/>
      <c r="GO66" s="510"/>
      <c r="GP66" s="510"/>
      <c r="GQ66" s="510"/>
      <c r="GR66" s="510"/>
      <c r="GS66" s="510"/>
      <c r="GT66" s="510"/>
      <c r="GU66" s="510"/>
      <c r="GV66" s="510"/>
      <c r="GW66" s="510"/>
      <c r="GX66" s="510"/>
      <c r="GY66" s="510"/>
      <c r="GZ66" s="510"/>
      <c r="HA66" s="510"/>
      <c r="HB66" s="510"/>
      <c r="HC66" s="510"/>
      <c r="HD66" s="510"/>
      <c r="HE66" s="510"/>
      <c r="HF66" s="510"/>
      <c r="HG66" s="510"/>
      <c r="HH66" s="510"/>
      <c r="HI66" s="510"/>
      <c r="HJ66" s="510"/>
      <c r="HK66" s="510"/>
      <c r="HL66" s="510"/>
      <c r="HM66" s="510"/>
      <c r="HN66" s="510"/>
      <c r="HO66" s="510"/>
      <c r="HP66" s="510"/>
      <c r="HQ66" s="510"/>
      <c r="HR66" s="510"/>
      <c r="HS66" s="510"/>
      <c r="HT66" s="510"/>
      <c r="HU66" s="510"/>
      <c r="HV66" s="510"/>
      <c r="HW66" s="510"/>
      <c r="HX66" s="510"/>
      <c r="HY66" s="510"/>
      <c r="HZ66" s="510"/>
      <c r="IA66" s="510"/>
      <c r="IB66" s="510"/>
      <c r="IC66" s="510"/>
      <c r="ID66" s="510"/>
      <c r="IE66" s="510"/>
      <c r="IF66" s="510"/>
      <c r="IG66" s="510"/>
      <c r="IH66" s="510"/>
      <c r="II66" s="510"/>
      <c r="IJ66" s="510"/>
      <c r="IK66" s="510"/>
      <c r="IL66" s="510"/>
      <c r="IM66" s="510"/>
      <c r="IN66" s="510"/>
      <c r="IO66" s="510"/>
      <c r="IP66" s="510"/>
      <c r="IQ66" s="510"/>
      <c r="IR66" s="510"/>
      <c r="IS66" s="510"/>
      <c r="IT66" s="510"/>
      <c r="IU66" s="510"/>
      <c r="IV66" s="510"/>
      <c r="IW66" s="510"/>
      <c r="IX66" s="510"/>
      <c r="IY66" s="510"/>
      <c r="IZ66" s="510"/>
      <c r="JA66" s="510"/>
      <c r="JB66" s="510"/>
      <c r="JC66" s="510"/>
      <c r="JD66" s="510"/>
      <c r="JE66" s="510"/>
      <c r="JF66" s="510"/>
      <c r="JG66" s="510"/>
      <c r="JH66" s="510"/>
      <c r="JI66" s="510"/>
      <c r="JJ66" s="510"/>
      <c r="JK66" s="510"/>
      <c r="JL66" s="510"/>
      <c r="JM66" s="510"/>
      <c r="JN66" s="510"/>
      <c r="JO66" s="510"/>
      <c r="JP66" s="510"/>
      <c r="JQ66" s="510"/>
      <c r="JR66" s="510"/>
      <c r="JS66" s="510"/>
      <c r="JT66" s="510"/>
      <c r="JU66" s="510"/>
      <c r="JV66" s="510"/>
      <c r="JW66" s="510"/>
      <c r="JX66" s="510"/>
      <c r="JY66" s="510"/>
      <c r="JZ66" s="510"/>
      <c r="KB66" s="510"/>
      <c r="KC66" s="510"/>
      <c r="KD66" s="510"/>
      <c r="KE66" s="510"/>
      <c r="KF66" s="510"/>
      <c r="KG66" s="510"/>
      <c r="KH66" s="510"/>
      <c r="KI66" s="510"/>
      <c r="KJ66" s="510"/>
      <c r="KK66" s="510"/>
      <c r="KL66" s="510"/>
      <c r="KM66" s="510"/>
      <c r="KN66" s="510"/>
      <c r="KO66" s="510"/>
      <c r="KP66" s="510"/>
      <c r="KQ66" s="510"/>
      <c r="KR66" s="510"/>
      <c r="KS66" s="510"/>
      <c r="KT66" s="510"/>
      <c r="KU66" s="510"/>
      <c r="KV66" s="510"/>
      <c r="KW66" s="510"/>
      <c r="KX66" s="510"/>
      <c r="KY66" s="510"/>
      <c r="KZ66" s="510"/>
      <c r="LA66" s="510"/>
      <c r="LB66" s="510"/>
      <c r="LC66" s="510"/>
      <c r="LD66" s="510"/>
      <c r="LE66" s="510"/>
      <c r="LF66" s="510"/>
      <c r="LG66" s="510"/>
      <c r="LH66" s="510"/>
      <c r="LI66" s="510"/>
      <c r="LJ66" s="510"/>
      <c r="LK66" s="510"/>
      <c r="LL66" s="510"/>
      <c r="LM66" s="510"/>
      <c r="LN66" s="510"/>
      <c r="LO66" s="510"/>
      <c r="LP66" s="510"/>
      <c r="LR66" s="510"/>
      <c r="LS66" s="510"/>
      <c r="LT66" s="510"/>
      <c r="LU66" s="510"/>
      <c r="LV66" s="510"/>
      <c r="LW66" s="510"/>
      <c r="LX66" s="510"/>
      <c r="LY66" s="510"/>
      <c r="LZ66" s="510"/>
      <c r="MA66" s="510"/>
      <c r="MB66" s="510"/>
      <c r="MC66" s="510"/>
      <c r="MD66" s="510"/>
      <c r="ME66" s="510"/>
      <c r="MF66" s="510"/>
      <c r="MG66" s="510"/>
      <c r="MH66" s="510"/>
      <c r="MI66" s="510"/>
      <c r="MJ66" s="510"/>
      <c r="MK66" s="510"/>
      <c r="ML66" s="510"/>
      <c r="MM66" s="510"/>
      <c r="MN66" s="510"/>
      <c r="MO66" s="510"/>
      <c r="MP66" s="510"/>
      <c r="MQ66" s="510"/>
      <c r="MR66" s="510"/>
      <c r="MS66" s="510"/>
      <c r="MT66" s="510"/>
      <c r="MU66" s="510"/>
      <c r="MV66" s="510"/>
      <c r="MW66" s="510"/>
      <c r="MX66" s="510"/>
      <c r="MY66" s="510"/>
      <c r="MZ66" s="510"/>
      <c r="NA66" s="510"/>
      <c r="NB66" s="510"/>
      <c r="NC66" s="510"/>
      <c r="ND66" s="510"/>
      <c r="NE66" s="510"/>
      <c r="NF66" s="510"/>
      <c r="NG66" s="510"/>
      <c r="NH66" s="510"/>
      <c r="NI66" s="510"/>
      <c r="NJ66" s="510"/>
      <c r="NK66" s="510"/>
      <c r="NL66" s="510"/>
      <c r="NM66" s="510"/>
      <c r="NN66" s="510"/>
      <c r="NO66" s="510"/>
      <c r="NP66" s="510"/>
      <c r="NQ66" s="510"/>
      <c r="NR66" s="510"/>
      <c r="NS66" s="510"/>
      <c r="NT66" s="510"/>
      <c r="NU66" s="510"/>
      <c r="NV66" s="510"/>
      <c r="NW66" s="510"/>
      <c r="NX66" s="510"/>
      <c r="NY66" s="510"/>
      <c r="NZ66" s="510"/>
      <c r="OA66" s="510"/>
      <c r="OB66" s="510"/>
      <c r="OC66" s="510"/>
      <c r="OD66" s="510"/>
      <c r="OE66" s="510"/>
      <c r="OF66" s="510"/>
      <c r="OG66" s="510"/>
      <c r="OH66" s="510"/>
      <c r="OI66" s="510"/>
      <c r="OJ66" s="510"/>
      <c r="OK66" s="510"/>
      <c r="OL66" s="510"/>
      <c r="OM66" s="510"/>
      <c r="ON66" s="510"/>
      <c r="OO66" s="510"/>
      <c r="OP66" s="510"/>
      <c r="OQ66" s="510"/>
      <c r="OR66" s="510"/>
      <c r="OS66" s="510"/>
      <c r="OT66" s="510"/>
      <c r="OU66" s="510"/>
      <c r="OV66" s="510"/>
      <c r="OW66" s="510"/>
      <c r="OX66" s="510"/>
      <c r="OY66" s="510"/>
      <c r="OZ66" s="510"/>
      <c r="PA66" s="510"/>
      <c r="PB66" s="510"/>
      <c r="PC66" s="510"/>
      <c r="PD66" s="510"/>
      <c r="PE66" s="510"/>
      <c r="PF66" s="510"/>
      <c r="PG66" s="510"/>
      <c r="PH66" s="510"/>
      <c r="PI66" s="510"/>
      <c r="PJ66" s="510"/>
      <c r="PK66" s="510"/>
      <c r="PL66" s="510"/>
      <c r="PM66" s="510"/>
      <c r="PN66" s="510"/>
      <c r="PO66" s="510"/>
      <c r="PP66" s="510"/>
      <c r="PQ66" s="510"/>
      <c r="PR66" s="510"/>
      <c r="PS66" s="510"/>
      <c r="PT66" s="510"/>
      <c r="PU66" s="510"/>
      <c r="PV66" s="510"/>
      <c r="PW66" s="510"/>
      <c r="PX66" s="510"/>
      <c r="PY66" s="510"/>
      <c r="PZ66" s="510"/>
      <c r="QA66" s="510"/>
      <c r="QB66" s="510"/>
      <c r="QC66" s="510"/>
      <c r="QD66" s="510"/>
      <c r="QE66" s="510"/>
      <c r="QF66" s="510"/>
      <c r="QG66" s="510"/>
      <c r="QH66" s="510"/>
      <c r="QI66" s="510"/>
      <c r="QJ66" s="510"/>
      <c r="QK66" s="510"/>
      <c r="QL66" s="510"/>
      <c r="QM66" s="510"/>
      <c r="QN66" s="510"/>
      <c r="QO66" s="510"/>
      <c r="QP66" s="510"/>
      <c r="QQ66" s="510"/>
      <c r="QR66" s="510"/>
      <c r="QS66" s="510"/>
      <c r="QT66" s="510"/>
      <c r="QU66" s="510"/>
      <c r="QV66" s="510"/>
      <c r="QW66" s="510"/>
      <c r="QX66" s="510"/>
      <c r="QY66" s="510"/>
      <c r="QZ66" s="510"/>
      <c r="RA66" s="510"/>
      <c r="RB66" s="510"/>
      <c r="RC66" s="510"/>
      <c r="RD66" s="510"/>
      <c r="RE66" s="510"/>
      <c r="RF66" s="510"/>
      <c r="RG66" s="510"/>
      <c r="RH66" s="510"/>
      <c r="RI66" s="510"/>
      <c r="RJ66" s="510"/>
      <c r="RK66" s="510"/>
      <c r="RL66" s="510"/>
      <c r="RM66" s="510"/>
      <c r="RO66" s="510"/>
      <c r="RP66" s="510"/>
      <c r="RQ66" s="510"/>
      <c r="RR66" s="510"/>
      <c r="RS66" s="510"/>
      <c r="RT66" s="510"/>
      <c r="RU66" s="510"/>
      <c r="RV66" s="510"/>
      <c r="RW66" s="510"/>
      <c r="RX66" s="510"/>
      <c r="RY66" s="510"/>
      <c r="RZ66" s="510"/>
      <c r="SA66" s="510"/>
      <c r="SB66" s="510"/>
      <c r="SC66" s="510"/>
      <c r="SD66" s="510"/>
      <c r="SE66" s="510"/>
      <c r="SF66" s="510"/>
      <c r="SG66" s="510"/>
      <c r="SH66" s="510"/>
      <c r="SI66" s="510"/>
      <c r="SJ66" s="510"/>
      <c r="SK66" s="510"/>
      <c r="SL66" s="510"/>
      <c r="SM66" s="510"/>
      <c r="SN66" s="510"/>
      <c r="SO66" s="510"/>
      <c r="SP66" s="510"/>
      <c r="SQ66" s="510"/>
      <c r="SR66" s="510"/>
      <c r="SS66" s="510"/>
      <c r="ST66" s="510"/>
      <c r="SU66" s="510"/>
      <c r="SV66" s="510"/>
      <c r="SW66" s="510"/>
      <c r="SX66" s="510"/>
      <c r="SY66" s="510"/>
      <c r="SZ66" s="510"/>
      <c r="TA66" s="510"/>
      <c r="TB66" s="510"/>
      <c r="TC66" s="510"/>
      <c r="TD66" s="510"/>
      <c r="TE66" s="510"/>
      <c r="TF66" s="510"/>
      <c r="TG66" s="510"/>
      <c r="TH66" s="510"/>
      <c r="TI66" s="510"/>
      <c r="TJ66" s="510"/>
      <c r="TK66" s="510"/>
      <c r="TL66" s="510"/>
      <c r="TM66" s="510"/>
      <c r="TN66" s="510"/>
    </row>
    <row r="67" spans="1:534" ht="15" hidden="1" customHeight="1">
      <c r="A67" s="548"/>
      <c r="B67" s="519"/>
      <c r="C67" s="549"/>
      <c r="D67" s="548"/>
      <c r="E67" s="519"/>
      <c r="F67" s="549"/>
      <c r="G67" s="548"/>
      <c r="H67" s="795"/>
      <c r="I67" s="549"/>
      <c r="J67" s="548"/>
      <c r="K67" s="519"/>
      <c r="L67" s="549"/>
      <c r="M67" s="548"/>
      <c r="N67" s="519"/>
      <c r="O67" s="549"/>
      <c r="P67" s="518"/>
      <c r="Q67" s="510"/>
      <c r="R67" s="510"/>
      <c r="S67" s="510"/>
      <c r="T67" s="510"/>
      <c r="U67" s="510"/>
      <c r="V67" s="518"/>
      <c r="W67" s="510"/>
      <c r="X67" s="510"/>
      <c r="Y67" s="510"/>
      <c r="Z67" s="510"/>
      <c r="AA67" s="510"/>
      <c r="AB67" s="510"/>
      <c r="AC67" s="510"/>
      <c r="AE67" s="510"/>
      <c r="AF67" s="510"/>
      <c r="AG67" s="498"/>
      <c r="AH67" s="510"/>
      <c r="AI67" s="969"/>
      <c r="AJ67" s="498"/>
      <c r="AK67" s="510"/>
      <c r="AL67" s="520"/>
      <c r="AM67" s="510"/>
      <c r="AN67" s="510"/>
      <c r="AO67" s="510"/>
      <c r="AP67" s="510"/>
      <c r="AQ67" s="510"/>
      <c r="AR67" s="510"/>
      <c r="AS67" s="510"/>
      <c r="AT67" s="510"/>
      <c r="AU67" s="970"/>
      <c r="AV67" s="510"/>
      <c r="AW67" s="510"/>
      <c r="AX67" s="969"/>
      <c r="AY67" s="510"/>
      <c r="AZ67" s="510"/>
      <c r="BA67" s="510"/>
      <c r="BB67" s="510"/>
      <c r="BC67" s="510"/>
      <c r="BD67" s="510"/>
      <c r="BE67" s="510"/>
      <c r="BF67" s="510"/>
      <c r="BG67" s="970"/>
      <c r="BH67" s="510"/>
      <c r="BI67" s="510"/>
      <c r="BJ67" s="510"/>
      <c r="BK67" s="510"/>
      <c r="BL67" s="510"/>
      <c r="BM67" s="970"/>
      <c r="BN67" s="510"/>
      <c r="BO67" s="510"/>
      <c r="BP67" s="510"/>
      <c r="BQ67" s="510"/>
      <c r="BR67" s="510"/>
      <c r="BS67" s="510"/>
      <c r="BT67" s="510"/>
      <c r="BU67" s="510"/>
      <c r="BV67" s="510"/>
      <c r="BW67" s="510"/>
      <c r="BX67" s="510"/>
      <c r="BY67" s="510"/>
      <c r="BZ67" s="510"/>
      <c r="CA67" s="510"/>
      <c r="CB67" s="510"/>
      <c r="CC67" s="510"/>
      <c r="CD67" s="510"/>
      <c r="CE67" s="510"/>
      <c r="CF67" s="510"/>
      <c r="CG67" s="510"/>
      <c r="CH67" s="510"/>
      <c r="CI67" s="510"/>
      <c r="CJ67" s="510"/>
      <c r="CK67" s="510"/>
      <c r="CL67" s="510"/>
      <c r="CM67" s="510"/>
      <c r="CN67" s="510"/>
      <c r="CO67" s="510"/>
      <c r="CP67" s="510"/>
      <c r="CQ67" s="510"/>
      <c r="CR67" s="510"/>
      <c r="CS67" s="510"/>
      <c r="CT67" s="510"/>
      <c r="CU67" s="510"/>
      <c r="CV67" s="510"/>
      <c r="CW67" s="510"/>
      <c r="CX67" s="510"/>
      <c r="CY67" s="510"/>
      <c r="CZ67" s="510"/>
      <c r="DA67" s="510"/>
      <c r="DB67" s="510"/>
      <c r="DC67" s="510"/>
      <c r="DD67" s="510"/>
      <c r="DE67" s="510"/>
      <c r="DF67" s="510"/>
      <c r="DG67" s="510"/>
      <c r="DH67" s="510"/>
      <c r="DI67" s="510"/>
      <c r="DJ67" s="510"/>
      <c r="DK67" s="510"/>
      <c r="DL67" s="510"/>
      <c r="DM67" s="510"/>
      <c r="DN67" s="510"/>
      <c r="DO67" s="510"/>
      <c r="DP67" s="510"/>
      <c r="DQ67" s="510"/>
      <c r="DR67" s="510"/>
      <c r="DS67" s="510"/>
      <c r="DT67" s="510"/>
      <c r="DU67" s="510"/>
      <c r="DV67" s="510"/>
      <c r="DW67" s="510"/>
      <c r="DX67" s="510"/>
      <c r="DY67" s="510"/>
      <c r="DZ67" s="510"/>
      <c r="EA67" s="510"/>
      <c r="EB67" s="510"/>
      <c r="EC67" s="510"/>
      <c r="ED67" s="510"/>
      <c r="EE67" s="510"/>
      <c r="EF67" s="510"/>
      <c r="EG67" s="510"/>
      <c r="EH67" s="510"/>
      <c r="EI67" s="510"/>
      <c r="EJ67" s="510"/>
      <c r="EK67" s="510"/>
      <c r="EL67" s="510"/>
      <c r="EM67" s="510"/>
      <c r="EN67" s="510"/>
      <c r="EO67" s="510"/>
      <c r="EP67" s="510"/>
      <c r="EQ67" s="510"/>
      <c r="ER67" s="510"/>
      <c r="ES67" s="510"/>
      <c r="ET67" s="510"/>
      <c r="EU67" s="510"/>
      <c r="EV67" s="510"/>
      <c r="EW67" s="510"/>
      <c r="EX67" s="510"/>
      <c r="EY67" s="510"/>
      <c r="EZ67" s="510"/>
      <c r="FA67" s="510"/>
      <c r="FB67" s="510"/>
      <c r="FC67" s="510"/>
      <c r="FD67" s="510"/>
      <c r="FE67" s="510"/>
      <c r="FF67" s="510"/>
      <c r="FG67" s="510"/>
      <c r="FH67" s="510"/>
      <c r="FI67" s="510"/>
      <c r="FJ67" s="510"/>
      <c r="FK67" s="510"/>
      <c r="FL67" s="510"/>
      <c r="FM67" s="510"/>
      <c r="FN67" s="510"/>
      <c r="FO67" s="510"/>
      <c r="FP67" s="510"/>
      <c r="FQ67" s="510"/>
      <c r="FR67" s="510"/>
      <c r="FS67" s="510"/>
      <c r="FT67" s="510"/>
      <c r="FU67" s="510"/>
      <c r="FV67" s="510"/>
      <c r="FW67" s="510"/>
      <c r="FX67" s="510"/>
      <c r="FY67" s="510"/>
      <c r="FZ67" s="510"/>
      <c r="GA67" s="510"/>
      <c r="GB67" s="510"/>
      <c r="GC67" s="510"/>
      <c r="GD67" s="510"/>
      <c r="GE67" s="510"/>
      <c r="GF67" s="510"/>
      <c r="GG67" s="510"/>
      <c r="GH67" s="510"/>
      <c r="GI67" s="510"/>
      <c r="GJ67" s="510"/>
      <c r="GK67" s="510"/>
      <c r="GL67" s="510"/>
      <c r="GM67" s="510"/>
      <c r="GN67" s="510"/>
      <c r="GO67" s="510"/>
      <c r="GP67" s="510"/>
      <c r="GQ67" s="510"/>
      <c r="GR67" s="510"/>
      <c r="GS67" s="510"/>
      <c r="GT67" s="510"/>
      <c r="GU67" s="510"/>
      <c r="GV67" s="510"/>
      <c r="GW67" s="510"/>
      <c r="GX67" s="510"/>
      <c r="GY67" s="510"/>
      <c r="GZ67" s="510"/>
      <c r="HA67" s="510"/>
      <c r="HB67" s="510"/>
      <c r="HC67" s="510"/>
      <c r="HD67" s="510"/>
      <c r="HE67" s="510"/>
      <c r="HF67" s="510"/>
      <c r="HG67" s="510"/>
      <c r="HH67" s="510"/>
      <c r="HI67" s="510"/>
      <c r="HJ67" s="510"/>
      <c r="HK67" s="510"/>
      <c r="HL67" s="510"/>
      <c r="HM67" s="510"/>
      <c r="HN67" s="510"/>
      <c r="HO67" s="510"/>
      <c r="HP67" s="510"/>
      <c r="HQ67" s="510"/>
      <c r="HR67" s="510"/>
      <c r="HS67" s="510"/>
      <c r="HT67" s="510"/>
      <c r="HU67" s="510"/>
      <c r="HV67" s="510"/>
      <c r="HW67" s="510"/>
      <c r="HX67" s="510"/>
      <c r="HY67" s="510"/>
      <c r="HZ67" s="510"/>
      <c r="IA67" s="510"/>
      <c r="IB67" s="510"/>
      <c r="IC67" s="510"/>
      <c r="ID67" s="510"/>
      <c r="IE67" s="510"/>
      <c r="IF67" s="510"/>
      <c r="IG67" s="510"/>
      <c r="IH67" s="510"/>
      <c r="II67" s="510"/>
      <c r="IJ67" s="510"/>
      <c r="IK67" s="510"/>
      <c r="IL67" s="510"/>
      <c r="IM67" s="510"/>
      <c r="IN67" s="510"/>
      <c r="IO67" s="510"/>
      <c r="IP67" s="510"/>
      <c r="IQ67" s="510"/>
      <c r="IR67" s="510"/>
      <c r="IS67" s="510"/>
      <c r="IT67" s="510"/>
      <c r="IU67" s="510"/>
      <c r="IV67" s="510"/>
      <c r="IW67" s="510"/>
      <c r="IX67" s="510"/>
      <c r="IY67" s="510"/>
      <c r="IZ67" s="510"/>
      <c r="JA67" s="510"/>
      <c r="JB67" s="510"/>
      <c r="JC67" s="510"/>
      <c r="JD67" s="510"/>
      <c r="JE67" s="510"/>
      <c r="JF67" s="510"/>
      <c r="JG67" s="510"/>
      <c r="JH67" s="510"/>
      <c r="JI67" s="510"/>
      <c r="JJ67" s="510"/>
      <c r="JK67" s="510"/>
      <c r="JL67" s="510"/>
      <c r="JM67" s="510"/>
      <c r="JN67" s="510"/>
      <c r="JO67" s="510"/>
      <c r="JP67" s="510"/>
      <c r="JQ67" s="510"/>
      <c r="JR67" s="510"/>
      <c r="JS67" s="510"/>
      <c r="JT67" s="510"/>
      <c r="JU67" s="510"/>
      <c r="JV67" s="510"/>
      <c r="JW67" s="510"/>
      <c r="JX67" s="510"/>
      <c r="JY67" s="510"/>
      <c r="JZ67" s="510"/>
      <c r="KA67" s="510"/>
      <c r="KB67" s="510"/>
      <c r="KC67" s="510"/>
      <c r="KD67" s="510"/>
      <c r="KE67" s="510"/>
      <c r="KF67" s="510"/>
      <c r="KG67" s="510"/>
      <c r="KH67" s="510"/>
      <c r="KI67" s="510"/>
      <c r="KJ67" s="510"/>
      <c r="KK67" s="510"/>
      <c r="KL67" s="510"/>
      <c r="KM67" s="510"/>
      <c r="KN67" s="510"/>
      <c r="KO67" s="510"/>
      <c r="KP67" s="510"/>
      <c r="KQ67" s="510"/>
      <c r="KR67" s="510"/>
      <c r="KS67" s="510"/>
      <c r="KT67" s="510"/>
      <c r="KU67" s="510"/>
      <c r="KV67" s="510"/>
      <c r="KW67" s="510"/>
      <c r="KX67" s="510"/>
      <c r="KY67" s="510"/>
      <c r="KZ67" s="510"/>
      <c r="LA67" s="510"/>
      <c r="LB67" s="510"/>
      <c r="LC67" s="510"/>
      <c r="LD67" s="510"/>
      <c r="LE67" s="510"/>
      <c r="LF67" s="510"/>
      <c r="LG67" s="510"/>
      <c r="LH67" s="510"/>
      <c r="LI67" s="510"/>
      <c r="LJ67" s="510"/>
      <c r="LK67" s="510"/>
      <c r="LL67" s="510"/>
      <c r="LM67" s="510"/>
      <c r="LN67" s="510"/>
      <c r="LO67" s="510"/>
      <c r="LP67" s="510"/>
      <c r="LR67" s="510"/>
      <c r="LS67" s="510"/>
      <c r="LT67" s="510"/>
      <c r="LU67" s="510"/>
      <c r="LV67" s="510"/>
      <c r="LW67" s="510"/>
      <c r="LX67" s="510"/>
      <c r="LY67" s="510"/>
      <c r="LZ67" s="510"/>
      <c r="MA67" s="510"/>
      <c r="MB67" s="510"/>
      <c r="MC67" s="510"/>
      <c r="MD67" s="510"/>
      <c r="ME67" s="510"/>
      <c r="MF67" s="510"/>
      <c r="MG67" s="510"/>
      <c r="MH67" s="510"/>
      <c r="MI67" s="510"/>
      <c r="MJ67" s="510"/>
      <c r="MK67" s="510"/>
      <c r="ML67" s="510"/>
      <c r="MM67" s="510"/>
      <c r="MN67" s="510"/>
      <c r="MO67" s="510"/>
      <c r="MP67" s="510"/>
      <c r="MQ67" s="510"/>
      <c r="MR67" s="510"/>
      <c r="MS67" s="510"/>
      <c r="MT67" s="510"/>
      <c r="MU67" s="510"/>
      <c r="MV67" s="510"/>
      <c r="MW67" s="510"/>
      <c r="MX67" s="510"/>
      <c r="MY67" s="510"/>
      <c r="MZ67" s="510"/>
      <c r="NA67" s="510"/>
      <c r="NB67" s="510"/>
      <c r="NC67" s="510"/>
      <c r="ND67" s="510"/>
      <c r="NE67" s="510"/>
      <c r="NF67" s="510"/>
      <c r="NG67" s="510"/>
      <c r="NH67" s="510"/>
      <c r="NI67" s="510"/>
      <c r="NJ67" s="510"/>
      <c r="NK67" s="510"/>
      <c r="NL67" s="510"/>
      <c r="NM67" s="510"/>
      <c r="NN67" s="510"/>
      <c r="NO67" s="510"/>
      <c r="NP67" s="510"/>
      <c r="NQ67" s="510"/>
      <c r="NR67" s="510"/>
      <c r="NS67" s="510"/>
      <c r="NT67" s="510"/>
      <c r="NU67" s="510"/>
      <c r="NV67" s="510"/>
      <c r="NW67" s="510"/>
      <c r="NX67" s="510"/>
      <c r="NY67" s="510"/>
      <c r="NZ67" s="510"/>
      <c r="OA67" s="510"/>
      <c r="OB67" s="510"/>
      <c r="OC67" s="510"/>
      <c r="OD67" s="510"/>
      <c r="OE67" s="510"/>
      <c r="OF67" s="510"/>
      <c r="OG67" s="510"/>
      <c r="OH67" s="510"/>
      <c r="OI67" s="510"/>
      <c r="OJ67" s="510"/>
      <c r="OK67" s="510"/>
      <c r="OL67" s="510"/>
      <c r="OM67" s="510"/>
      <c r="ON67" s="510"/>
      <c r="OO67" s="510"/>
      <c r="OP67" s="510"/>
      <c r="OQ67" s="510"/>
      <c r="OR67" s="510"/>
      <c r="OS67" s="510"/>
      <c r="OT67" s="510"/>
      <c r="OU67" s="510"/>
      <c r="OV67" s="510"/>
      <c r="OW67" s="510"/>
      <c r="OX67" s="510"/>
      <c r="OY67" s="510"/>
      <c r="OZ67" s="510"/>
      <c r="PA67" s="510"/>
      <c r="PB67" s="510"/>
      <c r="PC67" s="510"/>
      <c r="PD67" s="510"/>
      <c r="PE67" s="510"/>
      <c r="PF67" s="510"/>
      <c r="PG67" s="510"/>
      <c r="PH67" s="510"/>
      <c r="PI67" s="510"/>
      <c r="PJ67" s="510"/>
      <c r="PK67" s="510"/>
      <c r="PL67" s="510"/>
      <c r="PM67" s="510"/>
      <c r="PN67" s="510"/>
      <c r="PO67" s="510"/>
      <c r="PP67" s="510"/>
      <c r="PQ67" s="510"/>
      <c r="PR67" s="510"/>
      <c r="PS67" s="510"/>
      <c r="PT67" s="510"/>
      <c r="PU67" s="510"/>
      <c r="PV67" s="510"/>
      <c r="PW67" s="510"/>
      <c r="PX67" s="510"/>
      <c r="PY67" s="510"/>
      <c r="PZ67" s="510"/>
      <c r="QA67" s="510"/>
      <c r="QB67" s="510"/>
      <c r="QC67" s="510"/>
      <c r="QD67" s="510"/>
      <c r="QE67" s="510"/>
      <c r="QF67" s="510"/>
      <c r="QG67" s="510"/>
      <c r="QH67" s="510"/>
      <c r="QI67" s="510"/>
      <c r="QJ67" s="510"/>
      <c r="QK67" s="510"/>
      <c r="QL67" s="510"/>
      <c r="QM67" s="510"/>
      <c r="QN67" s="510"/>
      <c r="QO67" s="510"/>
      <c r="QP67" s="510"/>
      <c r="QQ67" s="510"/>
      <c r="QR67" s="510"/>
      <c r="QS67" s="510"/>
      <c r="QT67" s="510"/>
      <c r="QU67" s="510"/>
      <c r="QV67" s="510"/>
      <c r="QW67" s="510"/>
      <c r="QX67" s="510"/>
      <c r="QY67" s="510"/>
      <c r="QZ67" s="510"/>
      <c r="RA67" s="510"/>
      <c r="RB67" s="510"/>
      <c r="RC67" s="510"/>
      <c r="RD67" s="510"/>
      <c r="RE67" s="510"/>
      <c r="RF67" s="510"/>
      <c r="RG67" s="510"/>
      <c r="RH67" s="510"/>
      <c r="RI67" s="510"/>
      <c r="RJ67" s="510"/>
      <c r="RL67" s="510"/>
      <c r="RM67" s="510"/>
      <c r="RO67" s="510"/>
      <c r="RP67" s="510"/>
      <c r="RQ67" s="510"/>
      <c r="RR67" s="510"/>
      <c r="RS67" s="510"/>
      <c r="RT67" s="510"/>
      <c r="RU67" s="510"/>
      <c r="RV67" s="510"/>
      <c r="RW67" s="510"/>
      <c r="RX67" s="510"/>
      <c r="RY67" s="510"/>
      <c r="RZ67" s="510"/>
      <c r="SA67" s="510"/>
      <c r="SB67" s="510"/>
      <c r="SC67" s="510"/>
      <c r="SD67" s="510"/>
      <c r="SE67" s="510"/>
      <c r="SF67" s="510"/>
      <c r="SG67" s="510"/>
      <c r="SH67" s="510"/>
      <c r="SI67" s="510"/>
      <c r="SJ67" s="510"/>
      <c r="SK67" s="510"/>
      <c r="SL67" s="510"/>
      <c r="SM67" s="510"/>
      <c r="SN67" s="510"/>
      <c r="SO67" s="510"/>
      <c r="SP67" s="510"/>
      <c r="SQ67" s="510"/>
      <c r="SR67" s="510"/>
      <c r="SS67" s="510"/>
      <c r="ST67" s="510"/>
      <c r="SU67" s="510"/>
      <c r="SV67" s="510"/>
      <c r="SW67" s="510"/>
      <c r="SX67" s="510"/>
      <c r="SY67" s="510"/>
      <c r="SZ67" s="510"/>
      <c r="TA67" s="510"/>
      <c r="TB67" s="510"/>
      <c r="TC67" s="510"/>
      <c r="TD67" s="510"/>
      <c r="TE67" s="510"/>
      <c r="TF67" s="510"/>
      <c r="TG67" s="510"/>
      <c r="TH67" s="510"/>
      <c r="TI67" s="510"/>
      <c r="TJ67" s="510"/>
      <c r="TK67" s="510"/>
      <c r="TL67" s="510"/>
      <c r="TM67" s="510"/>
      <c r="TN67" s="510"/>
    </row>
    <row r="68" spans="1:534" ht="15" hidden="1" customHeight="1">
      <c r="A68" s="548"/>
      <c r="B68" s="519"/>
      <c r="C68" s="549"/>
      <c r="D68" s="548"/>
      <c r="E68" s="519"/>
      <c r="F68" s="549"/>
      <c r="G68" s="548"/>
      <c r="H68" s="795"/>
      <c r="I68" s="549"/>
      <c r="J68" s="548"/>
      <c r="K68" s="519"/>
      <c r="L68" s="549"/>
      <c r="M68" s="548"/>
      <c r="N68" s="519"/>
      <c r="O68" s="549"/>
      <c r="P68" s="518"/>
      <c r="Q68" s="510"/>
      <c r="R68" s="510"/>
      <c r="S68" s="510"/>
      <c r="T68" s="510"/>
      <c r="U68" s="510"/>
      <c r="V68" s="518"/>
      <c r="W68" s="510"/>
      <c r="X68" s="510"/>
      <c r="Y68" s="510"/>
      <c r="Z68" s="510"/>
      <c r="AA68" s="510"/>
      <c r="AB68" s="510"/>
      <c r="AC68" s="510"/>
      <c r="AD68" s="510"/>
      <c r="AE68" s="510"/>
      <c r="AF68" s="510"/>
      <c r="AG68" s="510"/>
      <c r="AH68" s="510"/>
      <c r="AI68" s="969"/>
      <c r="AJ68" s="510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11"/>
      <c r="AV68" s="510"/>
      <c r="AW68" s="510"/>
      <c r="AX68" s="969"/>
      <c r="AY68" s="510"/>
      <c r="AZ68" s="510"/>
      <c r="BA68" s="510"/>
      <c r="BB68" s="510"/>
      <c r="BC68" s="510"/>
      <c r="BD68" s="511"/>
      <c r="BE68" s="510"/>
      <c r="BF68" s="510"/>
      <c r="BG68" s="510"/>
      <c r="BH68" s="510"/>
      <c r="BI68" s="510"/>
      <c r="BJ68" s="510"/>
      <c r="BK68" s="510"/>
      <c r="BL68" s="510"/>
      <c r="BM68" s="510"/>
      <c r="BN68" s="510"/>
      <c r="BO68" s="510"/>
      <c r="BP68" s="510"/>
      <c r="BQ68" s="510"/>
      <c r="BR68" s="510"/>
      <c r="BS68" s="510"/>
      <c r="BT68" s="510"/>
      <c r="BU68" s="510"/>
      <c r="BV68" s="510"/>
      <c r="BW68" s="510"/>
      <c r="BX68" s="510"/>
      <c r="BY68" s="510"/>
      <c r="BZ68" s="510"/>
      <c r="CA68" s="510"/>
      <c r="CB68" s="510"/>
      <c r="CC68" s="510"/>
      <c r="CD68" s="510"/>
      <c r="CE68" s="510"/>
      <c r="CF68" s="510"/>
      <c r="CG68" s="510"/>
      <c r="CH68" s="510"/>
      <c r="CI68" s="510"/>
      <c r="CJ68" s="510"/>
      <c r="CK68" s="510"/>
      <c r="CL68" s="510"/>
      <c r="CM68" s="510"/>
      <c r="CN68" s="510"/>
      <c r="CO68" s="510"/>
      <c r="CP68" s="510"/>
      <c r="CQ68" s="510"/>
      <c r="CR68" s="510"/>
      <c r="CS68" s="510"/>
      <c r="CT68" s="510"/>
      <c r="CU68" s="510"/>
      <c r="CV68" s="510"/>
      <c r="CW68" s="510"/>
      <c r="CX68" s="510"/>
      <c r="CY68" s="510"/>
      <c r="CZ68" s="510"/>
      <c r="DA68" s="510"/>
      <c r="DB68" s="510"/>
      <c r="DC68" s="510"/>
      <c r="DD68" s="510"/>
      <c r="DE68" s="510"/>
      <c r="DF68" s="510"/>
      <c r="DG68" s="510"/>
      <c r="DH68" s="510"/>
      <c r="DI68" s="510"/>
      <c r="DJ68" s="510"/>
      <c r="DK68" s="510"/>
      <c r="DL68" s="510"/>
      <c r="DM68" s="510"/>
      <c r="DN68" s="510"/>
      <c r="DO68" s="510"/>
      <c r="DP68" s="510"/>
      <c r="DQ68" s="510"/>
      <c r="DR68" s="510"/>
      <c r="DS68" s="510"/>
      <c r="DT68" s="510"/>
      <c r="DU68" s="510"/>
      <c r="DV68" s="510"/>
      <c r="DW68" s="510"/>
      <c r="DX68" s="510"/>
      <c r="DY68" s="510"/>
      <c r="DZ68" s="510"/>
      <c r="EA68" s="510"/>
      <c r="EB68" s="510"/>
      <c r="EC68" s="510"/>
      <c r="ED68" s="510"/>
      <c r="EE68" s="510"/>
      <c r="EF68" s="510"/>
      <c r="EG68" s="510"/>
      <c r="EH68" s="510"/>
      <c r="EI68" s="510"/>
      <c r="EJ68" s="510"/>
      <c r="EK68" s="510"/>
      <c r="EL68" s="510"/>
      <c r="EM68" s="510"/>
      <c r="EN68" s="510"/>
      <c r="EO68" s="510"/>
      <c r="EP68" s="510"/>
      <c r="EQ68" s="510"/>
      <c r="ER68" s="510"/>
      <c r="ES68" s="510"/>
      <c r="ET68" s="510"/>
      <c r="EU68" s="510"/>
      <c r="EV68" s="510"/>
      <c r="EW68" s="510"/>
      <c r="EX68" s="510"/>
      <c r="EY68" s="510"/>
      <c r="EZ68" s="510"/>
      <c r="FA68" s="510"/>
      <c r="FB68" s="510"/>
      <c r="FC68" s="510"/>
      <c r="FD68" s="510"/>
      <c r="FE68" s="510"/>
      <c r="FF68" s="510"/>
      <c r="FG68" s="510"/>
      <c r="FH68" s="510"/>
      <c r="FI68" s="510"/>
      <c r="FJ68" s="510"/>
      <c r="FK68" s="510"/>
      <c r="FL68" s="510"/>
      <c r="FM68" s="510"/>
      <c r="FN68" s="510"/>
      <c r="FO68" s="510"/>
      <c r="FP68" s="510"/>
      <c r="FQ68" s="510"/>
      <c r="FR68" s="510"/>
      <c r="FS68" s="510"/>
      <c r="FT68" s="510"/>
      <c r="FU68" s="510"/>
      <c r="FV68" s="510"/>
      <c r="FW68" s="510"/>
      <c r="FX68" s="510"/>
      <c r="FY68" s="510"/>
      <c r="FZ68" s="510"/>
      <c r="GA68" s="510"/>
      <c r="GB68" s="510"/>
      <c r="GC68" s="510"/>
      <c r="GD68" s="510"/>
      <c r="GE68" s="510"/>
      <c r="GF68" s="510"/>
      <c r="GG68" s="510"/>
      <c r="GH68" s="510"/>
      <c r="GI68" s="510"/>
      <c r="GJ68" s="510"/>
      <c r="GK68" s="510"/>
      <c r="GL68" s="510"/>
      <c r="GM68" s="510"/>
      <c r="GN68" s="510"/>
      <c r="GO68" s="510"/>
      <c r="GP68" s="510"/>
      <c r="GQ68" s="510"/>
      <c r="GR68" s="510"/>
      <c r="GS68" s="510"/>
      <c r="GT68" s="510"/>
      <c r="GU68" s="510"/>
      <c r="GV68" s="510"/>
      <c r="GW68" s="510"/>
      <c r="GX68" s="510"/>
      <c r="GY68" s="510"/>
      <c r="GZ68" s="510"/>
      <c r="HA68" s="510"/>
      <c r="HB68" s="510"/>
      <c r="HC68" s="510"/>
      <c r="HD68" s="510"/>
      <c r="HE68" s="510"/>
      <c r="HF68" s="510"/>
      <c r="HG68" s="510"/>
      <c r="HH68" s="510"/>
      <c r="HI68" s="510"/>
      <c r="HJ68" s="510"/>
      <c r="HK68" s="510"/>
      <c r="HL68" s="510"/>
      <c r="HM68" s="510"/>
      <c r="HN68" s="510"/>
      <c r="HO68" s="510"/>
      <c r="HP68" s="510"/>
      <c r="HQ68" s="510"/>
      <c r="HR68" s="510"/>
      <c r="HS68" s="510"/>
      <c r="HT68" s="510"/>
      <c r="HU68" s="510"/>
      <c r="HV68" s="510"/>
      <c r="HW68" s="510"/>
      <c r="HX68" s="510"/>
      <c r="HY68" s="510"/>
      <c r="HZ68" s="510"/>
      <c r="IA68" s="510"/>
      <c r="IB68" s="510"/>
      <c r="IC68" s="510"/>
      <c r="ID68" s="510"/>
      <c r="IE68" s="510"/>
      <c r="IF68" s="510"/>
      <c r="IG68" s="510"/>
      <c r="IH68" s="510"/>
      <c r="II68" s="510"/>
      <c r="IJ68" s="510"/>
      <c r="IK68" s="510"/>
      <c r="IL68" s="510"/>
      <c r="IM68" s="510"/>
      <c r="IN68" s="510"/>
      <c r="IO68" s="510"/>
      <c r="IP68" s="510"/>
      <c r="IQ68" s="510"/>
      <c r="IR68" s="510"/>
      <c r="IS68" s="510"/>
      <c r="IT68" s="510"/>
      <c r="IU68" s="510"/>
      <c r="IV68" s="510"/>
      <c r="IW68" s="510"/>
      <c r="IX68" s="510"/>
      <c r="IY68" s="510"/>
      <c r="IZ68" s="510"/>
      <c r="JA68" s="510"/>
      <c r="JB68" s="510"/>
      <c r="JC68" s="510"/>
      <c r="JD68" s="510"/>
      <c r="JE68" s="510"/>
      <c r="JF68" s="510"/>
      <c r="JG68" s="510"/>
      <c r="JH68" s="510"/>
      <c r="JI68" s="510"/>
      <c r="JJ68" s="510"/>
      <c r="JK68" s="510"/>
      <c r="JL68" s="510"/>
      <c r="JM68" s="510"/>
      <c r="JN68" s="510"/>
      <c r="JO68" s="510"/>
      <c r="JP68" s="510"/>
      <c r="JQ68" s="510"/>
      <c r="JR68" s="510"/>
      <c r="JS68" s="510"/>
      <c r="JT68" s="510"/>
      <c r="JU68" s="510"/>
      <c r="JV68" s="510"/>
      <c r="JW68" s="510"/>
      <c r="JX68" s="510"/>
      <c r="JY68" s="510"/>
      <c r="JZ68" s="510"/>
      <c r="KA68" s="510"/>
      <c r="KB68" s="510"/>
      <c r="KC68" s="510"/>
      <c r="KD68" s="510"/>
      <c r="KE68" s="510"/>
      <c r="KF68" s="510"/>
      <c r="KG68" s="510"/>
      <c r="KH68" s="510"/>
      <c r="KI68" s="510"/>
      <c r="KJ68" s="510"/>
      <c r="KK68" s="510"/>
      <c r="KL68" s="510"/>
      <c r="KM68" s="510"/>
      <c r="KN68" s="510"/>
      <c r="KO68" s="510"/>
      <c r="KP68" s="510"/>
      <c r="KQ68" s="510"/>
      <c r="KR68" s="510"/>
      <c r="KS68" s="510"/>
      <c r="KT68" s="510"/>
      <c r="KU68" s="510"/>
      <c r="KV68" s="510"/>
      <c r="KW68" s="510"/>
      <c r="KX68" s="510"/>
      <c r="KY68" s="510"/>
      <c r="KZ68" s="510"/>
      <c r="LA68" s="510"/>
      <c r="LB68" s="510"/>
      <c r="LC68" s="510"/>
      <c r="LD68" s="510"/>
      <c r="LE68" s="510"/>
      <c r="LF68" s="510"/>
      <c r="LG68" s="510"/>
      <c r="LH68" s="510"/>
      <c r="LI68" s="510"/>
      <c r="LJ68" s="510"/>
      <c r="LK68" s="510"/>
      <c r="LL68" s="510"/>
      <c r="LM68" s="510"/>
      <c r="LN68" s="510"/>
      <c r="LO68" s="510"/>
      <c r="LP68" s="510"/>
      <c r="LQ68" s="510"/>
      <c r="LR68" s="510"/>
      <c r="LS68" s="510"/>
      <c r="LT68" s="510"/>
      <c r="LU68" s="510"/>
      <c r="LV68" s="510"/>
      <c r="LW68" s="510"/>
      <c r="LX68" s="510"/>
      <c r="LY68" s="510"/>
      <c r="LZ68" s="510"/>
      <c r="MA68" s="510"/>
      <c r="MB68" s="510"/>
      <c r="MC68" s="510"/>
      <c r="MD68" s="510"/>
      <c r="ME68" s="510"/>
      <c r="MF68" s="510"/>
      <c r="MG68" s="510"/>
      <c r="MH68" s="510"/>
      <c r="MI68" s="510"/>
      <c r="MJ68" s="510"/>
      <c r="MK68" s="510"/>
      <c r="ML68" s="510"/>
      <c r="MM68" s="510"/>
      <c r="MN68" s="510"/>
      <c r="MO68" s="510"/>
      <c r="MP68" s="510"/>
      <c r="MQ68" s="510"/>
      <c r="MR68" s="510"/>
      <c r="MS68" s="510"/>
      <c r="MT68" s="510"/>
      <c r="MU68" s="510"/>
      <c r="MV68" s="510"/>
      <c r="MW68" s="510"/>
      <c r="MX68" s="510"/>
      <c r="MY68" s="510"/>
      <c r="MZ68" s="510"/>
      <c r="NA68" s="510"/>
      <c r="NB68" s="510"/>
      <c r="NC68" s="510"/>
      <c r="ND68" s="510"/>
      <c r="NE68" s="510"/>
      <c r="NF68" s="510"/>
      <c r="NG68" s="510"/>
      <c r="NH68" s="510"/>
      <c r="NI68" s="510"/>
      <c r="NJ68" s="510"/>
      <c r="NK68" s="510"/>
      <c r="NL68" s="510"/>
      <c r="NM68" s="510"/>
      <c r="NN68" s="510"/>
      <c r="NO68" s="510"/>
      <c r="NP68" s="510"/>
      <c r="NQ68" s="510"/>
      <c r="NR68" s="510"/>
      <c r="NS68" s="510"/>
      <c r="NT68" s="510"/>
      <c r="NU68" s="510"/>
      <c r="NV68" s="510"/>
      <c r="NW68" s="510"/>
      <c r="NX68" s="510"/>
      <c r="NY68" s="510"/>
      <c r="NZ68" s="510"/>
      <c r="OA68" s="510"/>
      <c r="OB68" s="510"/>
      <c r="OC68" s="510"/>
      <c r="OD68" s="510"/>
      <c r="OE68" s="510"/>
      <c r="OF68" s="510"/>
      <c r="OG68" s="510"/>
      <c r="OH68" s="510"/>
      <c r="OI68" s="510"/>
      <c r="OJ68" s="510"/>
      <c r="OK68" s="510"/>
      <c r="OL68" s="510"/>
      <c r="OM68" s="510"/>
      <c r="ON68" s="510"/>
      <c r="OO68" s="510"/>
      <c r="OP68" s="510"/>
      <c r="OQ68" s="510"/>
      <c r="OR68" s="510"/>
      <c r="OS68" s="510"/>
      <c r="OT68" s="510"/>
      <c r="OU68" s="510"/>
      <c r="OV68" s="510"/>
      <c r="OW68" s="510"/>
      <c r="OX68" s="510"/>
      <c r="OY68" s="510"/>
      <c r="OZ68" s="510"/>
      <c r="PA68" s="510"/>
      <c r="PB68" s="510"/>
      <c r="PC68" s="510"/>
      <c r="PD68" s="510"/>
      <c r="PE68" s="510"/>
      <c r="PF68" s="510"/>
      <c r="PG68" s="510"/>
      <c r="PH68" s="510"/>
      <c r="PI68" s="510"/>
      <c r="PJ68" s="510"/>
      <c r="PK68" s="510"/>
      <c r="PL68" s="510"/>
      <c r="PM68" s="510"/>
      <c r="PN68" s="510"/>
      <c r="PO68" s="510"/>
      <c r="PP68" s="510"/>
      <c r="PQ68" s="510"/>
      <c r="PR68" s="510"/>
      <c r="PS68" s="510"/>
      <c r="PT68" s="510"/>
      <c r="PU68" s="510"/>
      <c r="PV68" s="510"/>
      <c r="PW68" s="510"/>
      <c r="PX68" s="510"/>
      <c r="PY68" s="510"/>
      <c r="PZ68" s="510"/>
      <c r="QA68" s="510"/>
      <c r="QB68" s="510"/>
      <c r="QC68" s="510"/>
      <c r="QD68" s="510"/>
      <c r="QE68" s="510"/>
      <c r="QF68" s="510"/>
      <c r="QG68" s="510"/>
      <c r="QH68" s="510"/>
      <c r="QI68" s="510"/>
      <c r="QJ68" s="510"/>
      <c r="QK68" s="510"/>
      <c r="QL68" s="510"/>
      <c r="QM68" s="510"/>
      <c r="QN68" s="510"/>
      <c r="QO68" s="510"/>
      <c r="QP68" s="510"/>
      <c r="QQ68" s="510"/>
      <c r="QR68" s="510"/>
      <c r="QS68" s="510"/>
      <c r="QT68" s="510"/>
      <c r="QU68" s="510"/>
      <c r="QV68" s="510"/>
      <c r="QW68" s="510"/>
      <c r="QX68" s="510"/>
      <c r="QY68" s="510"/>
      <c r="QZ68" s="510"/>
      <c r="RA68" s="510"/>
      <c r="RB68" s="510"/>
      <c r="RC68" s="510"/>
      <c r="RD68" s="510"/>
      <c r="RE68" s="510"/>
      <c r="RF68" s="510"/>
      <c r="RG68" s="510"/>
      <c r="RH68" s="515"/>
      <c r="RI68" s="510"/>
      <c r="RJ68" s="510"/>
      <c r="RK68" s="510"/>
      <c r="RL68" s="510"/>
      <c r="RM68" s="510"/>
      <c r="RO68" s="510"/>
      <c r="RP68" s="510"/>
      <c r="RQ68" s="510"/>
      <c r="RR68" s="510"/>
      <c r="RS68" s="510"/>
      <c r="RT68" s="510"/>
      <c r="RU68" s="510"/>
      <c r="RV68" s="510"/>
      <c r="RW68" s="510"/>
      <c r="RX68" s="510"/>
      <c r="RY68" s="510"/>
      <c r="RZ68" s="510"/>
      <c r="SA68" s="510"/>
      <c r="SB68" s="510"/>
      <c r="SC68" s="510"/>
      <c r="SD68" s="510"/>
      <c r="SE68" s="510"/>
      <c r="SF68" s="510"/>
      <c r="SG68" s="510"/>
      <c r="SH68" s="510"/>
      <c r="SI68" s="510"/>
      <c r="SJ68" s="510"/>
      <c r="SK68" s="510"/>
      <c r="SL68" s="510"/>
      <c r="SM68" s="510"/>
      <c r="SN68" s="510"/>
      <c r="SO68" s="510"/>
      <c r="SP68" s="510"/>
      <c r="SQ68" s="510"/>
      <c r="SR68" s="510"/>
      <c r="SS68" s="510"/>
      <c r="ST68" s="510"/>
      <c r="SU68" s="510"/>
      <c r="SV68" s="510"/>
      <c r="SW68" s="510"/>
      <c r="SX68" s="510"/>
      <c r="SY68" s="510"/>
      <c r="SZ68" s="510"/>
      <c r="TA68" s="510"/>
      <c r="TB68" s="510"/>
      <c r="TC68" s="510"/>
      <c r="TD68" s="510"/>
      <c r="TE68" s="510"/>
      <c r="TF68" s="510"/>
      <c r="TG68" s="510"/>
      <c r="TH68" s="510"/>
      <c r="TI68" s="510"/>
      <c r="TJ68" s="510"/>
      <c r="TK68" s="510"/>
      <c r="TL68" s="510"/>
      <c r="TM68" s="510"/>
      <c r="TN68" s="510"/>
    </row>
    <row r="69" spans="1:534" ht="15" hidden="1" customHeight="1">
      <c r="A69" s="548"/>
      <c r="B69" s="519"/>
      <c r="C69" s="549"/>
      <c r="D69" s="548"/>
      <c r="E69" s="519"/>
      <c r="F69" s="549"/>
      <c r="G69" s="548"/>
      <c r="H69" s="795"/>
      <c r="I69" s="549"/>
      <c r="J69" s="548"/>
      <c r="K69" s="519"/>
      <c r="L69" s="549"/>
      <c r="M69" s="548"/>
      <c r="N69" s="519"/>
      <c r="O69" s="549"/>
      <c r="P69" s="518"/>
      <c r="Q69" s="510"/>
      <c r="R69" s="510"/>
      <c r="S69" s="510"/>
      <c r="T69" s="510"/>
      <c r="U69" s="510"/>
      <c r="V69" s="518"/>
      <c r="W69" s="510"/>
      <c r="X69" s="510"/>
      <c r="Y69" s="510"/>
      <c r="Z69" s="510"/>
      <c r="AA69" s="510"/>
      <c r="AB69" s="510"/>
      <c r="AC69" s="510"/>
      <c r="AD69" s="510"/>
      <c r="AE69" s="510"/>
      <c r="AF69" s="510"/>
      <c r="AG69" s="510"/>
      <c r="AH69" s="510"/>
      <c r="AI69" s="969"/>
      <c r="AJ69" s="510"/>
      <c r="AK69" s="510"/>
      <c r="AL69" s="510"/>
      <c r="AM69" s="510"/>
      <c r="AN69" s="510"/>
      <c r="AO69" s="510"/>
      <c r="AP69" s="510"/>
      <c r="AQ69" s="510"/>
      <c r="AR69" s="510"/>
      <c r="AS69" s="510"/>
      <c r="AT69" s="510"/>
      <c r="AU69" s="520"/>
      <c r="AV69" s="510"/>
      <c r="AW69" s="510"/>
      <c r="AX69" s="970"/>
      <c r="AY69" s="510"/>
      <c r="AZ69" s="510"/>
      <c r="BA69" s="510"/>
      <c r="BB69" s="510"/>
      <c r="BC69" s="510"/>
      <c r="BD69" s="510"/>
      <c r="BE69" s="510"/>
      <c r="BF69" s="510"/>
      <c r="BG69" s="510"/>
      <c r="BH69" s="510"/>
      <c r="BI69" s="510"/>
      <c r="BJ69" s="510"/>
      <c r="BK69" s="510"/>
      <c r="BL69" s="510"/>
      <c r="BM69" s="510"/>
      <c r="BN69" s="510"/>
      <c r="BO69" s="510"/>
      <c r="BP69" s="510"/>
      <c r="BQ69" s="510"/>
      <c r="BR69" s="510"/>
      <c r="BS69" s="510"/>
      <c r="BT69" s="510"/>
      <c r="BU69" s="510"/>
      <c r="BV69" s="510"/>
      <c r="BW69" s="510"/>
      <c r="BX69" s="510"/>
      <c r="BY69" s="510"/>
      <c r="BZ69" s="510"/>
      <c r="CA69" s="510"/>
      <c r="CB69" s="510"/>
      <c r="CC69" s="510"/>
      <c r="CD69" s="510"/>
      <c r="CE69" s="510"/>
      <c r="CF69" s="510"/>
      <c r="CG69" s="510"/>
      <c r="CH69" s="510"/>
      <c r="CI69" s="510"/>
      <c r="CJ69" s="510"/>
      <c r="CK69" s="510"/>
      <c r="CL69" s="510"/>
      <c r="CM69" s="510"/>
      <c r="CN69" s="510"/>
      <c r="CO69" s="510"/>
      <c r="CP69" s="510"/>
      <c r="CQ69" s="510"/>
      <c r="CR69" s="510"/>
      <c r="CS69" s="510"/>
      <c r="CT69" s="510"/>
      <c r="CU69" s="510"/>
      <c r="CV69" s="510"/>
      <c r="CW69" s="510"/>
      <c r="CX69" s="510"/>
      <c r="CY69" s="510"/>
      <c r="CZ69" s="510"/>
      <c r="DA69" s="510"/>
      <c r="DB69" s="510"/>
      <c r="DC69" s="510"/>
      <c r="DD69" s="510"/>
      <c r="DE69" s="510"/>
      <c r="DF69" s="510"/>
      <c r="DG69" s="510"/>
      <c r="DH69" s="510"/>
      <c r="DI69" s="510"/>
      <c r="DJ69" s="510"/>
      <c r="DK69" s="510"/>
      <c r="DL69" s="510"/>
      <c r="DM69" s="510"/>
      <c r="DN69" s="510"/>
      <c r="DO69" s="510"/>
      <c r="DP69" s="510"/>
      <c r="DQ69" s="510"/>
      <c r="DR69" s="510"/>
      <c r="DS69" s="510"/>
      <c r="DT69" s="510"/>
      <c r="DU69" s="510"/>
      <c r="DV69" s="510"/>
      <c r="DW69" s="510"/>
      <c r="DX69" s="510"/>
      <c r="DY69" s="510"/>
      <c r="DZ69" s="510"/>
      <c r="EA69" s="510"/>
      <c r="EB69" s="510"/>
      <c r="EC69" s="510"/>
      <c r="ED69" s="510"/>
      <c r="EE69" s="510"/>
      <c r="EF69" s="510"/>
      <c r="EG69" s="510"/>
      <c r="EH69" s="510"/>
      <c r="EI69" s="510"/>
      <c r="EJ69" s="510"/>
      <c r="EK69" s="510"/>
      <c r="EL69" s="510"/>
      <c r="EM69" s="510"/>
      <c r="EN69" s="510"/>
      <c r="EO69" s="510"/>
      <c r="EP69" s="510"/>
      <c r="EQ69" s="510"/>
      <c r="ER69" s="510"/>
      <c r="ES69" s="510"/>
      <c r="ET69" s="510"/>
      <c r="EU69" s="510"/>
      <c r="EV69" s="510"/>
      <c r="EW69" s="510"/>
      <c r="EX69" s="510"/>
      <c r="EY69" s="510"/>
      <c r="EZ69" s="510"/>
      <c r="FA69" s="510"/>
      <c r="FB69" s="510"/>
      <c r="FC69" s="510"/>
      <c r="FD69" s="510"/>
      <c r="FF69" s="510"/>
      <c r="FG69" s="510"/>
      <c r="FH69" s="510"/>
      <c r="FI69" s="510"/>
      <c r="FJ69" s="510"/>
      <c r="FK69" s="510"/>
      <c r="FL69" s="510"/>
      <c r="FM69" s="510"/>
      <c r="FN69" s="510"/>
      <c r="FO69" s="510"/>
      <c r="FP69" s="510"/>
      <c r="FQ69" s="510"/>
      <c r="FR69" s="510"/>
      <c r="FS69" s="510"/>
      <c r="FT69" s="510"/>
      <c r="FU69" s="510"/>
      <c r="FV69" s="510"/>
      <c r="FW69" s="510"/>
      <c r="FX69" s="510"/>
      <c r="FY69" s="510"/>
      <c r="FZ69" s="510"/>
      <c r="GA69" s="510"/>
      <c r="GB69" s="510"/>
      <c r="GC69" s="510"/>
      <c r="GD69" s="510"/>
      <c r="GE69" s="510"/>
      <c r="GF69" s="510"/>
      <c r="GG69" s="510"/>
      <c r="GH69" s="510"/>
      <c r="GI69" s="510"/>
      <c r="GJ69" s="510"/>
      <c r="GK69" s="510"/>
      <c r="GL69" s="510"/>
      <c r="GM69" s="510"/>
      <c r="GN69" s="510"/>
      <c r="GO69" s="510"/>
      <c r="GP69" s="510"/>
      <c r="GQ69" s="510"/>
      <c r="GR69" s="510"/>
      <c r="GS69" s="510"/>
      <c r="GT69" s="510"/>
      <c r="GU69" s="510"/>
      <c r="GV69" s="510"/>
      <c r="GW69" s="510"/>
      <c r="GX69" s="510"/>
      <c r="GY69" s="510"/>
      <c r="GZ69" s="510"/>
      <c r="HA69" s="510"/>
      <c r="HB69" s="510"/>
      <c r="HC69" s="510"/>
      <c r="HD69" s="510"/>
      <c r="HE69" s="510"/>
      <c r="HF69" s="510"/>
      <c r="HG69" s="510"/>
      <c r="HH69" s="510"/>
      <c r="HI69" s="510"/>
      <c r="HJ69" s="510"/>
      <c r="HK69" s="510"/>
      <c r="HL69" s="510"/>
      <c r="HM69" s="510"/>
      <c r="HN69" s="510"/>
      <c r="HO69" s="510"/>
      <c r="HP69" s="510"/>
      <c r="HQ69" s="510"/>
      <c r="HR69" s="510"/>
      <c r="HS69" s="510"/>
      <c r="HT69" s="510"/>
      <c r="HU69" s="510"/>
      <c r="HV69" s="510"/>
      <c r="HW69" s="510"/>
      <c r="HX69" s="510"/>
      <c r="HY69" s="510"/>
      <c r="HZ69" s="510"/>
      <c r="IA69" s="510"/>
      <c r="IB69" s="510"/>
      <c r="IC69" s="510"/>
      <c r="ID69" s="510"/>
      <c r="IE69" s="510"/>
      <c r="IF69" s="510"/>
      <c r="IG69" s="510"/>
      <c r="IH69" s="510"/>
      <c r="II69" s="510"/>
      <c r="IJ69" s="510"/>
      <c r="IK69" s="510"/>
      <c r="IL69" s="510"/>
      <c r="IM69" s="510"/>
      <c r="IN69" s="510"/>
      <c r="IO69" s="510"/>
      <c r="IP69" s="510"/>
      <c r="IQ69" s="510"/>
      <c r="IR69" s="510"/>
      <c r="IS69" s="510"/>
      <c r="IT69" s="510"/>
      <c r="IU69" s="510"/>
      <c r="IV69" s="510"/>
      <c r="IW69" s="510"/>
      <c r="IX69" s="510"/>
      <c r="IY69" s="510"/>
      <c r="IZ69" s="510"/>
      <c r="JA69" s="510"/>
      <c r="JB69" s="510"/>
      <c r="JC69" s="510"/>
      <c r="JD69" s="510"/>
      <c r="JE69" s="510"/>
      <c r="JF69" s="510"/>
      <c r="JG69" s="510"/>
      <c r="JH69" s="510"/>
      <c r="JI69" s="510"/>
      <c r="JJ69" s="510"/>
      <c r="JK69" s="510"/>
      <c r="JL69" s="510"/>
      <c r="JM69" s="510"/>
      <c r="JN69" s="510"/>
      <c r="JO69" s="510"/>
      <c r="JP69" s="510"/>
      <c r="JQ69" s="510"/>
      <c r="JR69" s="510"/>
      <c r="JS69" s="510"/>
      <c r="JT69" s="510"/>
      <c r="JU69" s="510"/>
      <c r="JV69" s="510"/>
      <c r="JW69" s="510"/>
      <c r="JX69" s="510"/>
      <c r="JY69" s="510"/>
      <c r="JZ69" s="510"/>
      <c r="KA69" s="510"/>
      <c r="KB69" s="510"/>
      <c r="KC69" s="510"/>
      <c r="KD69" s="510"/>
      <c r="KE69" s="510"/>
      <c r="KF69" s="510"/>
      <c r="KG69" s="510"/>
      <c r="KH69" s="510"/>
      <c r="KI69" s="510"/>
      <c r="KJ69" s="510"/>
      <c r="KK69" s="510"/>
      <c r="KL69" s="510"/>
      <c r="KM69" s="510"/>
      <c r="KN69" s="510"/>
      <c r="KO69" s="510"/>
      <c r="KP69" s="510"/>
      <c r="KQ69" s="510"/>
      <c r="KR69" s="510"/>
      <c r="KS69" s="510"/>
      <c r="KT69" s="510"/>
      <c r="KU69" s="510"/>
      <c r="KV69" s="510"/>
      <c r="KW69" s="510"/>
      <c r="KX69" s="510"/>
      <c r="KY69" s="510"/>
      <c r="KZ69" s="510"/>
      <c r="LA69" s="510"/>
      <c r="LB69" s="510"/>
      <c r="LC69" s="510"/>
      <c r="LD69" s="510"/>
      <c r="LE69" s="510"/>
      <c r="LF69" s="510"/>
      <c r="LG69" s="510"/>
      <c r="LH69" s="510"/>
      <c r="LI69" s="510"/>
      <c r="LJ69" s="510"/>
      <c r="LK69" s="510"/>
      <c r="LL69" s="510"/>
      <c r="LM69" s="510"/>
      <c r="LN69" s="510"/>
      <c r="LO69" s="510"/>
      <c r="LP69" s="510"/>
      <c r="LQ69" s="510"/>
      <c r="LR69" s="510"/>
      <c r="LS69" s="510"/>
      <c r="LT69" s="510"/>
      <c r="LU69" s="510"/>
      <c r="LV69" s="510"/>
      <c r="LW69" s="510"/>
      <c r="LX69" s="510"/>
      <c r="LY69" s="510"/>
      <c r="LZ69" s="510"/>
      <c r="MA69" s="510"/>
      <c r="MB69" s="510"/>
      <c r="MC69" s="510"/>
      <c r="MD69" s="510"/>
      <c r="ME69" s="510"/>
      <c r="MF69" s="510"/>
      <c r="MG69" s="510"/>
      <c r="MH69" s="510"/>
      <c r="MI69" s="510"/>
      <c r="MJ69" s="510"/>
      <c r="MK69" s="510"/>
      <c r="ML69" s="510"/>
      <c r="MM69" s="510"/>
      <c r="MN69" s="510"/>
      <c r="MO69" s="510"/>
      <c r="MP69" s="510"/>
      <c r="MQ69" s="510"/>
      <c r="MR69" s="510"/>
      <c r="MS69" s="510"/>
      <c r="MT69" s="510"/>
      <c r="MU69" s="510"/>
      <c r="MV69" s="510"/>
      <c r="MW69" s="510"/>
      <c r="MX69" s="510"/>
      <c r="MY69" s="510"/>
      <c r="MZ69" s="510"/>
      <c r="NA69" s="510"/>
      <c r="NB69" s="510"/>
      <c r="NC69" s="510"/>
      <c r="ND69" s="510"/>
      <c r="NE69" s="510"/>
      <c r="NF69" s="510"/>
      <c r="NG69" s="510"/>
      <c r="NH69" s="510"/>
      <c r="NI69" s="510"/>
      <c r="NJ69" s="510"/>
      <c r="NK69" s="510"/>
      <c r="NL69" s="510"/>
      <c r="NM69" s="510"/>
      <c r="NN69" s="510"/>
      <c r="NO69" s="510"/>
      <c r="NP69" s="510"/>
      <c r="NQ69" s="510"/>
      <c r="NR69" s="510"/>
      <c r="NS69" s="510"/>
      <c r="NT69" s="510"/>
      <c r="NU69" s="510"/>
      <c r="NV69" s="510"/>
      <c r="NW69" s="510"/>
      <c r="NX69" s="510"/>
      <c r="NY69" s="510"/>
      <c r="NZ69" s="510"/>
      <c r="OA69" s="510"/>
      <c r="OB69" s="510"/>
      <c r="OC69" s="510"/>
      <c r="OD69" s="510"/>
      <c r="OE69" s="510"/>
      <c r="OF69" s="510"/>
      <c r="OG69" s="510"/>
      <c r="OH69" s="510"/>
      <c r="OI69" s="510"/>
      <c r="OJ69" s="510"/>
      <c r="OK69" s="510"/>
      <c r="OL69" s="510"/>
      <c r="OM69" s="510"/>
      <c r="ON69" s="510"/>
      <c r="OO69" s="510"/>
      <c r="OP69" s="510"/>
      <c r="OQ69" s="510"/>
      <c r="OR69" s="510"/>
      <c r="OS69" s="510"/>
      <c r="OT69" s="510"/>
      <c r="OU69" s="510"/>
      <c r="OV69" s="510"/>
      <c r="OW69" s="510"/>
      <c r="OX69" s="510"/>
      <c r="OY69" s="510"/>
      <c r="OZ69" s="510"/>
      <c r="PA69" s="510"/>
      <c r="PB69" s="510"/>
      <c r="PC69" s="510"/>
      <c r="PD69" s="510"/>
      <c r="PE69" s="510"/>
      <c r="PF69" s="510"/>
      <c r="PG69" s="510"/>
      <c r="PH69" s="510"/>
      <c r="PI69" s="510"/>
      <c r="PJ69" s="510"/>
      <c r="PK69" s="510"/>
      <c r="PL69" s="510"/>
      <c r="PM69" s="510"/>
      <c r="PN69" s="510"/>
      <c r="PO69" s="510"/>
      <c r="PP69" s="510"/>
      <c r="PQ69" s="510"/>
      <c r="PR69" s="510"/>
      <c r="PS69" s="510"/>
      <c r="PT69" s="510"/>
      <c r="PU69" s="510"/>
      <c r="PV69" s="510"/>
      <c r="PW69" s="510"/>
      <c r="PX69" s="510"/>
      <c r="PY69" s="510"/>
      <c r="PZ69" s="510"/>
      <c r="QA69" s="510"/>
      <c r="QB69" s="510"/>
      <c r="QC69" s="510"/>
      <c r="QD69" s="510"/>
      <c r="QE69" s="510"/>
      <c r="QF69" s="510"/>
      <c r="QG69" s="510"/>
      <c r="QH69" s="510"/>
      <c r="QI69" s="510"/>
      <c r="QJ69" s="510"/>
      <c r="QK69" s="510"/>
      <c r="QL69" s="510"/>
      <c r="QM69" s="510"/>
      <c r="QN69" s="510"/>
      <c r="QO69" s="510"/>
      <c r="QP69" s="510"/>
      <c r="QQ69" s="510"/>
      <c r="QR69" s="510"/>
      <c r="QS69" s="510"/>
      <c r="QT69" s="510"/>
      <c r="QU69" s="510"/>
      <c r="QV69" s="510"/>
      <c r="QW69" s="510"/>
      <c r="QX69" s="510"/>
      <c r="QY69" s="510"/>
      <c r="QZ69" s="510"/>
      <c r="RA69" s="510"/>
      <c r="RB69" s="510"/>
      <c r="RC69" s="510"/>
      <c r="RD69" s="510"/>
      <c r="RE69" s="510"/>
      <c r="RF69" s="510"/>
      <c r="RG69" s="510"/>
      <c r="RH69" s="515"/>
      <c r="RI69" s="510"/>
      <c r="RJ69" s="510"/>
      <c r="RK69" s="510"/>
      <c r="RL69" s="510"/>
      <c r="RM69" s="510"/>
      <c r="RN69" s="510"/>
      <c r="RO69" s="510"/>
      <c r="RP69" s="510"/>
      <c r="RQ69" s="510"/>
      <c r="RR69" s="510"/>
      <c r="RS69" s="510"/>
      <c r="RT69" s="510"/>
      <c r="RU69" s="510"/>
      <c r="RV69" s="510"/>
      <c r="RW69" s="510"/>
      <c r="RX69" s="510"/>
      <c r="RY69" s="510"/>
      <c r="RZ69" s="510"/>
      <c r="SA69" s="510"/>
      <c r="SB69" s="510"/>
      <c r="SC69" s="510"/>
      <c r="SD69" s="510"/>
      <c r="SE69" s="510"/>
      <c r="SF69" s="510"/>
      <c r="SG69" s="510"/>
      <c r="SH69" s="510"/>
      <c r="SI69" s="510"/>
      <c r="SJ69" s="510"/>
      <c r="SK69" s="510"/>
      <c r="SL69" s="510"/>
      <c r="SM69" s="510"/>
      <c r="SN69" s="510"/>
      <c r="SO69" s="510"/>
      <c r="SP69" s="510"/>
      <c r="SQ69" s="510"/>
      <c r="SR69" s="510"/>
      <c r="SS69" s="510"/>
      <c r="ST69" s="510"/>
      <c r="SU69" s="510"/>
      <c r="SV69" s="510"/>
      <c r="SW69" s="510"/>
      <c r="SX69" s="510"/>
      <c r="SY69" s="510"/>
      <c r="SZ69" s="510"/>
      <c r="TA69" s="510"/>
      <c r="TB69" s="510"/>
      <c r="TC69" s="510"/>
      <c r="TD69" s="510"/>
      <c r="TE69" s="510"/>
      <c r="TF69" s="510"/>
      <c r="TG69" s="510"/>
      <c r="TH69" s="510"/>
      <c r="TI69" s="510"/>
      <c r="TJ69" s="510"/>
      <c r="TK69" s="510"/>
      <c r="TL69" s="510"/>
      <c r="TM69" s="510"/>
      <c r="TN69" s="510"/>
    </row>
    <row r="70" spans="1:534" ht="15" hidden="1" customHeight="1" thickBot="1">
      <c r="A70" s="548"/>
      <c r="B70" s="519"/>
      <c r="C70" s="549"/>
      <c r="D70" s="548"/>
      <c r="E70" s="519"/>
      <c r="F70" s="549"/>
      <c r="G70" s="548"/>
      <c r="H70" s="795"/>
      <c r="I70" s="549"/>
      <c r="J70" s="548"/>
      <c r="K70" s="519"/>
      <c r="L70" s="549"/>
      <c r="M70" s="548"/>
      <c r="N70" s="519"/>
      <c r="O70" s="549"/>
      <c r="P70" s="518"/>
      <c r="Q70" s="510"/>
      <c r="R70" s="510"/>
      <c r="S70" s="510"/>
      <c r="T70" s="510"/>
      <c r="U70" s="510"/>
      <c r="V70" s="518"/>
      <c r="W70" s="510"/>
      <c r="X70" s="510"/>
      <c r="Y70" s="510"/>
      <c r="Z70" s="510"/>
      <c r="AA70" s="510"/>
      <c r="AB70" s="510"/>
      <c r="AC70" s="510"/>
      <c r="AD70" s="510"/>
      <c r="AE70" s="510"/>
      <c r="AF70" s="510"/>
      <c r="AG70" s="510"/>
      <c r="AH70" s="510"/>
      <c r="AI70" s="979"/>
      <c r="AJ70" s="510"/>
      <c r="AK70" s="510"/>
      <c r="AL70" s="510"/>
      <c r="AM70" s="510"/>
      <c r="AN70" s="510"/>
      <c r="AO70" s="510"/>
      <c r="AP70" s="510"/>
      <c r="AQ70" s="510"/>
      <c r="AR70" s="510"/>
      <c r="AS70" s="510"/>
      <c r="AT70" s="510"/>
      <c r="AU70" s="510"/>
      <c r="AV70" s="510"/>
      <c r="AW70" s="510"/>
      <c r="AX70" s="510"/>
      <c r="AY70" s="510"/>
      <c r="AZ70" s="510"/>
      <c r="BA70" s="510"/>
      <c r="BB70" s="510"/>
      <c r="BC70" s="510"/>
      <c r="BD70" s="510"/>
      <c r="BE70" s="510"/>
      <c r="BF70" s="510"/>
      <c r="BG70" s="510"/>
      <c r="BH70" s="510"/>
      <c r="BI70" s="510"/>
      <c r="BJ70" s="510"/>
      <c r="BK70" s="510"/>
      <c r="BL70" s="510"/>
      <c r="BM70" s="510"/>
      <c r="BN70" s="510"/>
      <c r="BO70" s="510"/>
      <c r="BP70" s="510"/>
      <c r="BQ70" s="510"/>
      <c r="BR70" s="510"/>
      <c r="BS70" s="510"/>
      <c r="BT70" s="510"/>
      <c r="BU70" s="510"/>
      <c r="BV70" s="510"/>
      <c r="BW70" s="510"/>
      <c r="BX70" s="510"/>
      <c r="BY70" s="510"/>
      <c r="BZ70" s="510"/>
      <c r="CA70" s="510"/>
      <c r="CB70" s="510"/>
      <c r="CC70" s="510"/>
      <c r="CD70" s="510"/>
      <c r="CE70" s="510"/>
      <c r="CF70" s="510"/>
      <c r="CG70" s="510"/>
      <c r="CH70" s="510"/>
      <c r="CI70" s="510"/>
      <c r="CJ70" s="510"/>
      <c r="CK70" s="510"/>
      <c r="CL70" s="510"/>
      <c r="CM70" s="510"/>
      <c r="CN70" s="510"/>
      <c r="CO70" s="510"/>
      <c r="CP70" s="510"/>
      <c r="CQ70" s="510"/>
      <c r="CR70" s="510"/>
      <c r="CS70" s="510"/>
      <c r="CT70" s="510"/>
      <c r="CU70" s="510"/>
      <c r="CV70" s="510"/>
      <c r="CW70" s="510"/>
      <c r="CX70" s="510"/>
      <c r="CY70" s="510"/>
      <c r="CZ70" s="510"/>
      <c r="DA70" s="510"/>
      <c r="DB70" s="510"/>
      <c r="DC70" s="510"/>
      <c r="DD70" s="510"/>
      <c r="DE70" s="510"/>
      <c r="DF70" s="510"/>
      <c r="DG70" s="510"/>
      <c r="DH70" s="510"/>
      <c r="DI70" s="510"/>
      <c r="DJ70" s="510"/>
      <c r="DK70" s="510"/>
      <c r="DL70" s="510"/>
      <c r="DM70" s="510"/>
      <c r="DN70" s="510"/>
      <c r="DO70" s="510"/>
      <c r="DP70" s="510"/>
      <c r="DQ70" s="510"/>
      <c r="DR70" s="510"/>
      <c r="DS70" s="510"/>
      <c r="DT70" s="510"/>
      <c r="DU70" s="510"/>
      <c r="DV70" s="510"/>
      <c r="DW70" s="510"/>
      <c r="DX70" s="510"/>
      <c r="DY70" s="510"/>
      <c r="DZ70" s="510"/>
      <c r="EA70" s="510"/>
      <c r="EB70" s="510"/>
      <c r="EC70" s="510"/>
      <c r="ED70" s="510"/>
      <c r="EE70" s="510"/>
      <c r="EF70" s="510"/>
      <c r="EG70" s="510"/>
      <c r="EH70" s="510"/>
      <c r="EI70" s="510"/>
      <c r="EJ70" s="510"/>
      <c r="EK70" s="510"/>
      <c r="EL70" s="510"/>
      <c r="EM70" s="510"/>
      <c r="EN70" s="510"/>
      <c r="EO70" s="510"/>
      <c r="EP70" s="510"/>
      <c r="EQ70" s="510"/>
      <c r="ER70" s="510"/>
      <c r="ES70" s="510"/>
      <c r="ET70" s="510"/>
      <c r="EU70" s="510"/>
      <c r="EV70" s="510"/>
      <c r="EW70" s="510"/>
      <c r="EX70" s="510"/>
      <c r="EY70" s="510"/>
      <c r="EZ70" s="510"/>
      <c r="FA70" s="510"/>
      <c r="FB70" s="510"/>
      <c r="FC70" s="510"/>
      <c r="FD70" s="510"/>
      <c r="FE70" s="510"/>
      <c r="FF70" s="510"/>
      <c r="FG70" s="510"/>
      <c r="FH70" s="510"/>
      <c r="FI70" s="510"/>
      <c r="FJ70" s="510"/>
      <c r="FK70" s="510"/>
      <c r="FL70" s="510"/>
      <c r="FM70" s="510"/>
      <c r="FN70" s="510"/>
      <c r="FO70" s="510"/>
      <c r="FP70" s="510"/>
      <c r="FQ70" s="510"/>
      <c r="FR70" s="510"/>
      <c r="FS70" s="510"/>
      <c r="FT70" s="510"/>
      <c r="FU70" s="510"/>
      <c r="FV70" s="510"/>
      <c r="FW70" s="510"/>
      <c r="FX70" s="510"/>
      <c r="FY70" s="510"/>
      <c r="FZ70" s="510"/>
      <c r="GA70" s="510"/>
      <c r="GB70" s="510"/>
      <c r="GC70" s="510"/>
      <c r="GD70" s="510"/>
      <c r="GE70" s="510"/>
      <c r="GF70" s="510"/>
      <c r="GG70" s="510"/>
      <c r="GH70" s="510"/>
      <c r="GI70" s="510"/>
      <c r="GJ70" s="510"/>
      <c r="GK70" s="510"/>
      <c r="GL70" s="510"/>
      <c r="GM70" s="510"/>
      <c r="GN70" s="510"/>
      <c r="GO70" s="510"/>
      <c r="GP70" s="510"/>
      <c r="GQ70" s="510"/>
      <c r="GR70" s="510"/>
      <c r="GS70" s="510"/>
      <c r="GT70" s="510"/>
      <c r="GU70" s="510"/>
      <c r="GV70" s="510"/>
      <c r="GW70" s="510"/>
      <c r="GX70" s="510"/>
      <c r="GY70" s="510"/>
      <c r="GZ70" s="510"/>
      <c r="HA70" s="510"/>
      <c r="HB70" s="510"/>
      <c r="HC70" s="510"/>
      <c r="HD70" s="510"/>
      <c r="HE70" s="510"/>
      <c r="HF70" s="510"/>
      <c r="HG70" s="510"/>
      <c r="HH70" s="510"/>
      <c r="HI70" s="510"/>
      <c r="HJ70" s="510"/>
      <c r="HK70" s="510"/>
      <c r="HL70" s="510"/>
      <c r="HM70" s="510"/>
      <c r="HN70" s="510"/>
      <c r="HO70" s="510"/>
      <c r="HP70" s="510"/>
      <c r="HQ70" s="510"/>
      <c r="HR70" s="510"/>
      <c r="HS70" s="510"/>
      <c r="HT70" s="510"/>
      <c r="HU70" s="510"/>
      <c r="HV70" s="510"/>
      <c r="HW70" s="510"/>
      <c r="HX70" s="510"/>
      <c r="HY70" s="510"/>
      <c r="HZ70" s="510"/>
      <c r="IA70" s="510"/>
      <c r="IB70" s="510"/>
      <c r="IC70" s="510"/>
      <c r="ID70" s="510"/>
      <c r="IE70" s="510"/>
      <c r="IF70" s="510"/>
      <c r="IG70" s="510"/>
      <c r="IH70" s="510"/>
      <c r="II70" s="510"/>
      <c r="IJ70" s="510"/>
      <c r="IK70" s="510"/>
      <c r="IL70" s="510"/>
      <c r="IM70" s="510"/>
      <c r="IN70" s="510"/>
      <c r="IO70" s="510"/>
      <c r="IP70" s="510"/>
      <c r="IQ70" s="510"/>
      <c r="IR70" s="510"/>
      <c r="IS70" s="510"/>
      <c r="IT70" s="510"/>
      <c r="IU70" s="510"/>
      <c r="IV70" s="510"/>
      <c r="IW70" s="510"/>
      <c r="IX70" s="510"/>
      <c r="IY70" s="510"/>
      <c r="IZ70" s="510"/>
      <c r="JA70" s="510"/>
      <c r="JB70" s="510"/>
      <c r="JC70" s="510"/>
      <c r="JD70" s="510"/>
      <c r="JE70" s="510"/>
      <c r="JF70" s="510"/>
      <c r="JG70" s="510"/>
      <c r="JH70" s="510"/>
      <c r="JI70" s="510"/>
      <c r="JJ70" s="510"/>
      <c r="JK70" s="510"/>
      <c r="JL70" s="510"/>
      <c r="JM70" s="510"/>
      <c r="JN70" s="510"/>
      <c r="JO70" s="510"/>
      <c r="JP70" s="510"/>
      <c r="JQ70" s="510"/>
      <c r="JR70" s="510"/>
      <c r="JS70" s="510"/>
      <c r="JT70" s="510"/>
      <c r="JU70" s="510"/>
      <c r="JV70" s="510"/>
      <c r="JW70" s="510"/>
      <c r="JX70" s="510"/>
      <c r="JY70" s="510"/>
      <c r="JZ70" s="510"/>
      <c r="KA70" s="510"/>
      <c r="KB70" s="510"/>
      <c r="KC70" s="510"/>
      <c r="KD70" s="510"/>
      <c r="KE70" s="510"/>
      <c r="KF70" s="510"/>
      <c r="KG70" s="510"/>
      <c r="KH70" s="510"/>
      <c r="KI70" s="510"/>
      <c r="KJ70" s="510"/>
      <c r="KK70" s="510"/>
      <c r="KL70" s="510"/>
      <c r="KM70" s="510"/>
      <c r="KN70" s="510"/>
      <c r="KO70" s="510"/>
      <c r="KP70" s="510"/>
      <c r="KQ70" s="510"/>
      <c r="KR70" s="510"/>
      <c r="KS70" s="510"/>
      <c r="KT70" s="510"/>
      <c r="KU70" s="510"/>
      <c r="KV70" s="510"/>
      <c r="KW70" s="510"/>
      <c r="KX70" s="510"/>
      <c r="KY70" s="510"/>
      <c r="KZ70" s="510"/>
      <c r="LA70" s="510"/>
      <c r="LB70" s="510"/>
      <c r="LC70" s="510"/>
      <c r="LD70" s="510"/>
      <c r="LE70" s="510"/>
      <c r="LF70" s="510"/>
      <c r="LG70" s="510"/>
      <c r="LH70" s="510"/>
      <c r="LI70" s="510"/>
      <c r="LJ70" s="510"/>
      <c r="LK70" s="510"/>
      <c r="LL70" s="510"/>
      <c r="LM70" s="510"/>
      <c r="LN70" s="510"/>
      <c r="LO70" s="510"/>
      <c r="LP70" s="510"/>
      <c r="LQ70" s="510"/>
      <c r="LR70" s="510"/>
      <c r="LS70" s="510"/>
      <c r="LT70" s="510"/>
      <c r="LU70" s="510"/>
      <c r="LV70" s="510"/>
      <c r="LW70" s="510"/>
      <c r="LX70" s="510"/>
      <c r="LY70" s="510"/>
      <c r="LZ70" s="510"/>
      <c r="MA70" s="510"/>
      <c r="MB70" s="510"/>
      <c r="MC70" s="510"/>
      <c r="MD70" s="510"/>
      <c r="ME70" s="510"/>
      <c r="MF70" s="510"/>
      <c r="MG70" s="510"/>
      <c r="MH70" s="510"/>
      <c r="MI70" s="510"/>
      <c r="MJ70" s="510"/>
      <c r="MK70" s="510"/>
      <c r="ML70" s="510"/>
      <c r="MM70" s="510"/>
      <c r="MN70" s="510"/>
      <c r="MO70" s="510"/>
      <c r="MP70" s="510"/>
      <c r="MQ70" s="510"/>
      <c r="MR70" s="510"/>
      <c r="MS70" s="510"/>
      <c r="MT70" s="510"/>
      <c r="MU70" s="510"/>
      <c r="MV70" s="510"/>
      <c r="MW70" s="510"/>
      <c r="MX70" s="510"/>
      <c r="MY70" s="510"/>
      <c r="MZ70" s="510"/>
      <c r="NA70" s="510"/>
      <c r="NB70" s="510"/>
      <c r="NC70" s="510"/>
      <c r="ND70" s="510"/>
      <c r="NE70" s="510"/>
      <c r="NF70" s="510"/>
      <c r="NG70" s="510"/>
      <c r="NH70" s="510"/>
      <c r="NI70" s="510"/>
      <c r="NJ70" s="510"/>
      <c r="NK70" s="510"/>
      <c r="NL70" s="510"/>
      <c r="NM70" s="510"/>
      <c r="NN70" s="510"/>
      <c r="NO70" s="510"/>
      <c r="NP70" s="510"/>
      <c r="NQ70" s="510"/>
      <c r="NR70" s="510"/>
      <c r="NS70" s="510"/>
      <c r="NT70" s="510"/>
      <c r="NU70" s="510"/>
      <c r="NV70" s="510"/>
      <c r="NW70" s="510"/>
      <c r="NX70" s="510"/>
      <c r="NY70" s="510"/>
      <c r="NZ70" s="510"/>
      <c r="OA70" s="510"/>
      <c r="OB70" s="510"/>
      <c r="OC70" s="510"/>
      <c r="OD70" s="510"/>
      <c r="OE70" s="510"/>
      <c r="OF70" s="510"/>
      <c r="OG70" s="510"/>
      <c r="OH70" s="510"/>
      <c r="OI70" s="510"/>
      <c r="OJ70" s="510"/>
      <c r="OK70" s="510"/>
      <c r="OL70" s="510"/>
      <c r="OM70" s="510"/>
      <c r="ON70" s="510"/>
      <c r="OO70" s="510"/>
      <c r="OP70" s="510"/>
      <c r="OQ70" s="510"/>
      <c r="OR70" s="510"/>
      <c r="OS70" s="510"/>
      <c r="OT70" s="510"/>
      <c r="OU70" s="510"/>
      <c r="OV70" s="510"/>
      <c r="OW70" s="510"/>
      <c r="OX70" s="510"/>
      <c r="OY70" s="510"/>
      <c r="OZ70" s="510"/>
      <c r="PA70" s="510"/>
      <c r="PB70" s="510"/>
      <c r="PC70" s="510"/>
      <c r="PD70" s="510"/>
      <c r="PE70" s="510"/>
      <c r="PF70" s="510"/>
      <c r="PG70" s="510"/>
      <c r="PH70" s="510"/>
      <c r="PI70" s="510"/>
      <c r="PJ70" s="510"/>
      <c r="PK70" s="510"/>
      <c r="PL70" s="510"/>
      <c r="PM70" s="510"/>
      <c r="PN70" s="510"/>
      <c r="PO70" s="510"/>
      <c r="PP70" s="510"/>
      <c r="PQ70" s="510"/>
      <c r="PR70" s="510"/>
      <c r="PS70" s="510"/>
      <c r="PT70" s="510"/>
      <c r="PU70" s="510"/>
      <c r="PV70" s="510"/>
      <c r="PW70" s="510"/>
      <c r="PX70" s="510"/>
      <c r="PY70" s="510"/>
      <c r="PZ70" s="510"/>
      <c r="QA70" s="510"/>
      <c r="QB70" s="510"/>
      <c r="QC70" s="510"/>
      <c r="QD70" s="510"/>
      <c r="QE70" s="510"/>
      <c r="QF70" s="510"/>
      <c r="QG70" s="510"/>
      <c r="QH70" s="510"/>
      <c r="QI70" s="510"/>
      <c r="QJ70" s="510"/>
      <c r="QK70" s="510"/>
      <c r="QL70" s="510"/>
      <c r="QM70" s="510"/>
      <c r="QN70" s="510"/>
      <c r="QO70" s="510"/>
      <c r="QP70" s="510"/>
      <c r="QQ70" s="510"/>
      <c r="QR70" s="510"/>
      <c r="QS70" s="510"/>
      <c r="QT70" s="510"/>
      <c r="QU70" s="510"/>
      <c r="QV70" s="510"/>
      <c r="QW70" s="510"/>
      <c r="QX70" s="510"/>
      <c r="QY70" s="510"/>
      <c r="QZ70" s="510"/>
      <c r="RA70" s="510"/>
      <c r="RB70" s="510"/>
      <c r="RC70" s="510"/>
      <c r="RD70" s="510"/>
      <c r="RE70" s="510"/>
      <c r="RF70" s="510"/>
      <c r="RG70" s="510"/>
      <c r="RH70" s="510"/>
      <c r="RI70" s="510"/>
      <c r="RJ70" s="510"/>
      <c r="RK70" s="510"/>
      <c r="RL70" s="510"/>
      <c r="RM70" s="510"/>
      <c r="RN70" s="510"/>
      <c r="RO70" s="510"/>
      <c r="RP70" s="510"/>
      <c r="RQ70" s="510"/>
      <c r="RR70" s="510"/>
      <c r="RS70" s="510"/>
      <c r="RT70" s="510"/>
      <c r="RU70" s="510"/>
      <c r="RV70" s="510"/>
      <c r="RW70" s="510"/>
      <c r="RX70" s="510"/>
      <c r="RY70" s="510"/>
      <c r="RZ70" s="510"/>
      <c r="SA70" s="510"/>
      <c r="SB70" s="510"/>
      <c r="SC70" s="510"/>
      <c r="SD70" s="510"/>
      <c r="SE70" s="510"/>
      <c r="SF70" s="510"/>
      <c r="SG70" s="510"/>
      <c r="SH70" s="510"/>
      <c r="SI70" s="510"/>
      <c r="SJ70" s="510"/>
      <c r="SK70" s="510"/>
      <c r="SL70" s="510"/>
      <c r="SM70" s="510"/>
      <c r="SN70" s="510"/>
      <c r="SO70" s="510"/>
      <c r="SP70" s="510"/>
      <c r="SQ70" s="510"/>
      <c r="SR70" s="510"/>
      <c r="SS70" s="510"/>
      <c r="ST70" s="510"/>
      <c r="SU70" s="510"/>
      <c r="SV70" s="510"/>
      <c r="SW70" s="510"/>
      <c r="SX70" s="510"/>
      <c r="SY70" s="510"/>
      <c r="SZ70" s="510"/>
      <c r="TA70" s="510"/>
      <c r="TB70" s="510"/>
      <c r="TC70" s="510"/>
      <c r="TD70" s="510"/>
      <c r="TE70" s="510"/>
      <c r="TF70" s="510"/>
      <c r="TG70" s="510"/>
      <c r="TH70" s="510"/>
      <c r="TI70" s="510"/>
      <c r="TJ70" s="510"/>
      <c r="TK70" s="510"/>
      <c r="TL70" s="510"/>
      <c r="TM70" s="510"/>
      <c r="TN70" s="510"/>
    </row>
    <row r="71" spans="1:534" ht="15" customHeight="1" thickBot="1">
      <c r="A71" s="516" t="s">
        <v>1256</v>
      </c>
      <c r="B71" s="507" t="s">
        <v>1257</v>
      </c>
      <c r="C71" s="517" t="s">
        <v>1258</v>
      </c>
      <c r="D71" s="516" t="str">
        <f>A71</f>
        <v>On</v>
      </c>
      <c r="E71" s="507" t="str">
        <f>B71</f>
        <v>Personnel</v>
      </c>
      <c r="F71" s="517" t="str">
        <f>C71</f>
        <v>Off</v>
      </c>
      <c r="G71" s="516" t="str">
        <f t="shared" ref="G71:AG71" si="3351">D71</f>
        <v>On</v>
      </c>
      <c r="H71" s="797" t="str">
        <f t="shared" si="3351"/>
        <v>Personnel</v>
      </c>
      <c r="I71" s="517" t="str">
        <f t="shared" si="3351"/>
        <v>Off</v>
      </c>
      <c r="J71" s="516" t="str">
        <f t="shared" si="3351"/>
        <v>On</v>
      </c>
      <c r="K71" s="507" t="str">
        <f t="shared" si="3351"/>
        <v>Personnel</v>
      </c>
      <c r="L71" s="517" t="str">
        <f t="shared" si="3351"/>
        <v>Off</v>
      </c>
      <c r="M71" s="516" t="str">
        <f t="shared" si="3351"/>
        <v>On</v>
      </c>
      <c r="N71" s="507" t="str">
        <f t="shared" si="3351"/>
        <v>Personnel</v>
      </c>
      <c r="O71" s="517" t="str">
        <f t="shared" si="3351"/>
        <v>Off</v>
      </c>
      <c r="P71" s="507" t="str">
        <f t="shared" si="3351"/>
        <v>On</v>
      </c>
      <c r="Q71" s="507" t="str">
        <f t="shared" si="3351"/>
        <v>Personnel</v>
      </c>
      <c r="R71" s="517" t="str">
        <f t="shared" si="3351"/>
        <v>Off</v>
      </c>
      <c r="S71" s="516" t="str">
        <f t="shared" si="3351"/>
        <v>On</v>
      </c>
      <c r="T71" s="507" t="str">
        <f t="shared" si="3351"/>
        <v>Personnel</v>
      </c>
      <c r="U71" s="517" t="str">
        <f t="shared" si="3351"/>
        <v>Off</v>
      </c>
      <c r="V71" s="507" t="str">
        <f t="shared" si="3351"/>
        <v>On</v>
      </c>
      <c r="W71" s="507" t="str">
        <f t="shared" si="3351"/>
        <v>Personnel</v>
      </c>
      <c r="X71" s="517" t="str">
        <f t="shared" si="3351"/>
        <v>Off</v>
      </c>
      <c r="Y71" s="516" t="str">
        <f t="shared" si="3351"/>
        <v>On</v>
      </c>
      <c r="Z71" s="507" t="str">
        <f t="shared" si="3351"/>
        <v>Personnel</v>
      </c>
      <c r="AA71" s="517" t="str">
        <f t="shared" si="3351"/>
        <v>Off</v>
      </c>
      <c r="AB71" s="818" t="str">
        <f t="shared" si="3351"/>
        <v>On</v>
      </c>
      <c r="AC71" s="819" t="str">
        <f t="shared" si="3351"/>
        <v>Personnel</v>
      </c>
      <c r="AD71" s="679" t="str">
        <f t="shared" si="3351"/>
        <v>Off</v>
      </c>
      <c r="AE71" s="516" t="str">
        <f t="shared" si="3351"/>
        <v>On</v>
      </c>
      <c r="AF71" s="507" t="str">
        <f t="shared" si="3351"/>
        <v>Personnel</v>
      </c>
      <c r="AG71" s="679" t="str">
        <f t="shared" si="3351"/>
        <v>Off</v>
      </c>
      <c r="AH71" s="516" t="str">
        <f t="shared" ref="AH71:BM71" si="3352">AE71</f>
        <v>On</v>
      </c>
      <c r="AI71" s="507" t="str">
        <f t="shared" si="3352"/>
        <v>Personnel</v>
      </c>
      <c r="AJ71" s="679" t="str">
        <f t="shared" si="3352"/>
        <v>Off</v>
      </c>
      <c r="AK71" s="516" t="str">
        <f t="shared" si="3352"/>
        <v>On</v>
      </c>
      <c r="AL71" s="507" t="str">
        <f t="shared" si="3352"/>
        <v>Personnel</v>
      </c>
      <c r="AM71" s="517" t="str">
        <f t="shared" si="3352"/>
        <v>Off</v>
      </c>
      <c r="AN71" s="516" t="str">
        <f t="shared" si="3352"/>
        <v>On</v>
      </c>
      <c r="AO71" s="507" t="str">
        <f t="shared" si="3352"/>
        <v>Personnel</v>
      </c>
      <c r="AP71" s="517" t="str">
        <f t="shared" si="3352"/>
        <v>Off</v>
      </c>
      <c r="AQ71" s="516" t="str">
        <f t="shared" si="3352"/>
        <v>On</v>
      </c>
      <c r="AR71" s="507" t="str">
        <f t="shared" si="3352"/>
        <v>Personnel</v>
      </c>
      <c r="AS71" s="517" t="str">
        <f t="shared" si="3352"/>
        <v>Off</v>
      </c>
      <c r="AT71" s="516" t="str">
        <f t="shared" si="3352"/>
        <v>On</v>
      </c>
      <c r="AU71" s="507" t="str">
        <f t="shared" si="3352"/>
        <v>Personnel</v>
      </c>
      <c r="AV71" s="517" t="str">
        <f t="shared" si="3352"/>
        <v>Off</v>
      </c>
      <c r="AW71" s="516" t="str">
        <f t="shared" si="3352"/>
        <v>On</v>
      </c>
      <c r="AX71" s="517" t="str">
        <f t="shared" si="3352"/>
        <v>Personnel</v>
      </c>
      <c r="AY71" s="516" t="str">
        <f t="shared" si="3352"/>
        <v>Off</v>
      </c>
      <c r="AZ71" s="507" t="str">
        <f t="shared" si="3352"/>
        <v>On</v>
      </c>
      <c r="BA71" s="517" t="str">
        <f t="shared" si="3352"/>
        <v>Personnel</v>
      </c>
      <c r="BB71" s="516" t="str">
        <f t="shared" si="3352"/>
        <v>Off</v>
      </c>
      <c r="BC71" s="848" t="str">
        <f t="shared" si="3352"/>
        <v>On</v>
      </c>
      <c r="BD71" s="849" t="str">
        <f t="shared" si="3352"/>
        <v>Personnel</v>
      </c>
      <c r="BE71" s="850" t="str">
        <f t="shared" si="3352"/>
        <v>Off</v>
      </c>
      <c r="BF71" s="848" t="str">
        <f t="shared" si="3352"/>
        <v>On</v>
      </c>
      <c r="BG71" s="849" t="str">
        <f t="shared" si="3352"/>
        <v>Personnel</v>
      </c>
      <c r="BH71" s="850" t="str">
        <f t="shared" si="3352"/>
        <v>Off</v>
      </c>
      <c r="BI71" s="848" t="str">
        <f t="shared" si="3352"/>
        <v>On</v>
      </c>
      <c r="BJ71" s="849" t="str">
        <f t="shared" si="3352"/>
        <v>Personnel</v>
      </c>
      <c r="BK71" s="850" t="str">
        <f t="shared" si="3352"/>
        <v>Off</v>
      </c>
      <c r="BL71" s="848" t="str">
        <f t="shared" si="3352"/>
        <v>On</v>
      </c>
      <c r="BM71" s="849" t="str">
        <f t="shared" si="3352"/>
        <v>Personnel</v>
      </c>
      <c r="BN71" s="850" t="str">
        <f t="shared" ref="BN71:CS71" si="3353">BK71</f>
        <v>Off</v>
      </c>
      <c r="BO71" s="848" t="str">
        <f t="shared" si="3353"/>
        <v>On</v>
      </c>
      <c r="BP71" s="849" t="str">
        <f t="shared" si="3353"/>
        <v>Personnel</v>
      </c>
      <c r="BQ71" s="850" t="str">
        <f t="shared" si="3353"/>
        <v>Off</v>
      </c>
      <c r="BR71" s="848" t="str">
        <f t="shared" si="3353"/>
        <v>On</v>
      </c>
      <c r="BS71" s="849" t="str">
        <f t="shared" si="3353"/>
        <v>Personnel</v>
      </c>
      <c r="BT71" s="850" t="str">
        <f t="shared" si="3353"/>
        <v>Off</v>
      </c>
      <c r="BU71" s="833" t="str">
        <f t="shared" si="3353"/>
        <v>On</v>
      </c>
      <c r="BV71" s="834" t="str">
        <f t="shared" si="3353"/>
        <v>Personnel</v>
      </c>
      <c r="BW71" s="835" t="str">
        <f t="shared" si="3353"/>
        <v>Off</v>
      </c>
      <c r="BX71" s="516" t="str">
        <f t="shared" si="3353"/>
        <v>On</v>
      </c>
      <c r="BY71" s="507" t="str">
        <f t="shared" si="3353"/>
        <v>Personnel</v>
      </c>
      <c r="BZ71" s="517" t="str">
        <f t="shared" si="3353"/>
        <v>Off</v>
      </c>
      <c r="CA71" s="848" t="str">
        <f t="shared" si="3353"/>
        <v>On</v>
      </c>
      <c r="CB71" s="849" t="str">
        <f t="shared" si="3353"/>
        <v>Personnel</v>
      </c>
      <c r="CC71" s="850" t="str">
        <f t="shared" si="3353"/>
        <v>Off</v>
      </c>
      <c r="CD71" s="848" t="str">
        <f t="shared" si="3353"/>
        <v>On</v>
      </c>
      <c r="CE71" s="849" t="str">
        <f t="shared" si="3353"/>
        <v>Personnel</v>
      </c>
      <c r="CF71" s="850" t="str">
        <f t="shared" si="3353"/>
        <v>Off</v>
      </c>
      <c r="CG71" s="848" t="str">
        <f t="shared" si="3353"/>
        <v>On</v>
      </c>
      <c r="CH71" s="849" t="str">
        <f t="shared" si="3353"/>
        <v>Personnel</v>
      </c>
      <c r="CI71" s="850" t="str">
        <f t="shared" si="3353"/>
        <v>Off</v>
      </c>
      <c r="CJ71" s="848" t="str">
        <f t="shared" si="3353"/>
        <v>On</v>
      </c>
      <c r="CK71" s="849" t="str">
        <f t="shared" si="3353"/>
        <v>Personnel</v>
      </c>
      <c r="CL71" s="850" t="str">
        <f t="shared" si="3353"/>
        <v>Off</v>
      </c>
      <c r="CM71" s="516" t="str">
        <f t="shared" si="3353"/>
        <v>On</v>
      </c>
      <c r="CN71" s="507" t="str">
        <f t="shared" si="3353"/>
        <v>Personnel</v>
      </c>
      <c r="CO71" s="517" t="str">
        <f t="shared" si="3353"/>
        <v>Off</v>
      </c>
      <c r="CP71" s="848" t="str">
        <f t="shared" si="3353"/>
        <v>On</v>
      </c>
      <c r="CQ71" s="849" t="str">
        <f t="shared" si="3353"/>
        <v>Personnel</v>
      </c>
      <c r="CR71" s="850" t="str">
        <f t="shared" si="3353"/>
        <v>Off</v>
      </c>
      <c r="CS71" s="848" t="str">
        <f t="shared" si="3353"/>
        <v>On</v>
      </c>
      <c r="CT71" s="849" t="str">
        <f t="shared" ref="CT71:DV71" si="3354">CQ71</f>
        <v>Personnel</v>
      </c>
      <c r="CU71" s="850" t="str">
        <f t="shared" si="3354"/>
        <v>Off</v>
      </c>
      <c r="CV71" s="848" t="str">
        <f t="shared" si="3354"/>
        <v>On</v>
      </c>
      <c r="CW71" s="849" t="str">
        <f t="shared" si="3354"/>
        <v>Personnel</v>
      </c>
      <c r="CX71" s="850" t="str">
        <f t="shared" si="3354"/>
        <v>Off</v>
      </c>
      <c r="CY71" s="848" t="str">
        <f t="shared" si="3354"/>
        <v>On</v>
      </c>
      <c r="CZ71" s="849" t="str">
        <f t="shared" si="3354"/>
        <v>Personnel</v>
      </c>
      <c r="DA71" s="850" t="str">
        <f t="shared" si="3354"/>
        <v>Off</v>
      </c>
      <c r="DB71" s="848" t="str">
        <f t="shared" si="3354"/>
        <v>On</v>
      </c>
      <c r="DC71" s="849" t="str">
        <f t="shared" si="3354"/>
        <v>Personnel</v>
      </c>
      <c r="DD71" s="850" t="str">
        <f t="shared" si="3354"/>
        <v>Off</v>
      </c>
      <c r="DE71" s="848" t="str">
        <f t="shared" si="3354"/>
        <v>On</v>
      </c>
      <c r="DF71" s="849" t="str">
        <f t="shared" si="3354"/>
        <v>Personnel</v>
      </c>
      <c r="DG71" s="850" t="str">
        <f t="shared" si="3354"/>
        <v>Off</v>
      </c>
      <c r="DH71" s="848" t="str">
        <f t="shared" si="3354"/>
        <v>On</v>
      </c>
      <c r="DI71" s="849" t="str">
        <f t="shared" si="3354"/>
        <v>Personnel</v>
      </c>
      <c r="DJ71" s="850" t="str">
        <f t="shared" si="3354"/>
        <v>Off</v>
      </c>
      <c r="DK71" s="848" t="str">
        <f t="shared" si="3354"/>
        <v>On</v>
      </c>
      <c r="DL71" s="849" t="str">
        <f t="shared" si="3354"/>
        <v>Personnel</v>
      </c>
      <c r="DM71" s="850" t="str">
        <f t="shared" si="3354"/>
        <v>Off</v>
      </c>
      <c r="DN71" s="848" t="str">
        <f t="shared" si="3354"/>
        <v>On</v>
      </c>
      <c r="DO71" s="849" t="str">
        <f t="shared" si="3354"/>
        <v>Personnel</v>
      </c>
      <c r="DP71" s="850" t="str">
        <f t="shared" si="3354"/>
        <v>Off</v>
      </c>
      <c r="DQ71" s="848" t="str">
        <f t="shared" si="3354"/>
        <v>On</v>
      </c>
      <c r="DR71" s="849" t="str">
        <f t="shared" si="3354"/>
        <v>Personnel</v>
      </c>
      <c r="DS71" s="850" t="str">
        <f t="shared" si="3354"/>
        <v>Off</v>
      </c>
      <c r="DT71" s="848" t="str">
        <f t="shared" si="3354"/>
        <v>On</v>
      </c>
      <c r="DU71" s="849" t="str">
        <f t="shared" si="3354"/>
        <v>Personnel</v>
      </c>
      <c r="DV71" s="850" t="str">
        <f t="shared" si="3354"/>
        <v>Off</v>
      </c>
      <c r="DW71" s="848" t="str">
        <f t="shared" ref="DW71:FB71" si="3355">DT71</f>
        <v>On</v>
      </c>
      <c r="DX71" s="849" t="str">
        <f t="shared" si="3355"/>
        <v>Personnel</v>
      </c>
      <c r="DY71" s="850" t="str">
        <f t="shared" si="3355"/>
        <v>Off</v>
      </c>
      <c r="DZ71" s="848" t="str">
        <f t="shared" si="3355"/>
        <v>On</v>
      </c>
      <c r="EA71" s="849" t="str">
        <f t="shared" si="3355"/>
        <v>Personnel</v>
      </c>
      <c r="EB71" s="850" t="str">
        <f t="shared" si="3355"/>
        <v>Off</v>
      </c>
      <c r="EC71" s="848" t="str">
        <f t="shared" si="3355"/>
        <v>On</v>
      </c>
      <c r="ED71" s="849" t="str">
        <f t="shared" si="3355"/>
        <v>Personnel</v>
      </c>
      <c r="EE71" s="850" t="str">
        <f t="shared" si="3355"/>
        <v>Off</v>
      </c>
      <c r="EF71" s="848" t="str">
        <f t="shared" si="3355"/>
        <v>On</v>
      </c>
      <c r="EG71" s="849" t="str">
        <f t="shared" si="3355"/>
        <v>Personnel</v>
      </c>
      <c r="EH71" s="850" t="str">
        <f t="shared" si="3355"/>
        <v>Off</v>
      </c>
      <c r="EI71" s="848" t="str">
        <f t="shared" si="3355"/>
        <v>On</v>
      </c>
      <c r="EJ71" s="849" t="str">
        <f t="shared" si="3355"/>
        <v>Personnel</v>
      </c>
      <c r="EK71" s="850" t="str">
        <f t="shared" si="3355"/>
        <v>Off</v>
      </c>
      <c r="EL71" s="848" t="str">
        <f t="shared" si="3355"/>
        <v>On</v>
      </c>
      <c r="EM71" s="849" t="str">
        <f t="shared" si="3355"/>
        <v>Personnel</v>
      </c>
      <c r="EN71" s="850" t="str">
        <f t="shared" si="3355"/>
        <v>Off</v>
      </c>
      <c r="EO71" s="848" t="str">
        <f t="shared" si="3355"/>
        <v>On</v>
      </c>
      <c r="EP71" s="849" t="str">
        <f t="shared" si="3355"/>
        <v>Personnel</v>
      </c>
      <c r="EQ71" s="850" t="str">
        <f t="shared" si="3355"/>
        <v>Off</v>
      </c>
      <c r="ER71" s="517" t="str">
        <f t="shared" si="3355"/>
        <v>On</v>
      </c>
      <c r="ES71" s="516" t="str">
        <f t="shared" si="3355"/>
        <v>Personnel</v>
      </c>
      <c r="ET71" s="517" t="str">
        <f t="shared" si="3355"/>
        <v>Off</v>
      </c>
      <c r="EU71" s="516" t="str">
        <f t="shared" si="3355"/>
        <v>On</v>
      </c>
      <c r="EV71" s="507" t="str">
        <f t="shared" si="3355"/>
        <v>Personnel</v>
      </c>
      <c r="EW71" s="517" t="str">
        <f t="shared" si="3355"/>
        <v>Off</v>
      </c>
      <c r="EX71" s="909" t="str">
        <f t="shared" si="3355"/>
        <v>On</v>
      </c>
      <c r="EY71" s="910" t="str">
        <f t="shared" si="3355"/>
        <v>Personnel</v>
      </c>
      <c r="EZ71" s="911" t="str">
        <f t="shared" si="3355"/>
        <v>Off</v>
      </c>
      <c r="FA71" s="507" t="str">
        <f t="shared" si="3355"/>
        <v>On</v>
      </c>
      <c r="FB71" s="517" t="str">
        <f t="shared" si="3355"/>
        <v>Personnel</v>
      </c>
      <c r="FC71" s="516" t="str">
        <f t="shared" ref="FC71:GH71" si="3356">EZ71</f>
        <v>Off</v>
      </c>
      <c r="FD71" s="517" t="str">
        <f t="shared" si="3356"/>
        <v>On</v>
      </c>
      <c r="FE71" s="516" t="str">
        <f t="shared" si="3356"/>
        <v>Personnel</v>
      </c>
      <c r="FF71" s="507" t="str">
        <f t="shared" si="3356"/>
        <v>Off</v>
      </c>
      <c r="FG71" s="517" t="str">
        <f t="shared" si="3356"/>
        <v>On</v>
      </c>
      <c r="FH71" s="516" t="str">
        <f t="shared" si="3356"/>
        <v>Personnel</v>
      </c>
      <c r="FI71" s="517" t="str">
        <f t="shared" si="3356"/>
        <v>Off</v>
      </c>
      <c r="FJ71" s="516" t="str">
        <f t="shared" si="3356"/>
        <v>On</v>
      </c>
      <c r="FK71" s="507" t="str">
        <f t="shared" si="3356"/>
        <v>Personnel</v>
      </c>
      <c r="FL71" s="517" t="str">
        <f t="shared" si="3356"/>
        <v>Off</v>
      </c>
      <c r="FM71" s="516" t="str">
        <f t="shared" si="3356"/>
        <v>On</v>
      </c>
      <c r="FN71" s="517" t="str">
        <f t="shared" si="3356"/>
        <v>Personnel</v>
      </c>
      <c r="FO71" s="516" t="str">
        <f t="shared" si="3356"/>
        <v>Off</v>
      </c>
      <c r="FP71" s="507" t="str">
        <f t="shared" si="3356"/>
        <v>On</v>
      </c>
      <c r="FQ71" s="517" t="str">
        <f t="shared" si="3356"/>
        <v>Personnel</v>
      </c>
      <c r="FR71" s="516" t="str">
        <f t="shared" si="3356"/>
        <v>Off</v>
      </c>
      <c r="FS71" s="909" t="str">
        <f t="shared" si="3356"/>
        <v>On</v>
      </c>
      <c r="FT71" s="910" t="str">
        <f t="shared" si="3356"/>
        <v>Personnel</v>
      </c>
      <c r="FU71" s="911" t="str">
        <f t="shared" si="3356"/>
        <v>Off</v>
      </c>
      <c r="FV71" s="517" t="str">
        <f t="shared" si="3356"/>
        <v>On</v>
      </c>
      <c r="FW71" s="516" t="str">
        <f t="shared" si="3356"/>
        <v>Personnel</v>
      </c>
      <c r="FX71" s="517" t="str">
        <f t="shared" si="3356"/>
        <v>Off</v>
      </c>
      <c r="FY71" s="516" t="str">
        <f t="shared" si="3356"/>
        <v>On</v>
      </c>
      <c r="FZ71" s="507" t="str">
        <f t="shared" si="3356"/>
        <v>Personnel</v>
      </c>
      <c r="GA71" s="517" t="str">
        <f t="shared" si="3356"/>
        <v>Off</v>
      </c>
      <c r="GB71" s="516" t="str">
        <f t="shared" si="3356"/>
        <v>On</v>
      </c>
      <c r="GC71" s="517" t="str">
        <f t="shared" si="3356"/>
        <v>Personnel</v>
      </c>
      <c r="GD71" s="516" t="str">
        <f t="shared" si="3356"/>
        <v>Off</v>
      </c>
      <c r="GE71" s="516" t="str">
        <f t="shared" si="3356"/>
        <v>On</v>
      </c>
      <c r="GF71" s="507" t="str">
        <f t="shared" si="3356"/>
        <v>Personnel</v>
      </c>
      <c r="GG71" s="517" t="str">
        <f t="shared" si="3356"/>
        <v>Off</v>
      </c>
      <c r="GH71" s="516" t="str">
        <f t="shared" si="3356"/>
        <v>On</v>
      </c>
      <c r="GI71" s="507" t="str">
        <f>GF71</f>
        <v>Personnel</v>
      </c>
      <c r="GJ71" s="517" t="str">
        <f>GG71</f>
        <v>Off</v>
      </c>
      <c r="GK71" s="516" t="str">
        <f>GH71</f>
        <v>On</v>
      </c>
      <c r="GL71" s="507" t="str">
        <f>GI71</f>
        <v>Personnel</v>
      </c>
      <c r="GM71" s="517" t="str">
        <f>GJ71</f>
        <v>Off</v>
      </c>
      <c r="GN71" s="516" t="str">
        <f t="shared" ref="GN71:HH71" si="3357">GK71</f>
        <v>On</v>
      </c>
      <c r="GO71" s="507" t="str">
        <f t="shared" si="3357"/>
        <v>Personnel</v>
      </c>
      <c r="GP71" s="517" t="str">
        <f t="shared" si="3357"/>
        <v>Off</v>
      </c>
      <c r="GQ71" s="516" t="str">
        <f t="shared" si="3357"/>
        <v>On</v>
      </c>
      <c r="GR71" s="507" t="str">
        <f t="shared" si="3357"/>
        <v>Personnel</v>
      </c>
      <c r="GS71" s="517" t="str">
        <f t="shared" si="3357"/>
        <v>Off</v>
      </c>
      <c r="GT71" s="516" t="str">
        <f t="shared" si="3357"/>
        <v>On</v>
      </c>
      <c r="GU71" s="507" t="str">
        <f t="shared" si="3357"/>
        <v>Personnel</v>
      </c>
      <c r="GV71" s="517" t="str">
        <f t="shared" si="3357"/>
        <v>Off</v>
      </c>
      <c r="GW71" s="516" t="str">
        <f t="shared" si="3357"/>
        <v>On</v>
      </c>
      <c r="GX71" s="507" t="str">
        <f t="shared" si="3357"/>
        <v>Personnel</v>
      </c>
      <c r="GY71" s="517" t="str">
        <f t="shared" si="3357"/>
        <v>Off</v>
      </c>
      <c r="GZ71" s="516" t="str">
        <f t="shared" si="3357"/>
        <v>On</v>
      </c>
      <c r="HA71" s="507" t="str">
        <f t="shared" si="3357"/>
        <v>Personnel</v>
      </c>
      <c r="HB71" s="517" t="str">
        <f t="shared" si="3357"/>
        <v>Off</v>
      </c>
      <c r="HC71" s="516" t="str">
        <f t="shared" si="3357"/>
        <v>On</v>
      </c>
      <c r="HD71" s="507" t="str">
        <f t="shared" si="3357"/>
        <v>Personnel</v>
      </c>
      <c r="HE71" s="517" t="str">
        <f t="shared" si="3357"/>
        <v>Off</v>
      </c>
      <c r="HF71" s="516" t="str">
        <f t="shared" si="3357"/>
        <v>On</v>
      </c>
      <c r="HG71" s="507" t="str">
        <f t="shared" si="3357"/>
        <v>Personnel</v>
      </c>
      <c r="HH71" s="517" t="str">
        <f t="shared" si="3357"/>
        <v>Off</v>
      </c>
      <c r="HI71" s="516" t="str">
        <f t="shared" ref="HI71:JT71" si="3358">HF71</f>
        <v>On</v>
      </c>
      <c r="HJ71" s="507" t="str">
        <f t="shared" si="3358"/>
        <v>Personnel</v>
      </c>
      <c r="HK71" s="517" t="str">
        <f t="shared" si="3358"/>
        <v>Off</v>
      </c>
      <c r="HL71" s="516" t="str">
        <f t="shared" si="3358"/>
        <v>On</v>
      </c>
      <c r="HM71" s="507" t="str">
        <f t="shared" si="3358"/>
        <v>Personnel</v>
      </c>
      <c r="HN71" s="517" t="str">
        <f t="shared" si="3358"/>
        <v>Off</v>
      </c>
      <c r="HO71" s="516" t="str">
        <f t="shared" si="3358"/>
        <v>On</v>
      </c>
      <c r="HP71" s="507" t="str">
        <f t="shared" si="3358"/>
        <v>Personnel</v>
      </c>
      <c r="HQ71" s="517" t="str">
        <f t="shared" si="3358"/>
        <v>Off</v>
      </c>
      <c r="HR71" s="516" t="str">
        <f t="shared" si="3358"/>
        <v>On</v>
      </c>
      <c r="HS71" s="507" t="str">
        <f t="shared" si="3358"/>
        <v>Personnel</v>
      </c>
      <c r="HT71" s="517" t="str">
        <f t="shared" si="3358"/>
        <v>Off</v>
      </c>
      <c r="HU71" s="516" t="str">
        <f t="shared" si="3358"/>
        <v>On</v>
      </c>
      <c r="HV71" s="507" t="str">
        <f t="shared" si="3358"/>
        <v>Personnel</v>
      </c>
      <c r="HW71" s="517" t="str">
        <f t="shared" si="3358"/>
        <v>Off</v>
      </c>
      <c r="HX71" s="516" t="str">
        <f t="shared" si="3358"/>
        <v>On</v>
      </c>
      <c r="HY71" s="507" t="str">
        <f t="shared" si="3358"/>
        <v>Personnel</v>
      </c>
      <c r="HZ71" s="517" t="str">
        <f t="shared" si="3358"/>
        <v>Off</v>
      </c>
      <c r="IA71" s="516" t="str">
        <f t="shared" si="3358"/>
        <v>On</v>
      </c>
      <c r="IB71" s="507" t="str">
        <f t="shared" si="3358"/>
        <v>Personnel</v>
      </c>
      <c r="IC71" s="517" t="str">
        <f t="shared" si="3358"/>
        <v>Off</v>
      </c>
      <c r="ID71" s="516" t="str">
        <f t="shared" si="3358"/>
        <v>On</v>
      </c>
      <c r="IE71" s="507" t="str">
        <f t="shared" si="3358"/>
        <v>Personnel</v>
      </c>
      <c r="IF71" s="517" t="str">
        <f t="shared" si="3358"/>
        <v>Off</v>
      </c>
      <c r="IG71" s="516" t="str">
        <f t="shared" si="3358"/>
        <v>On</v>
      </c>
      <c r="IH71" s="507" t="str">
        <f t="shared" si="3358"/>
        <v>Personnel</v>
      </c>
      <c r="II71" s="517" t="str">
        <f t="shared" si="3358"/>
        <v>Off</v>
      </c>
      <c r="IJ71" s="516" t="str">
        <f t="shared" si="3358"/>
        <v>On</v>
      </c>
      <c r="IK71" s="507" t="str">
        <f t="shared" si="3358"/>
        <v>Personnel</v>
      </c>
      <c r="IL71" s="517" t="str">
        <f t="shared" si="3358"/>
        <v>Off</v>
      </c>
      <c r="IM71" s="516" t="str">
        <f t="shared" si="3358"/>
        <v>On</v>
      </c>
      <c r="IN71" s="507" t="str">
        <f t="shared" si="3358"/>
        <v>Personnel</v>
      </c>
      <c r="IO71" s="517" t="str">
        <f t="shared" si="3358"/>
        <v>Off</v>
      </c>
      <c r="IP71" s="516" t="str">
        <f t="shared" si="3358"/>
        <v>On</v>
      </c>
      <c r="IQ71" s="507" t="str">
        <f t="shared" si="3358"/>
        <v>Personnel</v>
      </c>
      <c r="IR71" s="517" t="str">
        <f t="shared" si="3358"/>
        <v>Off</v>
      </c>
      <c r="IS71" s="516" t="str">
        <f t="shared" si="3358"/>
        <v>On</v>
      </c>
      <c r="IT71" s="507" t="str">
        <f t="shared" si="3358"/>
        <v>Personnel</v>
      </c>
      <c r="IU71" s="517" t="str">
        <f t="shared" si="3358"/>
        <v>Off</v>
      </c>
      <c r="IV71" s="516" t="str">
        <f t="shared" si="3358"/>
        <v>On</v>
      </c>
      <c r="IW71" s="507" t="str">
        <f t="shared" si="3358"/>
        <v>Personnel</v>
      </c>
      <c r="IX71" s="517" t="str">
        <f t="shared" si="3358"/>
        <v>Off</v>
      </c>
      <c r="IY71" s="516" t="str">
        <f t="shared" si="3358"/>
        <v>On</v>
      </c>
      <c r="IZ71" s="507" t="str">
        <f t="shared" si="3358"/>
        <v>Personnel</v>
      </c>
      <c r="JA71" s="517" t="str">
        <f t="shared" si="3358"/>
        <v>Off</v>
      </c>
      <c r="JB71" s="516" t="str">
        <f t="shared" si="3358"/>
        <v>On</v>
      </c>
      <c r="JC71" s="507" t="str">
        <f t="shared" si="3358"/>
        <v>Personnel</v>
      </c>
      <c r="JD71" s="517" t="str">
        <f t="shared" si="3358"/>
        <v>Off</v>
      </c>
      <c r="JE71" s="516" t="str">
        <f t="shared" si="3358"/>
        <v>On</v>
      </c>
      <c r="JF71" s="507" t="str">
        <f t="shared" si="3358"/>
        <v>Personnel</v>
      </c>
      <c r="JG71" s="517" t="str">
        <f t="shared" si="3358"/>
        <v>Off</v>
      </c>
      <c r="JH71" s="516" t="str">
        <f t="shared" si="3358"/>
        <v>On</v>
      </c>
      <c r="JI71" s="507" t="str">
        <f t="shared" si="3358"/>
        <v>Personnel</v>
      </c>
      <c r="JJ71" s="517" t="str">
        <f t="shared" si="3358"/>
        <v>Off</v>
      </c>
      <c r="JK71" s="516" t="str">
        <f t="shared" si="3358"/>
        <v>On</v>
      </c>
      <c r="JL71" s="507" t="str">
        <f t="shared" si="3358"/>
        <v>Personnel</v>
      </c>
      <c r="JM71" s="517" t="str">
        <f t="shared" si="3358"/>
        <v>Off</v>
      </c>
      <c r="JN71" s="516" t="str">
        <f t="shared" si="3358"/>
        <v>On</v>
      </c>
      <c r="JO71" s="507" t="str">
        <f t="shared" si="3358"/>
        <v>Personnel</v>
      </c>
      <c r="JP71" s="517" t="str">
        <f t="shared" si="3358"/>
        <v>Off</v>
      </c>
      <c r="JQ71" s="516" t="str">
        <f t="shared" si="3358"/>
        <v>On</v>
      </c>
      <c r="JR71" s="507" t="str">
        <f t="shared" si="3358"/>
        <v>Personnel</v>
      </c>
      <c r="JS71" s="517" t="str">
        <f t="shared" si="3358"/>
        <v>Off</v>
      </c>
      <c r="JT71" s="516" t="str">
        <f t="shared" si="3358"/>
        <v>On</v>
      </c>
      <c r="JU71" s="507" t="str">
        <f t="shared" ref="JU71:MF71" si="3359">JR71</f>
        <v>Personnel</v>
      </c>
      <c r="JV71" s="517" t="str">
        <f t="shared" si="3359"/>
        <v>Off</v>
      </c>
      <c r="JW71" s="516" t="str">
        <f t="shared" si="3359"/>
        <v>On</v>
      </c>
      <c r="JX71" s="507" t="str">
        <f t="shared" si="3359"/>
        <v>Personnel</v>
      </c>
      <c r="JY71" s="517" t="str">
        <f t="shared" si="3359"/>
        <v>Off</v>
      </c>
      <c r="JZ71" s="516" t="str">
        <f t="shared" si="3359"/>
        <v>On</v>
      </c>
      <c r="KA71" s="507" t="str">
        <f t="shared" si="3359"/>
        <v>Personnel</v>
      </c>
      <c r="KB71" s="517" t="str">
        <f t="shared" si="3359"/>
        <v>Off</v>
      </c>
      <c r="KC71" s="516" t="str">
        <f t="shared" si="3359"/>
        <v>On</v>
      </c>
      <c r="KD71" s="507" t="str">
        <f t="shared" si="3359"/>
        <v>Personnel</v>
      </c>
      <c r="KE71" s="517" t="str">
        <f t="shared" si="3359"/>
        <v>Off</v>
      </c>
      <c r="KF71" s="516" t="str">
        <f t="shared" si="3359"/>
        <v>On</v>
      </c>
      <c r="KG71" s="507" t="str">
        <f t="shared" si="3359"/>
        <v>Personnel</v>
      </c>
      <c r="KH71" s="517" t="str">
        <f t="shared" si="3359"/>
        <v>Off</v>
      </c>
      <c r="KI71" s="516" t="str">
        <f t="shared" si="3359"/>
        <v>On</v>
      </c>
      <c r="KJ71" s="507" t="str">
        <f t="shared" si="3359"/>
        <v>Personnel</v>
      </c>
      <c r="KK71" s="517" t="str">
        <f t="shared" si="3359"/>
        <v>Off</v>
      </c>
      <c r="KL71" s="516" t="str">
        <f t="shared" si="3359"/>
        <v>On</v>
      </c>
      <c r="KM71" s="507" t="str">
        <f t="shared" si="3359"/>
        <v>Personnel</v>
      </c>
      <c r="KN71" s="517" t="str">
        <f t="shared" si="3359"/>
        <v>Off</v>
      </c>
      <c r="KO71" s="516" t="str">
        <f t="shared" si="3359"/>
        <v>On</v>
      </c>
      <c r="KP71" s="507" t="str">
        <f t="shared" si="3359"/>
        <v>Personnel</v>
      </c>
      <c r="KQ71" s="517" t="str">
        <f t="shared" si="3359"/>
        <v>Off</v>
      </c>
      <c r="KR71" s="516" t="str">
        <f t="shared" si="3359"/>
        <v>On</v>
      </c>
      <c r="KS71" s="507" t="str">
        <f t="shared" si="3359"/>
        <v>Personnel</v>
      </c>
      <c r="KT71" s="517" t="str">
        <f t="shared" si="3359"/>
        <v>Off</v>
      </c>
      <c r="KU71" s="516" t="str">
        <f t="shared" si="3359"/>
        <v>On</v>
      </c>
      <c r="KV71" s="507" t="str">
        <f t="shared" si="3359"/>
        <v>Personnel</v>
      </c>
      <c r="KW71" s="517" t="str">
        <f t="shared" si="3359"/>
        <v>Off</v>
      </c>
      <c r="KX71" s="516" t="str">
        <f t="shared" si="3359"/>
        <v>On</v>
      </c>
      <c r="KY71" s="507" t="str">
        <f t="shared" si="3359"/>
        <v>Personnel</v>
      </c>
      <c r="KZ71" s="517" t="str">
        <f t="shared" si="3359"/>
        <v>Off</v>
      </c>
      <c r="LA71" s="516" t="str">
        <f t="shared" si="3359"/>
        <v>On</v>
      </c>
      <c r="LB71" s="507" t="str">
        <f t="shared" si="3359"/>
        <v>Personnel</v>
      </c>
      <c r="LC71" s="517" t="str">
        <f t="shared" si="3359"/>
        <v>Off</v>
      </c>
      <c r="LD71" s="516" t="str">
        <f t="shared" si="3359"/>
        <v>On</v>
      </c>
      <c r="LE71" s="507" t="str">
        <f t="shared" si="3359"/>
        <v>Personnel</v>
      </c>
      <c r="LF71" s="517" t="str">
        <f t="shared" si="3359"/>
        <v>Off</v>
      </c>
      <c r="LG71" s="516" t="str">
        <f t="shared" si="3359"/>
        <v>On</v>
      </c>
      <c r="LH71" s="507" t="str">
        <f t="shared" si="3359"/>
        <v>Personnel</v>
      </c>
      <c r="LI71" s="517" t="str">
        <f t="shared" si="3359"/>
        <v>Off</v>
      </c>
      <c r="LJ71" s="516" t="str">
        <f t="shared" si="3359"/>
        <v>On</v>
      </c>
      <c r="LK71" s="507" t="str">
        <f t="shared" si="3359"/>
        <v>Personnel</v>
      </c>
      <c r="LL71" s="517" t="str">
        <f t="shared" si="3359"/>
        <v>Off</v>
      </c>
      <c r="LM71" s="516" t="str">
        <f t="shared" si="3359"/>
        <v>On</v>
      </c>
      <c r="LN71" s="507" t="str">
        <f t="shared" si="3359"/>
        <v>Personnel</v>
      </c>
      <c r="LO71" s="517" t="str">
        <f t="shared" si="3359"/>
        <v>Off</v>
      </c>
      <c r="LP71" s="516" t="str">
        <f t="shared" si="3359"/>
        <v>On</v>
      </c>
      <c r="LQ71" s="507" t="str">
        <f t="shared" si="3359"/>
        <v>Personnel</v>
      </c>
      <c r="LR71" s="517" t="str">
        <f t="shared" si="3359"/>
        <v>Off</v>
      </c>
      <c r="LS71" s="516" t="str">
        <f t="shared" si="3359"/>
        <v>On</v>
      </c>
      <c r="LT71" s="507" t="str">
        <f t="shared" si="3359"/>
        <v>Personnel</v>
      </c>
      <c r="LU71" s="517" t="str">
        <f t="shared" si="3359"/>
        <v>Off</v>
      </c>
      <c r="LV71" s="516" t="str">
        <f t="shared" si="3359"/>
        <v>On</v>
      </c>
      <c r="LW71" s="507" t="str">
        <f t="shared" si="3359"/>
        <v>Personnel</v>
      </c>
      <c r="LX71" s="517" t="str">
        <f t="shared" si="3359"/>
        <v>Off</v>
      </c>
      <c r="LY71" s="516" t="str">
        <f t="shared" si="3359"/>
        <v>On</v>
      </c>
      <c r="LZ71" s="507" t="str">
        <f t="shared" si="3359"/>
        <v>Personnel</v>
      </c>
      <c r="MA71" s="517" t="str">
        <f t="shared" si="3359"/>
        <v>Off</v>
      </c>
      <c r="MB71" s="516" t="str">
        <f t="shared" si="3359"/>
        <v>On</v>
      </c>
      <c r="MC71" s="507" t="str">
        <f t="shared" si="3359"/>
        <v>Personnel</v>
      </c>
      <c r="MD71" s="517" t="str">
        <f t="shared" si="3359"/>
        <v>Off</v>
      </c>
      <c r="ME71" s="516" t="str">
        <f t="shared" si="3359"/>
        <v>On</v>
      </c>
      <c r="MF71" s="507" t="str">
        <f t="shared" si="3359"/>
        <v>Personnel</v>
      </c>
      <c r="MG71" s="517" t="str">
        <f t="shared" ref="MG71:OR71" si="3360">MD71</f>
        <v>Off</v>
      </c>
      <c r="MH71" s="516" t="str">
        <f t="shared" si="3360"/>
        <v>On</v>
      </c>
      <c r="MI71" s="507" t="str">
        <f t="shared" si="3360"/>
        <v>Personnel</v>
      </c>
      <c r="MJ71" s="517" t="str">
        <f t="shared" si="3360"/>
        <v>Off</v>
      </c>
      <c r="MK71" s="516" t="str">
        <f t="shared" si="3360"/>
        <v>On</v>
      </c>
      <c r="ML71" s="507" t="str">
        <f t="shared" si="3360"/>
        <v>Personnel</v>
      </c>
      <c r="MM71" s="517" t="str">
        <f t="shared" si="3360"/>
        <v>Off</v>
      </c>
      <c r="MN71" s="516" t="str">
        <f t="shared" si="3360"/>
        <v>On</v>
      </c>
      <c r="MO71" s="507" t="str">
        <f t="shared" si="3360"/>
        <v>Personnel</v>
      </c>
      <c r="MP71" s="517" t="str">
        <f t="shared" si="3360"/>
        <v>Off</v>
      </c>
      <c r="MQ71" s="516" t="str">
        <f t="shared" si="3360"/>
        <v>On</v>
      </c>
      <c r="MR71" s="507" t="str">
        <f t="shared" si="3360"/>
        <v>Personnel</v>
      </c>
      <c r="MS71" s="517" t="str">
        <f t="shared" si="3360"/>
        <v>Off</v>
      </c>
      <c r="MT71" s="516" t="str">
        <f t="shared" si="3360"/>
        <v>On</v>
      </c>
      <c r="MU71" s="507" t="str">
        <f t="shared" si="3360"/>
        <v>Personnel</v>
      </c>
      <c r="MV71" s="517" t="str">
        <f t="shared" si="3360"/>
        <v>Off</v>
      </c>
      <c r="MW71" s="516" t="str">
        <f t="shared" si="3360"/>
        <v>On</v>
      </c>
      <c r="MX71" s="507" t="str">
        <f t="shared" si="3360"/>
        <v>Personnel</v>
      </c>
      <c r="MY71" s="517" t="str">
        <f t="shared" si="3360"/>
        <v>Off</v>
      </c>
      <c r="MZ71" s="516" t="str">
        <f t="shared" si="3360"/>
        <v>On</v>
      </c>
      <c r="NA71" s="507" t="str">
        <f t="shared" si="3360"/>
        <v>Personnel</v>
      </c>
      <c r="NB71" s="517" t="str">
        <f t="shared" si="3360"/>
        <v>Off</v>
      </c>
      <c r="NC71" s="516" t="str">
        <f t="shared" si="3360"/>
        <v>On</v>
      </c>
      <c r="ND71" s="507" t="str">
        <f t="shared" si="3360"/>
        <v>Personnel</v>
      </c>
      <c r="NE71" s="517" t="str">
        <f t="shared" si="3360"/>
        <v>Off</v>
      </c>
      <c r="NF71" s="516" t="str">
        <f t="shared" si="3360"/>
        <v>On</v>
      </c>
      <c r="NG71" s="507" t="str">
        <f t="shared" si="3360"/>
        <v>Personnel</v>
      </c>
      <c r="NH71" s="517" t="str">
        <f t="shared" si="3360"/>
        <v>Off</v>
      </c>
      <c r="NI71" s="516" t="str">
        <f t="shared" si="3360"/>
        <v>On</v>
      </c>
      <c r="NJ71" s="507" t="str">
        <f t="shared" si="3360"/>
        <v>Personnel</v>
      </c>
      <c r="NK71" s="517" t="str">
        <f t="shared" si="3360"/>
        <v>Off</v>
      </c>
      <c r="NL71" s="516" t="str">
        <f t="shared" si="3360"/>
        <v>On</v>
      </c>
      <c r="NM71" s="507" t="str">
        <f t="shared" si="3360"/>
        <v>Personnel</v>
      </c>
      <c r="NN71" s="517" t="str">
        <f t="shared" si="3360"/>
        <v>Off</v>
      </c>
      <c r="NO71" s="516" t="str">
        <f t="shared" si="3360"/>
        <v>On</v>
      </c>
      <c r="NP71" s="507" t="str">
        <f t="shared" si="3360"/>
        <v>Personnel</v>
      </c>
      <c r="NQ71" s="517" t="str">
        <f t="shared" si="3360"/>
        <v>Off</v>
      </c>
      <c r="NR71" s="516" t="str">
        <f t="shared" si="3360"/>
        <v>On</v>
      </c>
      <c r="NS71" s="507" t="str">
        <f t="shared" si="3360"/>
        <v>Personnel</v>
      </c>
      <c r="NT71" s="517" t="str">
        <f t="shared" si="3360"/>
        <v>Off</v>
      </c>
      <c r="NU71" s="516" t="str">
        <f t="shared" si="3360"/>
        <v>On</v>
      </c>
      <c r="NV71" s="507" t="str">
        <f t="shared" si="3360"/>
        <v>Personnel</v>
      </c>
      <c r="NW71" s="517" t="str">
        <f t="shared" si="3360"/>
        <v>Off</v>
      </c>
      <c r="NX71" s="516" t="str">
        <f t="shared" si="3360"/>
        <v>On</v>
      </c>
      <c r="NY71" s="507" t="str">
        <f t="shared" si="3360"/>
        <v>Personnel</v>
      </c>
      <c r="NZ71" s="517" t="str">
        <f t="shared" si="3360"/>
        <v>Off</v>
      </c>
      <c r="OA71" s="516" t="str">
        <f t="shared" si="3360"/>
        <v>On</v>
      </c>
      <c r="OB71" s="507" t="str">
        <f t="shared" si="3360"/>
        <v>Personnel</v>
      </c>
      <c r="OC71" s="517" t="str">
        <f t="shared" si="3360"/>
        <v>Off</v>
      </c>
      <c r="OD71" s="516" t="str">
        <f t="shared" si="3360"/>
        <v>On</v>
      </c>
      <c r="OE71" s="507" t="str">
        <f t="shared" si="3360"/>
        <v>Personnel</v>
      </c>
      <c r="OF71" s="517" t="str">
        <f t="shared" si="3360"/>
        <v>Off</v>
      </c>
      <c r="OG71" s="516" t="str">
        <f t="shared" si="3360"/>
        <v>On</v>
      </c>
      <c r="OH71" s="507" t="str">
        <f t="shared" si="3360"/>
        <v>Personnel</v>
      </c>
      <c r="OI71" s="517" t="str">
        <f t="shared" si="3360"/>
        <v>Off</v>
      </c>
      <c r="OJ71" s="516" t="str">
        <f t="shared" si="3360"/>
        <v>On</v>
      </c>
      <c r="OK71" s="507" t="str">
        <f t="shared" si="3360"/>
        <v>Personnel</v>
      </c>
      <c r="OL71" s="517" t="str">
        <f t="shared" si="3360"/>
        <v>Off</v>
      </c>
      <c r="OM71" s="516" t="str">
        <f t="shared" si="3360"/>
        <v>On</v>
      </c>
      <c r="ON71" s="507" t="str">
        <f t="shared" si="3360"/>
        <v>Personnel</v>
      </c>
      <c r="OO71" s="517" t="str">
        <f t="shared" si="3360"/>
        <v>Off</v>
      </c>
      <c r="OP71" s="516" t="str">
        <f t="shared" si="3360"/>
        <v>On</v>
      </c>
      <c r="OQ71" s="507" t="str">
        <f t="shared" si="3360"/>
        <v>Personnel</v>
      </c>
      <c r="OR71" s="517" t="str">
        <f t="shared" si="3360"/>
        <v>Off</v>
      </c>
      <c r="OS71" s="516" t="str">
        <f t="shared" ref="OS71:RD71" si="3361">OP71</f>
        <v>On</v>
      </c>
      <c r="OT71" s="507" t="str">
        <f t="shared" si="3361"/>
        <v>Personnel</v>
      </c>
      <c r="OU71" s="517" t="str">
        <f t="shared" si="3361"/>
        <v>Off</v>
      </c>
      <c r="OV71" s="516" t="str">
        <f t="shared" si="3361"/>
        <v>On</v>
      </c>
      <c r="OW71" s="507" t="str">
        <f t="shared" si="3361"/>
        <v>Personnel</v>
      </c>
      <c r="OX71" s="517" t="str">
        <f t="shared" si="3361"/>
        <v>Off</v>
      </c>
      <c r="OY71" s="516" t="str">
        <f t="shared" si="3361"/>
        <v>On</v>
      </c>
      <c r="OZ71" s="507" t="str">
        <f t="shared" si="3361"/>
        <v>Personnel</v>
      </c>
      <c r="PA71" s="517" t="str">
        <f t="shared" si="3361"/>
        <v>Off</v>
      </c>
      <c r="PB71" s="516" t="str">
        <f t="shared" si="3361"/>
        <v>On</v>
      </c>
      <c r="PC71" s="507" t="str">
        <f t="shared" si="3361"/>
        <v>Personnel</v>
      </c>
      <c r="PD71" s="517" t="str">
        <f t="shared" si="3361"/>
        <v>Off</v>
      </c>
      <c r="PE71" s="516" t="str">
        <f t="shared" si="3361"/>
        <v>On</v>
      </c>
      <c r="PF71" s="507" t="str">
        <f t="shared" si="3361"/>
        <v>Personnel</v>
      </c>
      <c r="PG71" s="517" t="str">
        <f t="shared" si="3361"/>
        <v>Off</v>
      </c>
      <c r="PH71" s="516" t="str">
        <f t="shared" si="3361"/>
        <v>On</v>
      </c>
      <c r="PI71" s="507" t="str">
        <f t="shared" si="3361"/>
        <v>Personnel</v>
      </c>
      <c r="PJ71" s="517" t="str">
        <f t="shared" si="3361"/>
        <v>Off</v>
      </c>
      <c r="PK71" s="516" t="str">
        <f t="shared" si="3361"/>
        <v>On</v>
      </c>
      <c r="PL71" s="507" t="str">
        <f t="shared" si="3361"/>
        <v>Personnel</v>
      </c>
      <c r="PM71" s="517" t="str">
        <f t="shared" si="3361"/>
        <v>Off</v>
      </c>
      <c r="PN71" s="516" t="str">
        <f t="shared" si="3361"/>
        <v>On</v>
      </c>
      <c r="PO71" s="507" t="str">
        <f t="shared" si="3361"/>
        <v>Personnel</v>
      </c>
      <c r="PP71" s="517" t="str">
        <f t="shared" si="3361"/>
        <v>Off</v>
      </c>
      <c r="PQ71" s="516" t="str">
        <f t="shared" si="3361"/>
        <v>On</v>
      </c>
      <c r="PR71" s="507" t="str">
        <f t="shared" si="3361"/>
        <v>Personnel</v>
      </c>
      <c r="PS71" s="517" t="str">
        <f t="shared" si="3361"/>
        <v>Off</v>
      </c>
      <c r="PT71" s="516" t="str">
        <f t="shared" si="3361"/>
        <v>On</v>
      </c>
      <c r="PU71" s="507" t="str">
        <f t="shared" si="3361"/>
        <v>Personnel</v>
      </c>
      <c r="PV71" s="517" t="str">
        <f t="shared" si="3361"/>
        <v>Off</v>
      </c>
      <c r="PW71" s="516" t="str">
        <f t="shared" si="3361"/>
        <v>On</v>
      </c>
      <c r="PX71" s="507" t="str">
        <f t="shared" si="3361"/>
        <v>Personnel</v>
      </c>
      <c r="PY71" s="517" t="str">
        <f t="shared" si="3361"/>
        <v>Off</v>
      </c>
      <c r="PZ71" s="516" t="str">
        <f t="shared" si="3361"/>
        <v>On</v>
      </c>
      <c r="QA71" s="507" t="str">
        <f t="shared" si="3361"/>
        <v>Personnel</v>
      </c>
      <c r="QB71" s="517" t="str">
        <f t="shared" si="3361"/>
        <v>Off</v>
      </c>
      <c r="QC71" s="516" t="str">
        <f t="shared" si="3361"/>
        <v>On</v>
      </c>
      <c r="QD71" s="507" t="str">
        <f t="shared" si="3361"/>
        <v>Personnel</v>
      </c>
      <c r="QE71" s="517" t="str">
        <f t="shared" si="3361"/>
        <v>Off</v>
      </c>
      <c r="QF71" s="516" t="str">
        <f t="shared" si="3361"/>
        <v>On</v>
      </c>
      <c r="QG71" s="507" t="str">
        <f t="shared" si="3361"/>
        <v>Personnel</v>
      </c>
      <c r="QH71" s="517" t="str">
        <f t="shared" si="3361"/>
        <v>Off</v>
      </c>
      <c r="QI71" s="516" t="str">
        <f t="shared" si="3361"/>
        <v>On</v>
      </c>
      <c r="QJ71" s="507" t="str">
        <f t="shared" si="3361"/>
        <v>Personnel</v>
      </c>
      <c r="QK71" s="517" t="str">
        <f t="shared" si="3361"/>
        <v>Off</v>
      </c>
      <c r="QL71" s="516" t="str">
        <f t="shared" si="3361"/>
        <v>On</v>
      </c>
      <c r="QM71" s="507" t="str">
        <f t="shared" si="3361"/>
        <v>Personnel</v>
      </c>
      <c r="QN71" s="517" t="str">
        <f t="shared" si="3361"/>
        <v>Off</v>
      </c>
      <c r="QO71" s="516" t="str">
        <f t="shared" si="3361"/>
        <v>On</v>
      </c>
      <c r="QP71" s="507" t="str">
        <f t="shared" si="3361"/>
        <v>Personnel</v>
      </c>
      <c r="QQ71" s="517" t="str">
        <f t="shared" si="3361"/>
        <v>Off</v>
      </c>
      <c r="QR71" s="516" t="str">
        <f t="shared" si="3361"/>
        <v>On</v>
      </c>
      <c r="QS71" s="507" t="str">
        <f t="shared" si="3361"/>
        <v>Personnel</v>
      </c>
      <c r="QT71" s="517" t="str">
        <f t="shared" si="3361"/>
        <v>Off</v>
      </c>
      <c r="QU71" s="516" t="str">
        <f t="shared" si="3361"/>
        <v>On</v>
      </c>
      <c r="QV71" s="507" t="str">
        <f t="shared" si="3361"/>
        <v>Personnel</v>
      </c>
      <c r="QW71" s="517" t="str">
        <f t="shared" si="3361"/>
        <v>Off</v>
      </c>
      <c r="QX71" s="516" t="str">
        <f t="shared" si="3361"/>
        <v>On</v>
      </c>
      <c r="QY71" s="507" t="str">
        <f t="shared" si="3361"/>
        <v>Personnel</v>
      </c>
      <c r="QZ71" s="517" t="str">
        <f t="shared" si="3361"/>
        <v>Off</v>
      </c>
      <c r="RA71" s="516" t="str">
        <f t="shared" si="3361"/>
        <v>On</v>
      </c>
      <c r="RB71" s="507" t="str">
        <f t="shared" si="3361"/>
        <v>Personnel</v>
      </c>
      <c r="RC71" s="517" t="str">
        <f t="shared" si="3361"/>
        <v>Off</v>
      </c>
      <c r="RD71" s="516" t="str">
        <f t="shared" si="3361"/>
        <v>On</v>
      </c>
      <c r="RE71" s="507" t="str">
        <f t="shared" ref="RE71:TN71" si="3362">RB71</f>
        <v>Personnel</v>
      </c>
      <c r="RF71" s="517" t="str">
        <f t="shared" si="3362"/>
        <v>Off</v>
      </c>
      <c r="RG71" s="516" t="str">
        <f t="shared" si="3362"/>
        <v>On</v>
      </c>
      <c r="RH71" s="507" t="str">
        <f t="shared" si="3362"/>
        <v>Personnel</v>
      </c>
      <c r="RI71" s="517" t="str">
        <f t="shared" si="3362"/>
        <v>Off</v>
      </c>
      <c r="RJ71" s="516" t="str">
        <f t="shared" si="3362"/>
        <v>On</v>
      </c>
      <c r="RK71" s="507" t="str">
        <f t="shared" si="3362"/>
        <v>Personnel</v>
      </c>
      <c r="RL71" s="517" t="str">
        <f t="shared" si="3362"/>
        <v>Off</v>
      </c>
      <c r="RM71" s="516" t="str">
        <f t="shared" si="3362"/>
        <v>On</v>
      </c>
      <c r="RN71" s="507" t="str">
        <f t="shared" si="3362"/>
        <v>Personnel</v>
      </c>
      <c r="RO71" s="517" t="str">
        <f t="shared" si="3362"/>
        <v>Off</v>
      </c>
      <c r="RP71" s="516" t="str">
        <f t="shared" si="3362"/>
        <v>On</v>
      </c>
      <c r="RQ71" s="507" t="str">
        <f t="shared" si="3362"/>
        <v>Personnel</v>
      </c>
      <c r="RR71" s="517" t="str">
        <f t="shared" si="3362"/>
        <v>Off</v>
      </c>
      <c r="RS71" s="516" t="str">
        <f t="shared" si="3362"/>
        <v>On</v>
      </c>
      <c r="RT71" s="507" t="str">
        <f t="shared" si="3362"/>
        <v>Personnel</v>
      </c>
      <c r="RU71" s="517" t="str">
        <f t="shared" si="3362"/>
        <v>Off</v>
      </c>
      <c r="RV71" s="516" t="str">
        <f t="shared" si="3362"/>
        <v>On</v>
      </c>
      <c r="RW71" s="507" t="str">
        <f t="shared" si="3362"/>
        <v>Personnel</v>
      </c>
      <c r="RX71" s="517" t="str">
        <f t="shared" si="3362"/>
        <v>Off</v>
      </c>
      <c r="RY71" s="516" t="str">
        <f t="shared" si="3362"/>
        <v>On</v>
      </c>
      <c r="RZ71" s="507" t="str">
        <f t="shared" si="3362"/>
        <v>Personnel</v>
      </c>
      <c r="SA71" s="517" t="str">
        <f t="shared" si="3362"/>
        <v>Off</v>
      </c>
      <c r="SB71" s="516" t="str">
        <f t="shared" si="3362"/>
        <v>On</v>
      </c>
      <c r="SC71" s="507" t="str">
        <f t="shared" si="3362"/>
        <v>Personnel</v>
      </c>
      <c r="SD71" s="517" t="str">
        <f t="shared" si="3362"/>
        <v>Off</v>
      </c>
      <c r="SE71" s="516" t="str">
        <f t="shared" si="3362"/>
        <v>On</v>
      </c>
      <c r="SF71" s="507" t="str">
        <f t="shared" si="3362"/>
        <v>Personnel</v>
      </c>
      <c r="SG71" s="517" t="str">
        <f t="shared" si="3362"/>
        <v>Off</v>
      </c>
      <c r="SH71" s="516" t="str">
        <f t="shared" si="3362"/>
        <v>On</v>
      </c>
      <c r="SI71" s="507" t="str">
        <f t="shared" si="3362"/>
        <v>Personnel</v>
      </c>
      <c r="SJ71" s="517" t="str">
        <f t="shared" si="3362"/>
        <v>Off</v>
      </c>
      <c r="SK71" s="516" t="str">
        <f t="shared" si="3362"/>
        <v>On</v>
      </c>
      <c r="SL71" s="507" t="str">
        <f t="shared" si="3362"/>
        <v>Personnel</v>
      </c>
      <c r="SM71" s="517" t="str">
        <f t="shared" si="3362"/>
        <v>Off</v>
      </c>
      <c r="SN71" s="516" t="str">
        <f t="shared" si="3362"/>
        <v>On</v>
      </c>
      <c r="SO71" s="507" t="str">
        <f t="shared" si="3362"/>
        <v>Personnel</v>
      </c>
      <c r="SP71" s="517" t="str">
        <f t="shared" si="3362"/>
        <v>Off</v>
      </c>
      <c r="SQ71" s="516" t="str">
        <f t="shared" si="3362"/>
        <v>On</v>
      </c>
      <c r="SR71" s="507" t="str">
        <f t="shared" si="3362"/>
        <v>Personnel</v>
      </c>
      <c r="SS71" s="517" t="str">
        <f t="shared" si="3362"/>
        <v>Off</v>
      </c>
      <c r="ST71" s="516" t="str">
        <f t="shared" si="3362"/>
        <v>On</v>
      </c>
      <c r="SU71" s="507" t="str">
        <f t="shared" si="3362"/>
        <v>Personnel</v>
      </c>
      <c r="SV71" s="517" t="str">
        <f t="shared" si="3362"/>
        <v>Off</v>
      </c>
      <c r="SW71" s="516" t="str">
        <f t="shared" si="3362"/>
        <v>On</v>
      </c>
      <c r="SX71" s="507" t="str">
        <f t="shared" si="3362"/>
        <v>Personnel</v>
      </c>
      <c r="SY71" s="517" t="str">
        <f t="shared" si="3362"/>
        <v>Off</v>
      </c>
      <c r="SZ71" s="516" t="str">
        <f t="shared" si="3362"/>
        <v>On</v>
      </c>
      <c r="TA71" s="507" t="str">
        <f t="shared" si="3362"/>
        <v>Personnel</v>
      </c>
      <c r="TB71" s="517" t="str">
        <f t="shared" si="3362"/>
        <v>Off</v>
      </c>
      <c r="TC71" s="516" t="str">
        <f t="shared" si="3362"/>
        <v>On</v>
      </c>
      <c r="TD71" s="507" t="str">
        <f t="shared" si="3362"/>
        <v>Personnel</v>
      </c>
      <c r="TE71" s="517" t="str">
        <f t="shared" si="3362"/>
        <v>Off</v>
      </c>
      <c r="TF71" s="516" t="str">
        <f t="shared" si="3362"/>
        <v>On</v>
      </c>
      <c r="TG71" s="507" t="str">
        <f t="shared" si="3362"/>
        <v>Personnel</v>
      </c>
      <c r="TH71" s="517" t="str">
        <f t="shared" si="3362"/>
        <v>Off</v>
      </c>
      <c r="TI71" s="516" t="str">
        <f t="shared" si="3362"/>
        <v>On</v>
      </c>
      <c r="TJ71" s="507" t="str">
        <f t="shared" si="3362"/>
        <v>Personnel</v>
      </c>
      <c r="TK71" s="517" t="str">
        <f t="shared" si="3362"/>
        <v>Off</v>
      </c>
      <c r="TL71" s="516" t="str">
        <f t="shared" si="3362"/>
        <v>On</v>
      </c>
      <c r="TM71" s="507" t="str">
        <f t="shared" si="3362"/>
        <v>Personnel</v>
      </c>
      <c r="TN71" s="517" t="str">
        <f t="shared" si="3362"/>
        <v>Off</v>
      </c>
    </row>
    <row r="72" spans="1:534" ht="15.75" customHeight="1">
      <c r="A72" s="670"/>
      <c r="B72" s="530" t="s">
        <v>1259</v>
      </c>
      <c r="C72" s="769"/>
      <c r="D72" s="670"/>
      <c r="E72" s="530" t="s">
        <v>1259</v>
      </c>
      <c r="F72" s="551"/>
      <c r="G72" s="670"/>
      <c r="H72" s="530" t="s">
        <v>1259</v>
      </c>
      <c r="I72" s="551"/>
      <c r="J72" s="550"/>
      <c r="K72" s="798" t="s">
        <v>1206</v>
      </c>
      <c r="L72" s="551"/>
      <c r="M72" s="550"/>
      <c r="N72" s="530"/>
      <c r="O72" s="551"/>
      <c r="P72" s="550"/>
      <c r="Q72" s="530"/>
      <c r="R72" s="551"/>
      <c r="S72" s="550"/>
      <c r="T72" s="530"/>
      <c r="U72" s="551"/>
      <c r="V72" s="550"/>
      <c r="W72" s="674"/>
      <c r="X72" s="675"/>
      <c r="Y72" s="532"/>
      <c r="Z72" s="531"/>
      <c r="AA72" s="675"/>
      <c r="AB72" s="532"/>
      <c r="AC72" s="530"/>
      <c r="AD72" s="675"/>
      <c r="AE72" s="532"/>
      <c r="AF72" s="530"/>
      <c r="AG72" s="675"/>
      <c r="AH72" s="532"/>
      <c r="AI72" s="530"/>
      <c r="AJ72" s="675"/>
      <c r="AK72" s="673"/>
      <c r="AL72" s="530"/>
      <c r="AM72" s="678"/>
      <c r="AN72" s="673"/>
      <c r="AO72" s="514" t="s">
        <v>1549</v>
      </c>
      <c r="AP72" s="675">
        <v>5</v>
      </c>
      <c r="AQ72" s="532"/>
      <c r="AR72" s="824"/>
      <c r="AS72" s="675"/>
      <c r="AT72" s="532"/>
      <c r="AU72" s="824"/>
      <c r="AV72" s="675"/>
      <c r="AW72" s="532"/>
      <c r="AX72" s="530"/>
      <c r="AY72" s="675"/>
      <c r="AZ72" s="532"/>
      <c r="BA72" s="530"/>
      <c r="BB72" s="675"/>
      <c r="BC72" s="532"/>
      <c r="BD72" s="530"/>
      <c r="BE72" s="675"/>
      <c r="BF72" s="532"/>
      <c r="BG72" s="530"/>
      <c r="BH72" s="675"/>
      <c r="BI72" s="532"/>
      <c r="BJ72" s="530"/>
      <c r="BK72" s="675"/>
      <c r="BL72" s="550"/>
      <c r="BM72" s="824" t="s">
        <v>1260</v>
      </c>
      <c r="BN72" s="551"/>
      <c r="BO72" s="550"/>
      <c r="BP72" s="824"/>
      <c r="BQ72" s="551"/>
      <c r="BR72" s="550"/>
      <c r="BS72" s="824" t="s">
        <v>1261</v>
      </c>
      <c r="BT72" s="551"/>
      <c r="BU72" s="532"/>
      <c r="BV72" s="824" t="s">
        <v>1260</v>
      </c>
      <c r="BW72" s="675"/>
      <c r="BX72" s="532"/>
      <c r="BY72" s="824"/>
      <c r="BZ72" s="675"/>
      <c r="CA72" s="532"/>
      <c r="CB72" s="824"/>
      <c r="CC72" s="675"/>
      <c r="CD72" s="532"/>
      <c r="CE72" s="824"/>
      <c r="CF72" s="675"/>
      <c r="CG72" s="550"/>
      <c r="CH72" s="824"/>
      <c r="CI72" s="551"/>
      <c r="CJ72" s="550"/>
      <c r="CK72" s="530"/>
      <c r="CL72" s="551"/>
      <c r="CM72" s="550"/>
      <c r="CN72" s="530"/>
      <c r="CO72" s="551"/>
      <c r="CP72" s="550"/>
      <c r="CQ72" s="530"/>
      <c r="CR72" s="551"/>
      <c r="CS72" s="550"/>
      <c r="CT72" s="824" t="s">
        <v>1260</v>
      </c>
      <c r="CU72" s="551"/>
      <c r="CV72" s="550"/>
      <c r="CW72" s="530"/>
      <c r="CX72" s="551"/>
      <c r="CY72" s="550"/>
      <c r="CZ72" s="530"/>
      <c r="DA72" s="551"/>
      <c r="DB72" s="550"/>
      <c r="DC72" s="530" t="s">
        <v>1261</v>
      </c>
      <c r="DD72" s="551"/>
      <c r="DE72" s="550"/>
      <c r="DF72" s="530"/>
      <c r="DG72" s="551"/>
      <c r="DH72" s="550"/>
      <c r="DI72" s="530" t="s">
        <v>1261</v>
      </c>
      <c r="DJ72" s="551"/>
      <c r="DK72" s="550"/>
      <c r="DL72" s="530"/>
      <c r="DM72" s="551"/>
      <c r="DN72" s="550"/>
      <c r="DO72" s="530" t="s">
        <v>1261</v>
      </c>
      <c r="DP72" s="551"/>
      <c r="DQ72" s="673"/>
      <c r="DR72" s="530" t="s">
        <v>1631</v>
      </c>
      <c r="DS72" s="678"/>
      <c r="DT72" s="550"/>
      <c r="DU72" s="530" t="s">
        <v>1261</v>
      </c>
      <c r="DV72" s="551"/>
      <c r="DW72" s="550"/>
      <c r="DX72" s="530" t="s">
        <v>1261</v>
      </c>
      <c r="DY72" s="551"/>
      <c r="DZ72" s="550"/>
      <c r="EA72" s="530" t="s">
        <v>1261</v>
      </c>
      <c r="EB72" s="551"/>
      <c r="EC72" s="550"/>
      <c r="ED72" s="530" t="s">
        <v>1261</v>
      </c>
      <c r="EE72" s="551"/>
      <c r="EF72" s="550"/>
      <c r="EG72" s="530"/>
      <c r="EH72" s="551"/>
      <c r="EI72" s="550"/>
      <c r="EJ72" s="530"/>
      <c r="EK72" s="551"/>
      <c r="EL72" s="550"/>
      <c r="EM72" s="530" t="s">
        <v>1261</v>
      </c>
      <c r="EN72" s="551"/>
      <c r="EO72" s="673"/>
      <c r="EP72" s="530" t="s">
        <v>1261</v>
      </c>
      <c r="EQ72" s="678"/>
      <c r="ER72" s="550"/>
      <c r="ES72" s="530" t="s">
        <v>1261</v>
      </c>
      <c r="ET72" s="551"/>
      <c r="EU72" s="550"/>
      <c r="EV72" s="530" t="s">
        <v>1652</v>
      </c>
      <c r="EW72" s="551"/>
      <c r="EX72" s="550"/>
      <c r="EY72" s="530" t="s">
        <v>1261</v>
      </c>
      <c r="EZ72" s="551"/>
      <c r="FA72" s="550"/>
      <c r="FB72" s="530" t="s">
        <v>1261</v>
      </c>
      <c r="FC72" s="551"/>
      <c r="FD72" s="550"/>
      <c r="FE72" s="530" t="s">
        <v>1644</v>
      </c>
      <c r="FF72" s="551"/>
      <c r="FG72" s="550"/>
      <c r="FH72" s="530" t="s">
        <v>1631</v>
      </c>
      <c r="FI72" s="551"/>
      <c r="FJ72" s="550"/>
      <c r="FK72" s="530" t="s">
        <v>1261</v>
      </c>
      <c r="FL72" s="551"/>
      <c r="FM72" s="550"/>
      <c r="FN72" s="530" t="s">
        <v>1261</v>
      </c>
      <c r="FO72" s="551"/>
      <c r="FP72" s="550"/>
      <c r="FQ72" s="530" t="s">
        <v>1261</v>
      </c>
      <c r="FR72" s="551"/>
      <c r="FS72" s="550"/>
      <c r="FT72" s="530" t="s">
        <v>1694</v>
      </c>
      <c r="FU72" s="551"/>
      <c r="FV72" s="550"/>
      <c r="FW72" s="530" t="s">
        <v>1644</v>
      </c>
      <c r="FX72" s="551"/>
      <c r="FY72" s="550"/>
      <c r="FZ72" s="530" t="s">
        <v>1746</v>
      </c>
      <c r="GA72" s="551"/>
      <c r="GB72" s="550"/>
      <c r="GC72" s="530" t="s">
        <v>1745</v>
      </c>
      <c r="GD72" s="551"/>
      <c r="GE72" s="550"/>
      <c r="GF72" s="530" t="s">
        <v>1261</v>
      </c>
      <c r="GG72" s="551"/>
      <c r="GH72" s="550"/>
      <c r="GI72" s="530" t="s">
        <v>1261</v>
      </c>
      <c r="GJ72" s="551"/>
      <c r="GK72" s="550"/>
      <c r="GL72" s="530" t="s">
        <v>1261</v>
      </c>
      <c r="GM72" s="551"/>
      <c r="GN72" s="550"/>
      <c r="GO72" s="530" t="s">
        <v>1644</v>
      </c>
      <c r="GP72" s="551"/>
      <c r="GQ72" s="550"/>
      <c r="GR72" s="530" t="s">
        <v>1261</v>
      </c>
      <c r="GS72" s="551"/>
      <c r="GT72" s="550"/>
      <c r="GU72" s="530" t="s">
        <v>1644</v>
      </c>
      <c r="GV72" s="551"/>
      <c r="GW72" s="673"/>
      <c r="GX72" s="530" t="s">
        <v>1261</v>
      </c>
      <c r="GY72" s="678"/>
      <c r="GZ72" s="550"/>
      <c r="HA72" s="530" t="s">
        <v>1745</v>
      </c>
      <c r="HB72" s="551"/>
      <c r="HC72" s="550"/>
      <c r="HD72" s="530" t="s">
        <v>1261</v>
      </c>
      <c r="HE72" s="551"/>
      <c r="HF72" s="550"/>
      <c r="HG72" s="530" t="s">
        <v>1261</v>
      </c>
      <c r="HH72" s="675"/>
      <c r="HI72" s="550"/>
      <c r="HJ72" s="530" t="s">
        <v>1261</v>
      </c>
      <c r="HK72" s="551"/>
      <c r="HL72" s="550"/>
      <c r="HM72" s="530" t="s">
        <v>1261</v>
      </c>
      <c r="HN72" s="551"/>
      <c r="HO72" s="673"/>
      <c r="HP72" s="530" t="s">
        <v>1261</v>
      </c>
      <c r="HQ72" s="678"/>
      <c r="HR72" s="550"/>
      <c r="HS72" s="530" t="s">
        <v>1631</v>
      </c>
      <c r="HT72" s="551"/>
      <c r="HU72" s="550"/>
      <c r="HV72" s="530" t="s">
        <v>1261</v>
      </c>
      <c r="HW72" s="551"/>
      <c r="HX72" s="550"/>
      <c r="HY72" s="530" t="s">
        <v>1261</v>
      </c>
      <c r="HZ72" s="551"/>
      <c r="IA72" s="550"/>
      <c r="IB72" s="530" t="s">
        <v>1652</v>
      </c>
      <c r="IC72" s="551"/>
      <c r="ID72" s="673"/>
      <c r="IE72" s="530" t="s">
        <v>1261</v>
      </c>
      <c r="IF72" s="678"/>
      <c r="IG72" s="550"/>
      <c r="IH72" s="530" t="s">
        <v>1261</v>
      </c>
      <c r="II72" s="551"/>
      <c r="IJ72" s="550"/>
      <c r="IK72" s="530"/>
      <c r="IL72" s="551"/>
      <c r="IM72" s="550"/>
      <c r="IN72" s="530" t="s">
        <v>1631</v>
      </c>
      <c r="IO72" s="551"/>
      <c r="IP72" s="550"/>
      <c r="IQ72" s="530"/>
      <c r="IR72" s="551"/>
      <c r="IS72" s="673"/>
      <c r="IT72" s="530"/>
      <c r="IU72" s="678"/>
      <c r="IV72" s="550"/>
      <c r="IW72" s="530"/>
      <c r="IX72" s="551"/>
      <c r="IY72" s="550"/>
      <c r="IZ72" s="530"/>
      <c r="JA72" s="551"/>
      <c r="JB72" s="550"/>
      <c r="JC72" s="530"/>
      <c r="JD72" s="551"/>
      <c r="JE72" s="550"/>
      <c r="JF72" s="530" t="s">
        <v>1261</v>
      </c>
      <c r="JG72" s="551"/>
      <c r="JH72" s="673"/>
      <c r="JI72" s="530" t="s">
        <v>1631</v>
      </c>
      <c r="JJ72" s="678"/>
      <c r="JK72" s="550"/>
      <c r="JL72" s="530"/>
      <c r="JM72" s="551"/>
      <c r="JN72" s="550"/>
      <c r="JO72" s="530" t="s">
        <v>1261</v>
      </c>
      <c r="JP72" s="551"/>
      <c r="JQ72" s="550"/>
      <c r="JR72" s="674"/>
      <c r="JS72" s="675"/>
      <c r="JT72" s="550"/>
      <c r="JU72" s="530"/>
      <c r="JV72" s="551"/>
      <c r="JW72" s="550"/>
      <c r="JX72" s="530"/>
      <c r="JY72" s="551"/>
      <c r="JZ72" s="673"/>
      <c r="KA72" s="530" t="s">
        <v>1261</v>
      </c>
      <c r="KB72" s="678"/>
      <c r="KC72" s="550"/>
      <c r="KD72" s="530" t="s">
        <v>1631</v>
      </c>
      <c r="KE72" s="551"/>
      <c r="KF72" s="550"/>
      <c r="KG72" s="530"/>
      <c r="KH72" s="551"/>
      <c r="KI72" s="550"/>
      <c r="KJ72" s="530"/>
      <c r="KK72" s="551"/>
      <c r="KL72" s="550"/>
      <c r="KM72" s="530"/>
      <c r="KN72" s="551"/>
      <c r="KO72" s="673"/>
      <c r="KP72" s="530"/>
      <c r="KQ72" s="678"/>
      <c r="KR72" s="550"/>
      <c r="KS72" s="530"/>
      <c r="KT72" s="551"/>
      <c r="KU72" s="550"/>
      <c r="KV72" s="530"/>
      <c r="KW72" s="551"/>
      <c r="KX72" s="550"/>
      <c r="KY72" s="530" t="s">
        <v>1631</v>
      </c>
      <c r="KZ72" s="551"/>
      <c r="LA72" s="550"/>
      <c r="LB72" s="530"/>
      <c r="LC72" s="551"/>
      <c r="LD72" s="673"/>
      <c r="LE72" s="530"/>
      <c r="LF72" s="678"/>
      <c r="LG72" s="550"/>
      <c r="LH72" s="530"/>
      <c r="LI72" s="551"/>
      <c r="LJ72" s="550"/>
      <c r="LK72" s="530"/>
      <c r="LL72" s="551"/>
      <c r="LM72" s="550"/>
      <c r="LN72" s="530" t="s">
        <v>1261</v>
      </c>
      <c r="LO72" s="551"/>
      <c r="LP72" s="550"/>
      <c r="LQ72" s="530"/>
      <c r="LR72" s="551"/>
      <c r="LS72" s="673"/>
      <c r="LT72" s="530" t="s">
        <v>1631</v>
      </c>
      <c r="LU72" s="678"/>
      <c r="LV72" s="550"/>
      <c r="LW72" s="530"/>
      <c r="LX72" s="551"/>
      <c r="LY72" s="550"/>
      <c r="LZ72" s="530"/>
      <c r="MA72" s="551"/>
      <c r="MB72" s="550"/>
      <c r="MC72" s="674"/>
      <c r="MD72" s="675"/>
      <c r="ME72" s="550"/>
      <c r="MF72" s="530"/>
      <c r="MG72" s="551"/>
      <c r="MH72" s="550"/>
      <c r="MI72" s="530"/>
      <c r="MJ72" s="551"/>
      <c r="MK72" s="673"/>
      <c r="ML72" s="530" t="s">
        <v>1261</v>
      </c>
      <c r="MM72" s="678"/>
      <c r="MN72" s="550"/>
      <c r="MO72" s="530" t="s">
        <v>1631</v>
      </c>
      <c r="MP72" s="551"/>
      <c r="MQ72" s="550"/>
      <c r="MR72" s="530"/>
      <c r="MS72" s="551"/>
      <c r="MT72" s="550"/>
      <c r="MU72" s="530"/>
      <c r="MV72" s="551"/>
      <c r="MW72" s="550"/>
      <c r="MX72" s="530"/>
      <c r="MY72" s="551"/>
      <c r="MZ72" s="673"/>
      <c r="NA72" s="530"/>
      <c r="NB72" s="678"/>
      <c r="NC72" s="550"/>
      <c r="ND72" s="530"/>
      <c r="NE72" s="551"/>
      <c r="NF72" s="550"/>
      <c r="NG72" s="530"/>
      <c r="NH72" s="551"/>
      <c r="NI72" s="550"/>
      <c r="NJ72" s="530" t="s">
        <v>1631</v>
      </c>
      <c r="NK72" s="551"/>
      <c r="NL72" s="550"/>
      <c r="NM72" s="530"/>
      <c r="NN72" s="551"/>
      <c r="NO72" s="673"/>
      <c r="NP72" s="530"/>
      <c r="NQ72" s="678"/>
      <c r="NR72" s="550"/>
      <c r="NS72" s="530"/>
      <c r="NT72" s="551"/>
      <c r="NU72" s="550"/>
      <c r="NV72" s="530" t="s">
        <v>1261</v>
      </c>
      <c r="NW72" s="551"/>
      <c r="NX72" s="550"/>
      <c r="NY72" s="530"/>
      <c r="NZ72" s="551"/>
      <c r="OA72" s="550"/>
      <c r="OB72" s="530" t="s">
        <v>1261</v>
      </c>
      <c r="OC72" s="551"/>
      <c r="OD72" s="673"/>
      <c r="OE72" s="530" t="s">
        <v>1631</v>
      </c>
      <c r="OF72" s="678"/>
      <c r="OG72" s="550"/>
      <c r="OH72" s="530"/>
      <c r="OI72" s="551"/>
      <c r="OJ72" s="550"/>
      <c r="OK72" s="530"/>
      <c r="OL72" s="551"/>
      <c r="OM72" s="550"/>
      <c r="ON72" s="674"/>
      <c r="OO72" s="675"/>
      <c r="OP72" s="550"/>
      <c r="OQ72" s="674"/>
      <c r="OR72" s="675"/>
      <c r="OS72" s="550"/>
      <c r="OT72" s="530" t="s">
        <v>1261</v>
      </c>
      <c r="OU72" s="551"/>
      <c r="OV72" s="550"/>
      <c r="OW72" s="674"/>
      <c r="OX72" s="675"/>
      <c r="OY72" s="550"/>
      <c r="OZ72" s="530" t="s">
        <v>1631</v>
      </c>
      <c r="PA72" s="551"/>
      <c r="PB72" s="550"/>
      <c r="PC72" s="674"/>
      <c r="PD72" s="675"/>
      <c r="PE72" s="550"/>
      <c r="PF72" s="530" t="s">
        <v>1261</v>
      </c>
      <c r="PG72" s="551"/>
      <c r="PH72" s="550"/>
      <c r="PI72" s="674"/>
      <c r="PJ72" s="675"/>
      <c r="PK72" s="550"/>
      <c r="PL72" s="530"/>
      <c r="PM72" s="551"/>
      <c r="PN72" s="550"/>
      <c r="PO72" s="674"/>
      <c r="PP72" s="675"/>
      <c r="PQ72" s="550"/>
      <c r="PR72" s="530" t="s">
        <v>1261</v>
      </c>
      <c r="PS72" s="551"/>
      <c r="PT72" s="550"/>
      <c r="PU72" s="530" t="s">
        <v>1631</v>
      </c>
      <c r="PV72" s="675"/>
      <c r="PW72" s="550"/>
      <c r="PX72" s="530"/>
      <c r="PY72" s="551"/>
      <c r="PZ72" s="550"/>
      <c r="QA72" s="674"/>
      <c r="QB72" s="675"/>
      <c r="QC72" s="550"/>
      <c r="QD72" s="530"/>
      <c r="QE72" s="551"/>
      <c r="QF72" s="550"/>
      <c r="QG72" s="674"/>
      <c r="QH72" s="675"/>
      <c r="QI72" s="550"/>
      <c r="QJ72" s="530"/>
      <c r="QK72" s="551"/>
      <c r="QL72" s="550"/>
      <c r="QM72" s="674"/>
      <c r="QN72" s="675"/>
      <c r="QO72" s="550"/>
      <c r="QP72" s="530" t="s">
        <v>1631</v>
      </c>
      <c r="QQ72" s="551"/>
      <c r="QR72" s="550"/>
      <c r="QS72" s="674"/>
      <c r="QT72" s="675"/>
      <c r="QU72" s="550"/>
      <c r="QV72" s="530"/>
      <c r="QW72" s="551"/>
      <c r="QX72" s="550"/>
      <c r="QY72" s="674"/>
      <c r="QZ72" s="675"/>
      <c r="RA72" s="550"/>
      <c r="RB72" s="530"/>
      <c r="RC72" s="551"/>
      <c r="RD72" s="550"/>
      <c r="RE72" s="674"/>
      <c r="RF72" s="675"/>
      <c r="RG72" s="550"/>
      <c r="RH72" s="530" t="s">
        <v>1261</v>
      </c>
      <c r="RI72" s="551"/>
      <c r="RJ72" s="550"/>
      <c r="RK72" s="530" t="s">
        <v>1631</v>
      </c>
      <c r="RL72" s="675"/>
      <c r="RM72" s="550"/>
      <c r="RN72" s="530"/>
      <c r="RO72" s="551"/>
      <c r="RP72" s="550"/>
      <c r="RQ72" s="530" t="s">
        <v>1261</v>
      </c>
      <c r="RR72" s="675"/>
      <c r="RS72" s="550"/>
      <c r="RT72" s="530"/>
      <c r="RU72" s="551"/>
      <c r="RV72" s="550"/>
      <c r="RW72" s="674"/>
      <c r="RX72" s="675"/>
      <c r="RY72" s="550"/>
      <c r="RZ72" s="530" t="s">
        <v>1261</v>
      </c>
      <c r="SA72" s="551"/>
      <c r="SB72" s="550"/>
      <c r="SC72" s="674"/>
      <c r="SD72" s="675"/>
      <c r="SE72" s="550"/>
      <c r="SF72" s="530" t="s">
        <v>1631</v>
      </c>
      <c r="SG72" s="551"/>
      <c r="SH72" s="550"/>
      <c r="SI72" s="674"/>
      <c r="SJ72" s="675"/>
      <c r="SK72" s="550"/>
      <c r="SL72" s="530"/>
      <c r="SM72" s="551"/>
      <c r="SN72" s="550"/>
      <c r="SO72" s="674"/>
      <c r="SP72" s="675"/>
      <c r="SQ72" s="550"/>
      <c r="SR72" s="530"/>
      <c r="SS72" s="551"/>
      <c r="ST72" s="550"/>
      <c r="SU72" s="674"/>
      <c r="SV72" s="675"/>
      <c r="SW72" s="550"/>
      <c r="SX72" s="530" t="s">
        <v>1261</v>
      </c>
      <c r="SY72" s="551"/>
      <c r="SZ72" s="550"/>
      <c r="TA72" s="530" t="s">
        <v>1631</v>
      </c>
      <c r="TB72" s="675"/>
      <c r="TC72" s="550"/>
      <c r="TD72" s="530"/>
      <c r="TE72" s="551"/>
      <c r="TF72" s="550"/>
      <c r="TG72" s="674"/>
      <c r="TH72" s="675"/>
      <c r="TI72" s="550"/>
      <c r="TJ72" s="530"/>
      <c r="TK72" s="551"/>
      <c r="TL72" s="550"/>
      <c r="TM72" s="674"/>
      <c r="TN72" s="675"/>
    </row>
    <row r="73" spans="1:534" ht="15.75">
      <c r="A73" s="764">
        <v>5</v>
      </c>
      <c r="B73" s="783" t="s">
        <v>1262</v>
      </c>
      <c r="C73" s="765">
        <v>5</v>
      </c>
      <c r="D73" s="764">
        <v>5</v>
      </c>
      <c r="E73" s="783" t="s">
        <v>1262</v>
      </c>
      <c r="F73" s="765">
        <v>5</v>
      </c>
      <c r="G73" s="764">
        <v>5</v>
      </c>
      <c r="H73" s="783" t="s">
        <v>1262</v>
      </c>
      <c r="I73" s="765">
        <v>5</v>
      </c>
      <c r="J73" s="669">
        <v>1</v>
      </c>
      <c r="K73" s="799" t="s">
        <v>1263</v>
      </c>
      <c r="L73" s="551"/>
      <c r="M73" s="550"/>
      <c r="N73" s="531"/>
      <c r="O73" s="551"/>
      <c r="P73" s="550"/>
      <c r="Q73" s="531"/>
      <c r="R73" s="551"/>
      <c r="S73" s="550"/>
      <c r="T73" s="531"/>
      <c r="U73" s="551"/>
      <c r="V73" s="550"/>
      <c r="W73" s="531"/>
      <c r="X73" s="677"/>
      <c r="Y73" s="532"/>
      <c r="Z73" s="531"/>
      <c r="AA73" s="677"/>
      <c r="AB73" s="532"/>
      <c r="AC73" s="531"/>
      <c r="AD73" s="677"/>
      <c r="AE73" s="532"/>
      <c r="AF73" s="531"/>
      <c r="AG73" s="677"/>
      <c r="AH73" s="532"/>
      <c r="AI73" s="531"/>
      <c r="AJ73" s="677"/>
      <c r="AK73" s="676"/>
      <c r="AL73" s="531"/>
      <c r="AM73" s="678"/>
      <c r="AN73" s="676"/>
      <c r="AO73" s="531"/>
      <c r="AP73" s="677"/>
      <c r="AQ73" s="532"/>
      <c r="AR73" s="817" t="s">
        <v>1549</v>
      </c>
      <c r="AS73" s="677">
        <v>3</v>
      </c>
      <c r="AT73" s="532"/>
      <c r="AU73" s="514"/>
      <c r="AV73" s="677"/>
      <c r="AW73" s="532"/>
      <c r="AX73" s="817"/>
      <c r="AY73" s="677"/>
      <c r="AZ73" s="532"/>
      <c r="BA73" s="531" t="s">
        <v>1567</v>
      </c>
      <c r="BB73" s="677">
        <v>1</v>
      </c>
      <c r="BC73" s="532"/>
      <c r="BD73" s="531"/>
      <c r="BE73" s="677"/>
      <c r="BF73" s="532"/>
      <c r="BG73" s="785"/>
      <c r="BH73" s="677"/>
      <c r="BI73" s="550"/>
      <c r="BJ73" s="827"/>
      <c r="BK73" s="551"/>
      <c r="BL73" s="550">
        <v>19</v>
      </c>
      <c r="BM73" s="825" t="s">
        <v>1283</v>
      </c>
      <c r="BN73" s="551">
        <v>15</v>
      </c>
      <c r="BO73" s="550"/>
      <c r="BP73" s="826"/>
      <c r="BQ73" s="551"/>
      <c r="BR73" s="550"/>
      <c r="BS73" s="826" t="s">
        <v>1265</v>
      </c>
      <c r="BT73" s="551"/>
      <c r="BU73" s="532">
        <v>1</v>
      </c>
      <c r="BV73" s="825" t="s">
        <v>1263</v>
      </c>
      <c r="BW73" s="677">
        <v>1</v>
      </c>
      <c r="BX73" s="532"/>
      <c r="BY73" s="826"/>
      <c r="BZ73" s="677"/>
      <c r="CA73" s="532"/>
      <c r="CB73" s="826"/>
      <c r="CC73" s="677"/>
      <c r="CD73" s="532"/>
      <c r="CE73" s="826"/>
      <c r="CF73" s="677"/>
      <c r="CG73" s="550"/>
      <c r="CH73" s="826"/>
      <c r="CI73" s="551"/>
      <c r="CJ73" s="532"/>
      <c r="CK73" s="826"/>
      <c r="CL73" s="677"/>
      <c r="CM73" s="532"/>
      <c r="CN73" s="826"/>
      <c r="CO73" s="677"/>
      <c r="CP73" s="532"/>
      <c r="CQ73" s="826"/>
      <c r="CR73" s="677"/>
      <c r="CS73" s="550">
        <v>17</v>
      </c>
      <c r="CT73" s="874" t="s">
        <v>1283</v>
      </c>
      <c r="CU73" s="551">
        <v>40</v>
      </c>
      <c r="CV73" s="550"/>
      <c r="CW73" s="827"/>
      <c r="CX73" s="551"/>
      <c r="CY73" s="550"/>
      <c r="CZ73" s="514"/>
      <c r="DA73" s="551"/>
      <c r="DB73" s="550"/>
      <c r="DC73" s="827"/>
      <c r="DD73" s="551"/>
      <c r="DE73" s="550"/>
      <c r="DF73" s="514"/>
      <c r="DG73" s="551"/>
      <c r="DH73" s="550">
        <v>7</v>
      </c>
      <c r="DI73" s="514" t="s">
        <v>1541</v>
      </c>
      <c r="DJ73" s="551">
        <v>6</v>
      </c>
      <c r="DK73" s="532"/>
      <c r="DL73" s="873"/>
      <c r="DM73" s="551"/>
      <c r="DN73" s="550">
        <v>1</v>
      </c>
      <c r="DO73" s="855" t="s">
        <v>1283</v>
      </c>
      <c r="DP73" s="551">
        <v>1</v>
      </c>
      <c r="DQ73" s="676"/>
      <c r="DR73" s="531"/>
      <c r="DS73" s="678"/>
      <c r="DT73" s="550">
        <v>1</v>
      </c>
      <c r="DU73" s="514" t="s">
        <v>1541</v>
      </c>
      <c r="DV73" s="551">
        <v>1</v>
      </c>
      <c r="DW73" s="851">
        <v>0</v>
      </c>
      <c r="DX73" s="855" t="s">
        <v>1283</v>
      </c>
      <c r="DY73" s="853">
        <v>0</v>
      </c>
      <c r="DZ73" s="851">
        <v>7</v>
      </c>
      <c r="EA73" s="874" t="s">
        <v>1283</v>
      </c>
      <c r="EB73" s="853">
        <v>7</v>
      </c>
      <c r="EC73" s="550">
        <v>3</v>
      </c>
      <c r="ED73" s="827" t="s">
        <v>1283</v>
      </c>
      <c r="EE73" s="551">
        <v>3</v>
      </c>
      <c r="EF73" s="550"/>
      <c r="EG73" s="827"/>
      <c r="EH73" s="551"/>
      <c r="EI73" s="550"/>
      <c r="EJ73" s="514"/>
      <c r="EK73" s="551"/>
      <c r="EL73" s="550">
        <v>1</v>
      </c>
      <c r="EM73" s="514" t="s">
        <v>1283</v>
      </c>
      <c r="EN73" s="551">
        <v>0</v>
      </c>
      <c r="EO73" s="550">
        <v>2</v>
      </c>
      <c r="EP73" s="827" t="s">
        <v>1283</v>
      </c>
      <c r="EQ73" s="551">
        <v>1</v>
      </c>
      <c r="ER73" s="550">
        <v>2</v>
      </c>
      <c r="ES73" s="827" t="s">
        <v>1283</v>
      </c>
      <c r="ET73" s="551">
        <v>1</v>
      </c>
      <c r="EU73" s="550"/>
      <c r="EV73" s="531"/>
      <c r="EW73" s="551"/>
      <c r="EX73" s="550">
        <v>0</v>
      </c>
      <c r="EY73" s="531" t="s">
        <v>1568</v>
      </c>
      <c r="EZ73" s="551">
        <v>1</v>
      </c>
      <c r="FA73" s="550">
        <v>1</v>
      </c>
      <c r="FB73" s="827" t="s">
        <v>1266</v>
      </c>
      <c r="FC73" s="551">
        <v>1</v>
      </c>
      <c r="FD73" s="550">
        <v>12</v>
      </c>
      <c r="FE73" s="827" t="s">
        <v>1283</v>
      </c>
      <c r="FF73" s="551">
        <v>12</v>
      </c>
      <c r="FG73" s="550"/>
      <c r="FH73" s="827"/>
      <c r="FI73" s="551"/>
      <c r="FJ73" s="851">
        <v>1</v>
      </c>
      <c r="FK73" s="874" t="s">
        <v>1283</v>
      </c>
      <c r="FL73" s="853">
        <v>2</v>
      </c>
      <c r="FM73" s="550">
        <v>2</v>
      </c>
      <c r="FN73" s="827" t="s">
        <v>1283</v>
      </c>
      <c r="FO73" s="551">
        <v>5</v>
      </c>
      <c r="FP73" s="550">
        <v>2</v>
      </c>
      <c r="FQ73" s="531" t="s">
        <v>1708</v>
      </c>
      <c r="FR73" s="551">
        <v>0</v>
      </c>
      <c r="FS73" s="550">
        <v>9</v>
      </c>
      <c r="FT73" s="531" t="s">
        <v>1283</v>
      </c>
      <c r="FU73" s="551">
        <v>7</v>
      </c>
      <c r="FV73" s="550">
        <v>7</v>
      </c>
      <c r="FW73" s="827" t="s">
        <v>1283</v>
      </c>
      <c r="FX73" s="551">
        <v>7</v>
      </c>
      <c r="FY73" s="550">
        <v>16</v>
      </c>
      <c r="FZ73" s="827" t="s">
        <v>1283</v>
      </c>
      <c r="GA73" s="551">
        <v>16</v>
      </c>
      <c r="GB73" s="550">
        <v>4</v>
      </c>
      <c r="GC73" s="531" t="s">
        <v>1699</v>
      </c>
      <c r="GD73" s="551">
        <v>0</v>
      </c>
      <c r="GE73" s="550">
        <v>2</v>
      </c>
      <c r="GF73" s="827" t="s">
        <v>1680</v>
      </c>
      <c r="GG73" s="551">
        <v>2</v>
      </c>
      <c r="GH73" s="550">
        <v>6</v>
      </c>
      <c r="GI73" s="827" t="s">
        <v>1283</v>
      </c>
      <c r="GJ73" s="551">
        <v>7</v>
      </c>
      <c r="GK73" s="550">
        <v>1</v>
      </c>
      <c r="GL73" s="827" t="s">
        <v>1695</v>
      </c>
      <c r="GM73" s="551">
        <v>0</v>
      </c>
      <c r="GN73" s="550">
        <v>14</v>
      </c>
      <c r="GO73" s="827" t="s">
        <v>1283</v>
      </c>
      <c r="GP73" s="551">
        <v>13</v>
      </c>
      <c r="GQ73" s="550">
        <v>3</v>
      </c>
      <c r="GR73" s="827" t="s">
        <v>1680</v>
      </c>
      <c r="GS73" s="551">
        <v>3</v>
      </c>
      <c r="GT73" s="550">
        <v>1</v>
      </c>
      <c r="GU73" s="514" t="s">
        <v>1646</v>
      </c>
      <c r="GV73" s="551">
        <v>1</v>
      </c>
      <c r="GW73" s="550"/>
      <c r="GX73" s="827"/>
      <c r="GY73" s="551"/>
      <c r="GZ73" s="550">
        <v>1</v>
      </c>
      <c r="HA73" s="827" t="s">
        <v>1692</v>
      </c>
      <c r="HB73" s="551">
        <v>2</v>
      </c>
      <c r="HC73" s="550">
        <v>3</v>
      </c>
      <c r="HD73" s="514" t="s">
        <v>1283</v>
      </c>
      <c r="HE73" s="551">
        <v>3</v>
      </c>
      <c r="HF73" s="550"/>
      <c r="HG73" s="827"/>
      <c r="HH73" s="551"/>
      <c r="HI73" s="550">
        <v>2</v>
      </c>
      <c r="HJ73" s="827" t="s">
        <v>1711</v>
      </c>
      <c r="HK73" s="551">
        <v>0</v>
      </c>
      <c r="HL73" s="550">
        <v>0</v>
      </c>
      <c r="HM73" s="514" t="s">
        <v>1266</v>
      </c>
      <c r="HN73" s="551">
        <v>1</v>
      </c>
      <c r="HO73" s="676">
        <v>1</v>
      </c>
      <c r="HP73" s="531" t="s">
        <v>1283</v>
      </c>
      <c r="HQ73" s="678">
        <v>1</v>
      </c>
      <c r="HR73" s="550"/>
      <c r="HS73" s="827"/>
      <c r="HT73" s="551"/>
      <c r="HU73" s="550">
        <v>1</v>
      </c>
      <c r="HV73" s="514" t="s">
        <v>1692</v>
      </c>
      <c r="HW73" s="551">
        <v>1</v>
      </c>
      <c r="HX73" s="550">
        <v>9</v>
      </c>
      <c r="HY73" s="827" t="s">
        <v>1283</v>
      </c>
      <c r="HZ73" s="551">
        <v>9</v>
      </c>
      <c r="IA73" s="550"/>
      <c r="IB73" s="827"/>
      <c r="IC73" s="551"/>
      <c r="ID73" s="676">
        <v>8</v>
      </c>
      <c r="IE73" s="531" t="s">
        <v>1283</v>
      </c>
      <c r="IF73" s="678">
        <v>8</v>
      </c>
      <c r="IG73" s="550">
        <v>1</v>
      </c>
      <c r="IH73" s="827" t="s">
        <v>1263</v>
      </c>
      <c r="II73" s="551">
        <v>1</v>
      </c>
      <c r="IJ73" s="550"/>
      <c r="IK73" s="827"/>
      <c r="IL73" s="551"/>
      <c r="IM73" s="550"/>
      <c r="IN73" s="827"/>
      <c r="IO73" s="551"/>
      <c r="IP73" s="550"/>
      <c r="IQ73" s="827"/>
      <c r="IR73" s="551"/>
      <c r="IS73" s="676"/>
      <c r="IT73" s="531"/>
      <c r="IU73" s="678"/>
      <c r="IV73" s="550"/>
      <c r="IW73" s="827"/>
      <c r="IX73" s="551"/>
      <c r="IY73" s="550"/>
      <c r="IZ73" s="827"/>
      <c r="JA73" s="551"/>
      <c r="JB73" s="550"/>
      <c r="JC73" s="827"/>
      <c r="JD73" s="551"/>
      <c r="JE73" s="550">
        <v>1</v>
      </c>
      <c r="JF73" s="827" t="s">
        <v>1268</v>
      </c>
      <c r="JG73" s="551">
        <v>1</v>
      </c>
      <c r="JH73" s="676"/>
      <c r="JI73" s="531"/>
      <c r="JJ73" s="678"/>
      <c r="JK73" s="550"/>
      <c r="JL73" s="827"/>
      <c r="JM73" s="551"/>
      <c r="JN73" s="550">
        <v>1</v>
      </c>
      <c r="JO73" s="827" t="s">
        <v>1752</v>
      </c>
      <c r="JP73" s="551">
        <v>0</v>
      </c>
      <c r="JQ73" s="550"/>
      <c r="JR73" s="531"/>
      <c r="JS73" s="677"/>
      <c r="JT73" s="550"/>
      <c r="JU73" s="827"/>
      <c r="JV73" s="551"/>
      <c r="JW73" s="550"/>
      <c r="JX73" s="827"/>
      <c r="JY73" s="551"/>
      <c r="JZ73" s="676">
        <v>1</v>
      </c>
      <c r="KA73" s="531" t="s">
        <v>1266</v>
      </c>
      <c r="KB73" s="678">
        <v>1</v>
      </c>
      <c r="KC73" s="550"/>
      <c r="KD73" s="827"/>
      <c r="KE73" s="551"/>
      <c r="KF73" s="550"/>
      <c r="KG73" s="827"/>
      <c r="KH73" s="551"/>
      <c r="KI73" s="550"/>
      <c r="KJ73" s="827"/>
      <c r="KK73" s="551"/>
      <c r="KL73" s="550"/>
      <c r="KM73" s="827"/>
      <c r="KN73" s="551"/>
      <c r="KO73" s="676"/>
      <c r="KP73" s="531"/>
      <c r="KQ73" s="678"/>
      <c r="KR73" s="550"/>
      <c r="KS73" s="827"/>
      <c r="KT73" s="551"/>
      <c r="KU73" s="550"/>
      <c r="KV73" s="827"/>
      <c r="KW73" s="551"/>
      <c r="KX73" s="550"/>
      <c r="KY73" s="827"/>
      <c r="KZ73" s="551"/>
      <c r="LA73" s="550"/>
      <c r="LB73" s="827"/>
      <c r="LC73" s="551"/>
      <c r="LD73" s="676"/>
      <c r="LE73" s="531"/>
      <c r="LF73" s="678"/>
      <c r="LG73" s="550"/>
      <c r="LH73" s="827"/>
      <c r="LI73" s="551"/>
      <c r="LJ73" s="550"/>
      <c r="LK73" s="827"/>
      <c r="LL73" s="551"/>
      <c r="LM73" s="550">
        <v>1</v>
      </c>
      <c r="LN73" s="827" t="s">
        <v>1263</v>
      </c>
      <c r="LO73" s="551">
        <v>1</v>
      </c>
      <c r="LP73" s="550"/>
      <c r="LQ73" s="827"/>
      <c r="LR73" s="551"/>
      <c r="LS73" s="676"/>
      <c r="LT73" s="531"/>
      <c r="LU73" s="678"/>
      <c r="LV73" s="550"/>
      <c r="LW73" s="827"/>
      <c r="LX73" s="551"/>
      <c r="LY73" s="550"/>
      <c r="LZ73" s="827"/>
      <c r="MA73" s="551"/>
      <c r="MB73" s="550"/>
      <c r="MC73" s="531"/>
      <c r="MD73" s="677"/>
      <c r="ME73" s="550"/>
      <c r="MF73" s="827"/>
      <c r="MG73" s="551"/>
      <c r="MH73" s="550"/>
      <c r="MI73" s="827"/>
      <c r="MJ73" s="551"/>
      <c r="MK73" s="676">
        <v>1</v>
      </c>
      <c r="ML73" s="531" t="s">
        <v>1268</v>
      </c>
      <c r="MM73" s="678">
        <v>1</v>
      </c>
      <c r="MN73" s="550"/>
      <c r="MO73" s="827"/>
      <c r="MP73" s="551"/>
      <c r="MQ73" s="550"/>
      <c r="MR73" s="827"/>
      <c r="MS73" s="551"/>
      <c r="MT73" s="550"/>
      <c r="MU73" s="827"/>
      <c r="MV73" s="551"/>
      <c r="MW73" s="550"/>
      <c r="MX73" s="827"/>
      <c r="MY73" s="551"/>
      <c r="MZ73" s="676"/>
      <c r="NA73" s="531"/>
      <c r="NB73" s="678"/>
      <c r="NC73" s="550"/>
      <c r="ND73" s="827"/>
      <c r="NE73" s="551"/>
      <c r="NF73" s="550"/>
      <c r="NG73" s="827"/>
      <c r="NH73" s="551"/>
      <c r="NI73" s="550"/>
      <c r="NJ73" s="827"/>
      <c r="NK73" s="551"/>
      <c r="NL73" s="550"/>
      <c r="NM73" s="827"/>
      <c r="NN73" s="551"/>
      <c r="NO73" s="676"/>
      <c r="NP73" s="531"/>
      <c r="NQ73" s="678"/>
      <c r="NR73" s="550"/>
      <c r="NS73" s="827"/>
      <c r="NT73" s="551"/>
      <c r="NU73" s="550">
        <v>1</v>
      </c>
      <c r="NV73" s="827" t="s">
        <v>1752</v>
      </c>
      <c r="NW73" s="551">
        <v>0</v>
      </c>
      <c r="NX73" s="550"/>
      <c r="NY73" s="827"/>
      <c r="NZ73" s="551"/>
      <c r="OA73" s="550">
        <v>1</v>
      </c>
      <c r="OB73" s="827" t="s">
        <v>1266</v>
      </c>
      <c r="OC73" s="551">
        <v>1</v>
      </c>
      <c r="OD73" s="676"/>
      <c r="OE73" s="531"/>
      <c r="OF73" s="678"/>
      <c r="OG73" s="550"/>
      <c r="OH73" s="827"/>
      <c r="OI73" s="551"/>
      <c r="OJ73" s="550"/>
      <c r="OK73" s="827"/>
      <c r="OL73" s="551"/>
      <c r="OM73" s="550"/>
      <c r="ON73" s="531"/>
      <c r="OO73" s="677"/>
      <c r="OP73" s="550"/>
      <c r="OQ73" s="531"/>
      <c r="OR73" s="677"/>
      <c r="OS73" s="550">
        <v>1</v>
      </c>
      <c r="OT73" s="531" t="s">
        <v>1263</v>
      </c>
      <c r="OU73" s="551">
        <v>1</v>
      </c>
      <c r="OV73" s="550"/>
      <c r="OW73" s="531"/>
      <c r="OX73" s="677"/>
      <c r="OY73" s="550"/>
      <c r="OZ73" s="531"/>
      <c r="PA73" s="551"/>
      <c r="PB73" s="550"/>
      <c r="PC73" s="531"/>
      <c r="PD73" s="677"/>
      <c r="PE73" s="550">
        <v>1</v>
      </c>
      <c r="PF73" s="827" t="s">
        <v>1752</v>
      </c>
      <c r="PG73" s="551">
        <v>0</v>
      </c>
      <c r="PH73" s="550"/>
      <c r="PI73" s="531"/>
      <c r="PJ73" s="677"/>
      <c r="PK73" s="550"/>
      <c r="PL73" s="531"/>
      <c r="PM73" s="551"/>
      <c r="PN73" s="550"/>
      <c r="PO73" s="531"/>
      <c r="PP73" s="677"/>
      <c r="PQ73" s="550">
        <v>1</v>
      </c>
      <c r="PR73" s="531" t="s">
        <v>1268</v>
      </c>
      <c r="PS73" s="551">
        <v>1</v>
      </c>
      <c r="PT73" s="550"/>
      <c r="PU73" s="531"/>
      <c r="PV73" s="677"/>
      <c r="PW73" s="550"/>
      <c r="PX73" s="531"/>
      <c r="PY73" s="551"/>
      <c r="PZ73" s="550"/>
      <c r="QA73" s="531"/>
      <c r="QB73" s="677"/>
      <c r="QC73" s="550"/>
      <c r="QD73" s="531"/>
      <c r="QE73" s="551"/>
      <c r="QF73" s="550"/>
      <c r="QG73" s="531"/>
      <c r="QH73" s="677"/>
      <c r="QI73" s="550"/>
      <c r="QJ73" s="531"/>
      <c r="QK73" s="551"/>
      <c r="QL73" s="550"/>
      <c r="QM73" s="531"/>
      <c r="QN73" s="677"/>
      <c r="QO73" s="550"/>
      <c r="QP73" s="531"/>
      <c r="QQ73" s="551"/>
      <c r="QR73" s="550"/>
      <c r="QS73" s="531"/>
      <c r="QT73" s="677"/>
      <c r="QU73" s="550"/>
      <c r="QV73" s="531"/>
      <c r="QW73" s="551"/>
      <c r="QX73" s="550"/>
      <c r="QY73" s="531"/>
      <c r="QZ73" s="677"/>
      <c r="RA73" s="550"/>
      <c r="RB73" s="531"/>
      <c r="RC73" s="551"/>
      <c r="RD73" s="550"/>
      <c r="RE73" s="531"/>
      <c r="RF73" s="677"/>
      <c r="RG73" s="550">
        <v>1</v>
      </c>
      <c r="RH73" s="531" t="s">
        <v>1266</v>
      </c>
      <c r="RI73" s="551">
        <v>0</v>
      </c>
      <c r="RJ73" s="550"/>
      <c r="RK73" s="531"/>
      <c r="RL73" s="677"/>
      <c r="RM73" s="550"/>
      <c r="RN73" s="531"/>
      <c r="RO73" s="551"/>
      <c r="RP73" s="550">
        <v>0</v>
      </c>
      <c r="RQ73" s="531" t="s">
        <v>1266</v>
      </c>
      <c r="RR73" s="677">
        <v>1</v>
      </c>
      <c r="RS73" s="550"/>
      <c r="RT73" s="531"/>
      <c r="RU73" s="551"/>
      <c r="RV73" s="550"/>
      <c r="RW73" s="531"/>
      <c r="RX73" s="677"/>
      <c r="RY73" s="550">
        <v>1</v>
      </c>
      <c r="RZ73" s="531" t="s">
        <v>1263</v>
      </c>
      <c r="SA73" s="551">
        <v>1</v>
      </c>
      <c r="SB73" s="550"/>
      <c r="SC73" s="531"/>
      <c r="SD73" s="677"/>
      <c r="SE73" s="550"/>
      <c r="SF73" s="531"/>
      <c r="SG73" s="551"/>
      <c r="SH73" s="550"/>
      <c r="SI73" s="531"/>
      <c r="SJ73" s="677"/>
      <c r="SK73" s="550"/>
      <c r="SL73" s="531"/>
      <c r="SM73" s="551"/>
      <c r="SN73" s="550"/>
      <c r="SO73" s="531"/>
      <c r="SP73" s="677"/>
      <c r="SQ73" s="550"/>
      <c r="SR73" s="531"/>
      <c r="SS73" s="551"/>
      <c r="ST73" s="550"/>
      <c r="SU73" s="531"/>
      <c r="SV73" s="677"/>
      <c r="SW73" s="550">
        <v>1</v>
      </c>
      <c r="SX73" s="531" t="s">
        <v>1268</v>
      </c>
      <c r="SY73" s="551">
        <v>1</v>
      </c>
      <c r="SZ73" s="550"/>
      <c r="TA73" s="531"/>
      <c r="TB73" s="677"/>
      <c r="TC73" s="550"/>
      <c r="TD73" s="531"/>
      <c r="TE73" s="551"/>
      <c r="TF73" s="550"/>
      <c r="TG73" s="531"/>
      <c r="TH73" s="677"/>
      <c r="TI73" s="550"/>
      <c r="TJ73" s="531"/>
      <c r="TK73" s="551"/>
      <c r="TL73" s="550"/>
      <c r="TM73" s="531"/>
      <c r="TN73" s="677"/>
    </row>
    <row r="74" spans="1:534" ht="15.75">
      <c r="A74" s="670">
        <v>1</v>
      </c>
      <c r="B74" s="784" t="s">
        <v>1269</v>
      </c>
      <c r="C74" s="768">
        <v>1</v>
      </c>
      <c r="D74" s="670">
        <v>1</v>
      </c>
      <c r="E74" s="784" t="s">
        <v>1269</v>
      </c>
      <c r="F74" s="768">
        <v>1</v>
      </c>
      <c r="G74" s="670">
        <v>1</v>
      </c>
      <c r="H74" s="784" t="s">
        <v>1269</v>
      </c>
      <c r="I74" s="768">
        <v>1</v>
      </c>
      <c r="J74" s="669">
        <v>1</v>
      </c>
      <c r="K74" s="799" t="s">
        <v>1268</v>
      </c>
      <c r="L74" s="551"/>
      <c r="M74" s="550"/>
      <c r="N74" s="514"/>
      <c r="O74" s="551"/>
      <c r="P74" s="550"/>
      <c r="Q74" s="514"/>
      <c r="R74" s="551"/>
      <c r="S74" s="550"/>
      <c r="T74" s="514"/>
      <c r="U74" s="551"/>
      <c r="V74" s="550"/>
      <c r="W74" s="514"/>
      <c r="X74" s="677"/>
      <c r="Y74" s="532"/>
      <c r="Z74" s="531"/>
      <c r="AA74" s="677"/>
      <c r="AB74" s="532"/>
      <c r="AC74" s="531"/>
      <c r="AD74" s="677"/>
      <c r="AE74" s="532"/>
      <c r="AF74" s="531"/>
      <c r="AG74" s="677"/>
      <c r="AH74" s="532"/>
      <c r="AI74" s="514"/>
      <c r="AJ74" s="677"/>
      <c r="AK74" s="676"/>
      <c r="AL74" s="514"/>
      <c r="AM74" s="678"/>
      <c r="AN74" s="676"/>
      <c r="AO74" s="514"/>
      <c r="AP74" s="677"/>
      <c r="AQ74" s="532"/>
      <c r="AR74" s="841" t="s">
        <v>1547</v>
      </c>
      <c r="AS74" s="677"/>
      <c r="AT74" s="532"/>
      <c r="AU74" s="514"/>
      <c r="AV74" s="677"/>
      <c r="AW74" s="532"/>
      <c r="AX74" s="514"/>
      <c r="AY74" s="677"/>
      <c r="AZ74" s="532"/>
      <c r="BA74" s="514"/>
      <c r="BB74" s="677"/>
      <c r="BC74" s="532"/>
      <c r="BD74" s="531"/>
      <c r="BE74" s="677"/>
      <c r="BF74" s="532"/>
      <c r="BG74" s="786"/>
      <c r="BH74" s="677"/>
      <c r="BI74" s="532"/>
      <c r="BJ74" s="785"/>
      <c r="BK74" s="551"/>
      <c r="BL74" s="550">
        <v>1</v>
      </c>
      <c r="BM74" s="846" t="s">
        <v>1276</v>
      </c>
      <c r="BN74" s="551"/>
      <c r="BO74" s="550"/>
      <c r="BP74" s="514"/>
      <c r="BQ74" s="551"/>
      <c r="BR74" s="550"/>
      <c r="BS74" s="514"/>
      <c r="BT74" s="551"/>
      <c r="BU74" s="532">
        <v>1</v>
      </c>
      <c r="BV74" s="825" t="s">
        <v>1266</v>
      </c>
      <c r="BW74" s="677"/>
      <c r="BX74" s="532"/>
      <c r="BY74" s="514"/>
      <c r="BZ74" s="677"/>
      <c r="CA74" s="532"/>
      <c r="CB74" s="514"/>
      <c r="CC74" s="677"/>
      <c r="CD74" s="532"/>
      <c r="CE74" s="514"/>
      <c r="CF74" s="677"/>
      <c r="CG74" s="532"/>
      <c r="CH74" s="514"/>
      <c r="CI74" s="677"/>
      <c r="CJ74" s="532"/>
      <c r="CK74" s="514"/>
      <c r="CL74" s="677"/>
      <c r="CM74" s="532"/>
      <c r="CN74" s="514"/>
      <c r="CO74" s="677"/>
      <c r="CP74" s="532"/>
      <c r="CQ74" s="514"/>
      <c r="CR74" s="677"/>
      <c r="CS74" s="550"/>
      <c r="CT74" s="865"/>
      <c r="CV74" s="550"/>
      <c r="CW74" s="827"/>
      <c r="CX74" s="551"/>
      <c r="CY74" s="550"/>
      <c r="CZ74" s="514"/>
      <c r="DA74" s="551"/>
      <c r="DB74" s="550"/>
      <c r="DC74" s="827"/>
      <c r="DD74" s="551"/>
      <c r="DE74" s="550"/>
      <c r="DF74" s="514"/>
      <c r="DG74" s="551"/>
      <c r="DH74" s="550">
        <v>0</v>
      </c>
      <c r="DI74" s="514" t="s">
        <v>1268</v>
      </c>
      <c r="DJ74" s="551">
        <v>1</v>
      </c>
      <c r="DK74" s="550"/>
      <c r="DL74" s="827"/>
      <c r="DM74" s="551"/>
      <c r="DN74" s="550">
        <v>1</v>
      </c>
      <c r="DO74" s="514" t="s">
        <v>1623</v>
      </c>
      <c r="DP74" s="551">
        <v>0</v>
      </c>
      <c r="DQ74" s="676"/>
      <c r="DR74" s="514"/>
      <c r="DS74" s="678"/>
      <c r="DT74" s="550">
        <v>0</v>
      </c>
      <c r="DU74" s="514" t="s">
        <v>1623</v>
      </c>
      <c r="DV74" s="551">
        <v>1</v>
      </c>
      <c r="DW74" s="851">
        <v>0</v>
      </c>
      <c r="DX74" s="874" t="s">
        <v>1279</v>
      </c>
      <c r="DY74" s="853">
        <v>0</v>
      </c>
      <c r="DZ74" s="851">
        <v>0</v>
      </c>
      <c r="EA74" s="874" t="s">
        <v>1279</v>
      </c>
      <c r="EB74" s="853">
        <v>1</v>
      </c>
      <c r="EC74" s="550">
        <v>1</v>
      </c>
      <c r="ED74" s="514" t="s">
        <v>1626</v>
      </c>
      <c r="EE74" s="551">
        <v>1</v>
      </c>
      <c r="EF74" s="550"/>
      <c r="EG74" s="514"/>
      <c r="EH74" s="551"/>
      <c r="EI74" s="550"/>
      <c r="EJ74" s="514"/>
      <c r="EK74" s="551"/>
      <c r="EL74" s="550">
        <v>1</v>
      </c>
      <c r="EM74" s="514" t="s">
        <v>1279</v>
      </c>
      <c r="EN74" s="551">
        <v>1</v>
      </c>
      <c r="EO74" s="897"/>
      <c r="EP74" s="855"/>
      <c r="EQ74" s="898"/>
      <c r="ER74" s="851">
        <v>1</v>
      </c>
      <c r="ES74" s="874" t="s">
        <v>1661</v>
      </c>
      <c r="ET74" s="853">
        <v>0</v>
      </c>
      <c r="EU74" s="550"/>
      <c r="EV74" s="531"/>
      <c r="EW74" s="551"/>
      <c r="EX74" s="550">
        <v>1</v>
      </c>
      <c r="EY74" s="531" t="s">
        <v>1663</v>
      </c>
      <c r="EZ74" s="551">
        <v>1</v>
      </c>
      <c r="FA74" s="550">
        <v>5</v>
      </c>
      <c r="FB74" s="827" t="s">
        <v>1283</v>
      </c>
      <c r="FC74" s="551">
        <v>3</v>
      </c>
      <c r="FD74" s="550">
        <v>1</v>
      </c>
      <c r="FE74" s="827" t="s">
        <v>1263</v>
      </c>
      <c r="FF74" s="551">
        <v>1</v>
      </c>
      <c r="FG74" s="550"/>
      <c r="FH74" s="514"/>
      <c r="FI74" s="551"/>
      <c r="FJ74" s="550">
        <v>4</v>
      </c>
      <c r="FK74" s="514" t="s">
        <v>1643</v>
      </c>
      <c r="FL74" s="551">
        <v>0</v>
      </c>
      <c r="FM74" s="550">
        <v>1</v>
      </c>
      <c r="FN74" s="827" t="s">
        <v>1691</v>
      </c>
      <c r="FO74" s="551">
        <v>0</v>
      </c>
      <c r="FP74" s="851">
        <v>2</v>
      </c>
      <c r="FQ74" s="874" t="s">
        <v>1707</v>
      </c>
      <c r="FR74" s="853">
        <v>0</v>
      </c>
      <c r="FS74" s="550">
        <v>1</v>
      </c>
      <c r="FT74" s="531" t="s">
        <v>1680</v>
      </c>
      <c r="FU74" s="551">
        <v>1</v>
      </c>
      <c r="FV74" s="550">
        <v>1</v>
      </c>
      <c r="FW74" s="514" t="s">
        <v>1268</v>
      </c>
      <c r="FX74" s="551">
        <v>1</v>
      </c>
      <c r="FY74" s="550">
        <v>0</v>
      </c>
      <c r="FZ74" s="514" t="s">
        <v>1540</v>
      </c>
      <c r="GA74" s="551">
        <v>1</v>
      </c>
      <c r="GB74" s="550">
        <v>4</v>
      </c>
      <c r="GC74" s="827" t="s">
        <v>1702</v>
      </c>
      <c r="GD74" s="551">
        <v>0</v>
      </c>
      <c r="GE74" s="550">
        <v>1</v>
      </c>
      <c r="GF74" s="827" t="s">
        <v>1691</v>
      </c>
      <c r="GG74" s="551">
        <v>1</v>
      </c>
      <c r="GH74" s="550">
        <v>1</v>
      </c>
      <c r="GI74" s="827" t="s">
        <v>1710</v>
      </c>
      <c r="GJ74" s="551">
        <v>0</v>
      </c>
      <c r="GK74" s="550">
        <v>1</v>
      </c>
      <c r="GL74" s="827" t="s">
        <v>1698</v>
      </c>
      <c r="GM74" s="551">
        <v>0</v>
      </c>
      <c r="GN74" s="550"/>
      <c r="GO74" s="514"/>
      <c r="GP74" s="551"/>
      <c r="GQ74" s="550">
        <v>2</v>
      </c>
      <c r="GR74" s="514" t="s">
        <v>1692</v>
      </c>
      <c r="GS74" s="551">
        <v>2</v>
      </c>
      <c r="GT74" s="851">
        <v>1</v>
      </c>
      <c r="GU74" s="874" t="s">
        <v>1270</v>
      </c>
      <c r="GV74" s="853">
        <v>1</v>
      </c>
      <c r="GW74" s="550"/>
      <c r="GX74" s="827"/>
      <c r="GY74" s="551"/>
      <c r="GZ74" s="550">
        <v>3</v>
      </c>
      <c r="HA74" s="514" t="s">
        <v>1283</v>
      </c>
      <c r="HB74" s="551">
        <v>3</v>
      </c>
      <c r="HC74" s="851">
        <v>1</v>
      </c>
      <c r="HD74" s="874" t="s">
        <v>1701</v>
      </c>
      <c r="HE74" s="853">
        <v>0</v>
      </c>
      <c r="HF74" s="550"/>
      <c r="HG74" s="514"/>
      <c r="HH74" s="677"/>
      <c r="HI74" s="676">
        <v>1</v>
      </c>
      <c r="HJ74" s="531" t="s">
        <v>1742</v>
      </c>
      <c r="HK74" s="678">
        <v>0</v>
      </c>
      <c r="HL74" s="550"/>
      <c r="HM74" s="514"/>
      <c r="HN74" s="551"/>
      <c r="HO74" s="550">
        <v>2</v>
      </c>
      <c r="HP74" s="827" t="s">
        <v>1711</v>
      </c>
      <c r="HQ74" s="551">
        <v>0</v>
      </c>
      <c r="HR74" s="550"/>
      <c r="HS74" s="514"/>
      <c r="HT74" s="551"/>
      <c r="HU74" s="915">
        <v>1</v>
      </c>
      <c r="HV74" s="836" t="s">
        <v>1741</v>
      </c>
      <c r="HW74" s="916">
        <v>0</v>
      </c>
      <c r="HX74" s="550"/>
      <c r="HY74" s="514"/>
      <c r="HZ74" s="551"/>
      <c r="IA74" s="550"/>
      <c r="IB74" s="514"/>
      <c r="IC74" s="551"/>
      <c r="ID74" s="676"/>
      <c r="IE74" s="514"/>
      <c r="IF74" s="678"/>
      <c r="IG74" s="550">
        <v>4</v>
      </c>
      <c r="IH74" s="514" t="s">
        <v>1283</v>
      </c>
      <c r="II74" s="551">
        <v>4</v>
      </c>
      <c r="IJ74" s="550"/>
      <c r="IK74" s="514"/>
      <c r="IL74" s="551"/>
      <c r="IM74" s="550"/>
      <c r="IN74" s="514"/>
      <c r="IO74" s="551"/>
      <c r="IP74" s="550"/>
      <c r="IQ74" s="514"/>
      <c r="IR74" s="551"/>
      <c r="IS74" s="676"/>
      <c r="IT74" s="514"/>
      <c r="IU74" s="678"/>
      <c r="IV74" s="550"/>
      <c r="IW74" s="514"/>
      <c r="IX74" s="551"/>
      <c r="IY74" s="550"/>
      <c r="IZ74" s="514"/>
      <c r="JA74" s="551"/>
      <c r="JB74" s="550"/>
      <c r="JC74" s="514"/>
      <c r="JD74" s="551"/>
      <c r="JE74" s="550"/>
      <c r="JF74" s="514"/>
      <c r="JG74" s="551"/>
      <c r="JH74" s="676"/>
      <c r="JI74" s="514"/>
      <c r="JJ74" s="678"/>
      <c r="JK74" s="550"/>
      <c r="JL74" s="514"/>
      <c r="JM74" s="551"/>
      <c r="JN74" s="550"/>
      <c r="JO74" s="514"/>
      <c r="JP74" s="551"/>
      <c r="JQ74" s="550"/>
      <c r="JR74" s="514"/>
      <c r="JS74" s="677"/>
      <c r="JT74" s="550"/>
      <c r="JU74" s="514"/>
      <c r="JV74" s="551"/>
      <c r="JW74" s="550"/>
      <c r="JX74" s="514"/>
      <c r="JY74" s="551"/>
      <c r="JZ74" s="676"/>
      <c r="KA74" s="514"/>
      <c r="KB74" s="678"/>
      <c r="KC74" s="550"/>
      <c r="KD74" s="514"/>
      <c r="KE74" s="551"/>
      <c r="KF74" s="550"/>
      <c r="KG74" s="514"/>
      <c r="KH74" s="551"/>
      <c r="KI74" s="550"/>
      <c r="KJ74" s="514"/>
      <c r="KK74" s="551"/>
      <c r="KL74" s="550"/>
      <c r="KM74" s="514"/>
      <c r="KN74" s="551"/>
      <c r="KO74" s="676"/>
      <c r="KP74" s="514"/>
      <c r="KQ74" s="678"/>
      <c r="KR74" s="550"/>
      <c r="KS74" s="514"/>
      <c r="KT74" s="551"/>
      <c r="KU74" s="550"/>
      <c r="KV74" s="514"/>
      <c r="KW74" s="551"/>
      <c r="KX74" s="550"/>
      <c r="KY74" s="514"/>
      <c r="KZ74" s="551"/>
      <c r="LA74" s="550"/>
      <c r="LB74" s="514"/>
      <c r="LC74" s="551"/>
      <c r="LD74" s="676"/>
      <c r="LE74" s="514"/>
      <c r="LF74" s="678"/>
      <c r="LG74" s="550"/>
      <c r="LH74" s="514"/>
      <c r="LI74" s="551"/>
      <c r="LJ74" s="550"/>
      <c r="LK74" s="514"/>
      <c r="LL74" s="551"/>
      <c r="LM74" s="550"/>
      <c r="LN74" s="514"/>
      <c r="LO74" s="551"/>
      <c r="LP74" s="550"/>
      <c r="LQ74" s="514"/>
      <c r="LR74" s="551"/>
      <c r="LS74" s="676"/>
      <c r="LT74" s="514"/>
      <c r="LU74" s="678"/>
      <c r="LV74" s="550"/>
      <c r="LW74" s="514"/>
      <c r="LX74" s="551"/>
      <c r="LY74" s="550"/>
      <c r="LZ74" s="514"/>
      <c r="MA74" s="551"/>
      <c r="MB74" s="550"/>
      <c r="MC74" s="514"/>
      <c r="MD74" s="677"/>
      <c r="ME74" s="550"/>
      <c r="MF74" s="514"/>
      <c r="MG74" s="551"/>
      <c r="MH74" s="550"/>
      <c r="MI74" s="514"/>
      <c r="MJ74" s="551"/>
      <c r="MK74" s="676"/>
      <c r="ML74" s="514"/>
      <c r="MM74" s="678"/>
      <c r="MN74" s="550"/>
      <c r="MO74" s="514"/>
      <c r="MP74" s="551"/>
      <c r="MQ74" s="550"/>
      <c r="MR74" s="514"/>
      <c r="MS74" s="551"/>
      <c r="MT74" s="550"/>
      <c r="MU74" s="514"/>
      <c r="MV74" s="551"/>
      <c r="MW74" s="550"/>
      <c r="MX74" s="514"/>
      <c r="MY74" s="551"/>
      <c r="MZ74" s="676"/>
      <c r="NA74" s="514"/>
      <c r="NB74" s="678"/>
      <c r="NC74" s="550"/>
      <c r="ND74" s="514"/>
      <c r="NE74" s="551"/>
      <c r="NF74" s="550"/>
      <c r="NG74" s="514"/>
      <c r="NH74" s="551"/>
      <c r="NI74" s="550"/>
      <c r="NJ74" s="514"/>
      <c r="NK74" s="551"/>
      <c r="NL74" s="550"/>
      <c r="NM74" s="514"/>
      <c r="NN74" s="551"/>
      <c r="NO74" s="676"/>
      <c r="NP74" s="514"/>
      <c r="NQ74" s="678"/>
      <c r="NR74" s="550"/>
      <c r="NS74" s="514"/>
      <c r="NT74" s="551"/>
      <c r="NU74" s="550"/>
      <c r="NV74" s="514"/>
      <c r="NW74" s="551"/>
      <c r="NX74" s="550"/>
      <c r="NY74" s="514"/>
      <c r="NZ74" s="551"/>
      <c r="OA74" s="550"/>
      <c r="OB74" s="514"/>
      <c r="OC74" s="551"/>
      <c r="OD74" s="676"/>
      <c r="OE74" s="514"/>
      <c r="OF74" s="678"/>
      <c r="OG74" s="550"/>
      <c r="OH74" s="514"/>
      <c r="OI74" s="551"/>
      <c r="OJ74" s="550"/>
      <c r="OK74" s="514"/>
      <c r="OL74" s="551"/>
      <c r="OM74" s="550"/>
      <c r="ON74" s="514"/>
      <c r="OO74" s="677"/>
      <c r="OP74" s="550"/>
      <c r="OQ74" s="514"/>
      <c r="OR74" s="677"/>
      <c r="OS74" s="550"/>
      <c r="OT74" s="514"/>
      <c r="OU74" s="551"/>
      <c r="OV74" s="550"/>
      <c r="OW74" s="514"/>
      <c r="OX74" s="677"/>
      <c r="OY74" s="550"/>
      <c r="OZ74" s="514"/>
      <c r="PA74" s="551"/>
      <c r="PB74" s="550"/>
      <c r="PC74" s="514"/>
      <c r="PD74" s="677"/>
      <c r="PE74" s="550"/>
      <c r="PF74" s="514"/>
      <c r="PG74" s="551"/>
      <c r="PH74" s="550"/>
      <c r="PI74" s="514"/>
      <c r="PJ74" s="677"/>
      <c r="PK74" s="550"/>
      <c r="PL74" s="514"/>
      <c r="PM74" s="551"/>
      <c r="PN74" s="550"/>
      <c r="PO74" s="514"/>
      <c r="PP74" s="677"/>
      <c r="PQ74" s="550"/>
      <c r="PR74" s="514"/>
      <c r="PS74" s="551"/>
      <c r="PT74" s="550"/>
      <c r="PU74" s="514"/>
      <c r="PV74" s="677"/>
      <c r="PW74" s="550"/>
      <c r="PX74" s="514"/>
      <c r="PY74" s="551"/>
      <c r="PZ74" s="550"/>
      <c r="QA74" s="514"/>
      <c r="QB74" s="677"/>
      <c r="QC74" s="550"/>
      <c r="QD74" s="514"/>
      <c r="QE74" s="551"/>
      <c r="QF74" s="550"/>
      <c r="QG74" s="514"/>
      <c r="QH74" s="677"/>
      <c r="QI74" s="550"/>
      <c r="QJ74" s="514"/>
      <c r="QK74" s="551"/>
      <c r="QL74" s="550"/>
      <c r="QM74" s="514"/>
      <c r="QN74" s="677"/>
      <c r="QO74" s="550"/>
      <c r="QP74" s="514"/>
      <c r="QQ74" s="551"/>
      <c r="QR74" s="550"/>
      <c r="QS74" s="514"/>
      <c r="QT74" s="677"/>
      <c r="QU74" s="550"/>
      <c r="QV74" s="514"/>
      <c r="QW74" s="551"/>
      <c r="QX74" s="550"/>
      <c r="QY74" s="514"/>
      <c r="QZ74" s="677"/>
      <c r="RA74" s="550"/>
      <c r="RB74" s="514"/>
      <c r="RC74" s="551"/>
      <c r="RD74" s="550"/>
      <c r="RE74" s="514"/>
      <c r="RF74" s="677"/>
      <c r="RG74" s="550"/>
      <c r="RH74" s="514"/>
      <c r="RI74" s="551"/>
      <c r="RJ74" s="550"/>
      <c r="RK74" s="514"/>
      <c r="RL74" s="677"/>
      <c r="RM74" s="550"/>
      <c r="RN74" s="514"/>
      <c r="RO74" s="551"/>
      <c r="RP74" s="550"/>
      <c r="RQ74" s="514"/>
      <c r="RR74" s="677"/>
      <c r="RS74" s="550"/>
      <c r="RT74" s="514"/>
      <c r="RU74" s="551"/>
      <c r="RV74" s="550"/>
      <c r="RW74" s="514"/>
      <c r="RX74" s="677"/>
      <c r="RY74" s="550"/>
      <c r="RZ74" s="514"/>
      <c r="SA74" s="551"/>
      <c r="SB74" s="550"/>
      <c r="SC74" s="514"/>
      <c r="SD74" s="677"/>
      <c r="SE74" s="550"/>
      <c r="SF74" s="514"/>
      <c r="SG74" s="551"/>
      <c r="SH74" s="550"/>
      <c r="SI74" s="514"/>
      <c r="SJ74" s="677"/>
      <c r="SK74" s="550"/>
      <c r="SL74" s="514"/>
      <c r="SM74" s="551"/>
      <c r="SN74" s="550"/>
      <c r="SO74" s="514"/>
      <c r="SP74" s="677"/>
      <c r="SQ74" s="550"/>
      <c r="SR74" s="514"/>
      <c r="SS74" s="551"/>
      <c r="ST74" s="550"/>
      <c r="SU74" s="514"/>
      <c r="SV74" s="677"/>
      <c r="SW74" s="550"/>
      <c r="SX74" s="514"/>
      <c r="SY74" s="551"/>
      <c r="SZ74" s="550"/>
      <c r="TA74" s="514"/>
      <c r="TB74" s="677"/>
      <c r="TC74" s="550"/>
      <c r="TD74" s="514"/>
      <c r="TE74" s="551"/>
      <c r="TF74" s="550"/>
      <c r="TG74" s="514"/>
      <c r="TH74" s="677"/>
      <c r="TI74" s="550"/>
      <c r="TJ74" s="514"/>
      <c r="TK74" s="551"/>
      <c r="TL74" s="550"/>
      <c r="TM74" s="514"/>
      <c r="TN74" s="677"/>
    </row>
    <row r="75" spans="1:534" ht="15.75">
      <c r="A75" s="764"/>
      <c r="B75" s="533"/>
      <c r="C75" s="551"/>
      <c r="D75" s="550"/>
      <c r="E75" s="514"/>
      <c r="F75" s="551"/>
      <c r="G75" s="670">
        <v>1</v>
      </c>
      <c r="H75" s="800" t="s">
        <v>1274</v>
      </c>
      <c r="I75" s="551"/>
      <c r="J75" s="670">
        <v>1</v>
      </c>
      <c r="K75" s="800" t="s">
        <v>1266</v>
      </c>
      <c r="L75" s="551"/>
      <c r="M75" s="550"/>
      <c r="N75" s="514"/>
      <c r="O75" s="551"/>
      <c r="P75" s="550"/>
      <c r="Q75" s="514"/>
      <c r="R75" s="551"/>
      <c r="S75" s="550"/>
      <c r="T75" s="514"/>
      <c r="U75" s="551"/>
      <c r="V75" s="550"/>
      <c r="W75" s="514"/>
      <c r="X75" s="677"/>
      <c r="Y75" s="532"/>
      <c r="Z75" s="531"/>
      <c r="AA75" s="677"/>
      <c r="AB75" s="532"/>
      <c r="AC75" s="531"/>
      <c r="AD75" s="677"/>
      <c r="AE75" s="532"/>
      <c r="AF75" s="531"/>
      <c r="AG75" s="677"/>
      <c r="AH75" s="532"/>
      <c r="AI75" s="514"/>
      <c r="AJ75" s="677"/>
      <c r="AK75" s="676"/>
      <c r="AL75" s="531"/>
      <c r="AM75" s="678"/>
      <c r="AN75" s="676"/>
      <c r="AO75" s="531"/>
      <c r="AP75" s="677"/>
      <c r="AQ75" s="838"/>
      <c r="AR75" s="836" t="s">
        <v>1548</v>
      </c>
      <c r="AS75" s="837">
        <v>37</v>
      </c>
      <c r="AT75" s="532"/>
      <c r="AU75" s="514"/>
      <c r="AV75" s="677"/>
      <c r="AW75" s="532"/>
      <c r="AX75" s="514"/>
      <c r="AY75" s="677"/>
      <c r="AZ75" s="532"/>
      <c r="BA75" s="514"/>
      <c r="BB75" s="677"/>
      <c r="BC75" s="532"/>
      <c r="BD75" s="531"/>
      <c r="BE75" s="677"/>
      <c r="BF75" s="532"/>
      <c r="BG75" s="514"/>
      <c r="BH75" s="677"/>
      <c r="BI75" s="532"/>
      <c r="BJ75" s="828"/>
      <c r="BK75" s="551"/>
      <c r="BL75" s="550"/>
      <c r="BM75" s="514"/>
      <c r="BN75" s="551"/>
      <c r="BO75" s="550"/>
      <c r="BP75" s="514"/>
      <c r="BQ75" s="551"/>
      <c r="BR75" s="550"/>
      <c r="BS75" s="514"/>
      <c r="BT75" s="551"/>
      <c r="BU75" s="532">
        <v>6</v>
      </c>
      <c r="BV75" s="825" t="s">
        <v>1273</v>
      </c>
      <c r="BW75" s="677"/>
      <c r="BX75" s="532"/>
      <c r="BY75" s="514"/>
      <c r="BZ75" s="677"/>
      <c r="CA75" s="532"/>
      <c r="CB75" s="514"/>
      <c r="CC75" s="677"/>
      <c r="CD75" s="532"/>
      <c r="CE75" s="514"/>
      <c r="CF75" s="677"/>
      <c r="CG75" s="532"/>
      <c r="CH75" s="514"/>
      <c r="CI75" s="677"/>
      <c r="CJ75" s="532"/>
      <c r="CK75" s="514"/>
      <c r="CL75" s="677"/>
      <c r="CM75" s="532"/>
      <c r="CN75" s="514"/>
      <c r="CO75" s="677"/>
      <c r="CP75" s="532"/>
      <c r="CQ75" s="514"/>
      <c r="CR75" s="677"/>
      <c r="CS75" s="550">
        <v>3</v>
      </c>
      <c r="CT75" s="874" t="s">
        <v>1270</v>
      </c>
      <c r="CU75" s="677">
        <v>0</v>
      </c>
      <c r="CV75" s="550"/>
      <c r="CW75" s="827"/>
      <c r="CX75" s="551"/>
      <c r="CY75" s="550"/>
      <c r="CZ75" s="514"/>
      <c r="DA75" s="551"/>
      <c r="DB75" s="550"/>
      <c r="DC75" s="514"/>
      <c r="DD75" s="551"/>
      <c r="DE75" s="550"/>
      <c r="DF75" s="827"/>
      <c r="DG75" s="551"/>
      <c r="DH75" s="550">
        <v>0</v>
      </c>
      <c r="DI75" s="827" t="s">
        <v>1629</v>
      </c>
      <c r="DJ75" s="551">
        <v>1</v>
      </c>
      <c r="DK75" s="550"/>
      <c r="DL75" s="514"/>
      <c r="DM75" s="551"/>
      <c r="DN75" s="851">
        <v>1</v>
      </c>
      <c r="DO75" s="874" t="s">
        <v>1279</v>
      </c>
      <c r="DP75" s="853">
        <v>1</v>
      </c>
      <c r="DQ75" s="676"/>
      <c r="DR75" s="531"/>
      <c r="DS75" s="678"/>
      <c r="DT75" s="851">
        <v>1</v>
      </c>
      <c r="DU75" s="874" t="s">
        <v>1279</v>
      </c>
      <c r="DV75" s="853">
        <v>1</v>
      </c>
      <c r="DW75" s="550"/>
      <c r="DX75" s="514"/>
      <c r="DY75" s="551"/>
      <c r="DZ75" s="550"/>
      <c r="EA75" s="530"/>
      <c r="EB75" s="551"/>
      <c r="EC75" s="550">
        <v>1</v>
      </c>
      <c r="ED75" s="514" t="s">
        <v>1272</v>
      </c>
      <c r="EE75" s="551">
        <v>1</v>
      </c>
      <c r="EF75" s="550"/>
      <c r="EG75" s="514"/>
      <c r="EH75" s="551"/>
      <c r="EI75" s="676"/>
      <c r="EJ75" s="514"/>
      <c r="EK75" s="678"/>
      <c r="EL75" s="676">
        <v>0</v>
      </c>
      <c r="EM75" s="514" t="s">
        <v>1679</v>
      </c>
      <c r="EN75" s="678">
        <v>1</v>
      </c>
      <c r="EO75" s="550"/>
      <c r="EP75" s="514"/>
      <c r="EQ75" s="551"/>
      <c r="ER75" s="851">
        <v>1</v>
      </c>
      <c r="ES75" s="855" t="s">
        <v>1632</v>
      </c>
      <c r="ET75" s="853">
        <v>0</v>
      </c>
      <c r="EU75" s="550"/>
      <c r="EV75" s="514"/>
      <c r="EW75" s="551"/>
      <c r="EX75" s="851">
        <v>2</v>
      </c>
      <c r="EY75" s="855" t="s">
        <v>1665</v>
      </c>
      <c r="EZ75" s="853">
        <v>2</v>
      </c>
      <c r="FA75" s="550">
        <v>0</v>
      </c>
      <c r="FB75" s="827" t="s">
        <v>1720</v>
      </c>
      <c r="FC75" s="551">
        <v>2</v>
      </c>
      <c r="FD75" s="550"/>
      <c r="FE75" s="827"/>
      <c r="FF75" s="551"/>
      <c r="FG75" s="550"/>
      <c r="FH75" s="514"/>
      <c r="FI75" s="551"/>
      <c r="FJ75" s="550">
        <v>1</v>
      </c>
      <c r="FK75" s="531" t="s">
        <v>1712</v>
      </c>
      <c r="FL75" s="551">
        <v>1</v>
      </c>
      <c r="FM75" s="550">
        <v>1</v>
      </c>
      <c r="FN75" s="514" t="s">
        <v>1693</v>
      </c>
      <c r="FO75" s="551">
        <v>1</v>
      </c>
      <c r="FP75" s="851">
        <v>2</v>
      </c>
      <c r="FQ75" s="855" t="s">
        <v>1709</v>
      </c>
      <c r="FR75" s="853">
        <v>0</v>
      </c>
      <c r="FS75" s="550">
        <v>1</v>
      </c>
      <c r="FT75" s="514" t="s">
        <v>1540</v>
      </c>
      <c r="FU75" s="551">
        <v>0</v>
      </c>
      <c r="FV75" s="550">
        <v>1</v>
      </c>
      <c r="FW75" s="827" t="s">
        <v>1707</v>
      </c>
      <c r="FX75" s="551">
        <v>0</v>
      </c>
      <c r="FY75" s="550">
        <v>1</v>
      </c>
      <c r="FZ75" s="827" t="s">
        <v>1743</v>
      </c>
      <c r="GA75" s="551">
        <v>1</v>
      </c>
      <c r="GB75" s="550"/>
      <c r="GC75" s="827"/>
      <c r="GD75" s="551"/>
      <c r="GE75" s="550">
        <v>1</v>
      </c>
      <c r="GF75" s="514" t="s">
        <v>1540</v>
      </c>
      <c r="GG75" s="551">
        <v>1</v>
      </c>
      <c r="GH75" s="550"/>
      <c r="GI75" s="531"/>
      <c r="GJ75" s="551"/>
      <c r="GK75" s="550">
        <v>1</v>
      </c>
      <c r="GL75" s="827" t="s">
        <v>1696</v>
      </c>
      <c r="GM75" s="551">
        <v>0</v>
      </c>
      <c r="GN75" s="550"/>
      <c r="GO75" s="827"/>
      <c r="GP75" s="551"/>
      <c r="GQ75" s="851">
        <v>1</v>
      </c>
      <c r="GR75" s="874" t="s">
        <v>1270</v>
      </c>
      <c r="GS75" s="853">
        <v>1</v>
      </c>
      <c r="GT75" s="550">
        <v>6</v>
      </c>
      <c r="GU75" s="827" t="s">
        <v>1283</v>
      </c>
      <c r="GV75" s="551">
        <v>6</v>
      </c>
      <c r="GW75" s="550"/>
      <c r="GX75" s="827"/>
      <c r="GY75" s="551"/>
      <c r="GZ75" s="550">
        <v>3</v>
      </c>
      <c r="HA75" s="827" t="s">
        <v>1701</v>
      </c>
      <c r="HB75" s="551">
        <v>0</v>
      </c>
      <c r="HC75" s="550">
        <v>4</v>
      </c>
      <c r="HD75" s="531" t="s">
        <v>1700</v>
      </c>
      <c r="HE75" s="551">
        <v>0</v>
      </c>
      <c r="HF75" s="550"/>
      <c r="HG75" s="514"/>
      <c r="HH75" s="677"/>
      <c r="HI75" s="550">
        <v>2</v>
      </c>
      <c r="HJ75" s="514" t="s">
        <v>1283</v>
      </c>
      <c r="HK75" s="551">
        <v>3</v>
      </c>
      <c r="HL75" s="550"/>
      <c r="HM75" s="514"/>
      <c r="HN75" s="551"/>
      <c r="HO75" s="676"/>
      <c r="HP75" s="531"/>
      <c r="HQ75" s="678"/>
      <c r="HR75" s="550"/>
      <c r="HS75" s="514"/>
      <c r="HT75" s="551"/>
      <c r="HU75" s="550">
        <v>1</v>
      </c>
      <c r="HV75" s="514" t="s">
        <v>1270</v>
      </c>
      <c r="HW75" s="551">
        <v>1</v>
      </c>
      <c r="HX75" s="550"/>
      <c r="HY75" s="514"/>
      <c r="HZ75" s="551"/>
      <c r="IA75" s="550"/>
      <c r="IB75" s="514"/>
      <c r="IC75" s="551"/>
      <c r="ID75" s="676"/>
      <c r="IE75" s="531"/>
      <c r="IF75" s="678"/>
      <c r="IG75" s="550"/>
      <c r="IH75" s="514"/>
      <c r="II75" s="551"/>
      <c r="IJ75" s="550"/>
      <c r="IK75" s="514"/>
      <c r="IL75" s="551"/>
      <c r="IM75" s="550"/>
      <c r="IN75" s="514"/>
      <c r="IO75" s="551"/>
      <c r="IP75" s="550"/>
      <c r="IQ75" s="514"/>
      <c r="IR75" s="551"/>
      <c r="IS75" s="676"/>
      <c r="IT75" s="531"/>
      <c r="IU75" s="678"/>
      <c r="IV75" s="550"/>
      <c r="IW75" s="514"/>
      <c r="IX75" s="551"/>
      <c r="IY75" s="550"/>
      <c r="IZ75" s="514"/>
      <c r="JA75" s="551"/>
      <c r="JB75" s="550"/>
      <c r="JC75" s="514"/>
      <c r="JD75" s="551"/>
      <c r="JE75" s="550"/>
      <c r="JF75" s="514"/>
      <c r="JG75" s="551"/>
      <c r="JH75" s="676"/>
      <c r="JI75" s="531"/>
      <c r="JJ75" s="678"/>
      <c r="JK75" s="550"/>
      <c r="JL75" s="514"/>
      <c r="JM75" s="551"/>
      <c r="JN75" s="550"/>
      <c r="JO75" s="514"/>
      <c r="JP75" s="551"/>
      <c r="JQ75" s="550"/>
      <c r="JR75" s="514"/>
      <c r="JS75" s="677"/>
      <c r="JT75" s="550"/>
      <c r="JU75" s="514"/>
      <c r="JV75" s="551"/>
      <c r="JW75" s="550"/>
      <c r="JX75" s="514"/>
      <c r="JY75" s="551"/>
      <c r="JZ75" s="676"/>
      <c r="KA75" s="531"/>
      <c r="KB75" s="678"/>
      <c r="KC75" s="550"/>
      <c r="KD75" s="514"/>
      <c r="KE75" s="551"/>
      <c r="KF75" s="550"/>
      <c r="KG75" s="514"/>
      <c r="KH75" s="551"/>
      <c r="KI75" s="550"/>
      <c r="KJ75" s="514"/>
      <c r="KK75" s="551"/>
      <c r="KL75" s="550"/>
      <c r="KM75" s="514"/>
      <c r="KN75" s="551"/>
      <c r="KO75" s="676"/>
      <c r="KP75" s="531"/>
      <c r="KQ75" s="678"/>
      <c r="KR75" s="550"/>
      <c r="KS75" s="514"/>
      <c r="KT75" s="551"/>
      <c r="KU75" s="550"/>
      <c r="KV75" s="514"/>
      <c r="KW75" s="551"/>
      <c r="KX75" s="550"/>
      <c r="KY75" s="514"/>
      <c r="KZ75" s="551"/>
      <c r="LA75" s="550"/>
      <c r="LB75" s="514"/>
      <c r="LC75" s="551"/>
      <c r="LD75" s="676"/>
      <c r="LE75" s="531"/>
      <c r="LF75" s="678"/>
      <c r="LG75" s="550"/>
      <c r="LH75" s="514"/>
      <c r="LI75" s="551"/>
      <c r="LJ75" s="550"/>
      <c r="LK75" s="514"/>
      <c r="LL75" s="551"/>
      <c r="LM75" s="550"/>
      <c r="LN75" s="514"/>
      <c r="LO75" s="551"/>
      <c r="LP75" s="550"/>
      <c r="LQ75" s="514"/>
      <c r="LR75" s="551"/>
      <c r="LS75" s="676"/>
      <c r="LT75" s="531"/>
      <c r="LU75" s="678"/>
      <c r="LV75" s="550"/>
      <c r="LW75" s="514"/>
      <c r="LX75" s="551"/>
      <c r="LY75" s="550"/>
      <c r="LZ75" s="514"/>
      <c r="MA75" s="551"/>
      <c r="MB75" s="550"/>
      <c r="MC75" s="514"/>
      <c r="MD75" s="677"/>
      <c r="ME75" s="550"/>
      <c r="MF75" s="514"/>
      <c r="MG75" s="551"/>
      <c r="MH75" s="550"/>
      <c r="MI75" s="514"/>
      <c r="MJ75" s="551"/>
      <c r="MK75" s="676"/>
      <c r="ML75" s="531"/>
      <c r="MM75" s="678"/>
      <c r="MN75" s="550"/>
      <c r="MO75" s="514"/>
      <c r="MP75" s="551"/>
      <c r="MQ75" s="550"/>
      <c r="MR75" s="514"/>
      <c r="MS75" s="551"/>
      <c r="MT75" s="550"/>
      <c r="MU75" s="514"/>
      <c r="MV75" s="551"/>
      <c r="MW75" s="550"/>
      <c r="MX75" s="514"/>
      <c r="MY75" s="551"/>
      <c r="MZ75" s="676"/>
      <c r="NA75" s="531"/>
      <c r="NB75" s="678"/>
      <c r="NC75" s="550"/>
      <c r="ND75" s="514"/>
      <c r="NE75" s="551"/>
      <c r="NF75" s="550"/>
      <c r="NG75" s="514"/>
      <c r="NH75" s="551"/>
      <c r="NI75" s="550"/>
      <c r="NJ75" s="514"/>
      <c r="NK75" s="551"/>
      <c r="NL75" s="550"/>
      <c r="NM75" s="514"/>
      <c r="NN75" s="551"/>
      <c r="NO75" s="676"/>
      <c r="NP75" s="531"/>
      <c r="NQ75" s="678"/>
      <c r="NR75" s="550"/>
      <c r="NS75" s="514"/>
      <c r="NT75" s="551"/>
      <c r="NU75" s="550"/>
      <c r="NV75" s="514"/>
      <c r="NW75" s="551"/>
      <c r="NX75" s="550"/>
      <c r="NY75" s="514"/>
      <c r="NZ75" s="551"/>
      <c r="OA75" s="550"/>
      <c r="OB75" s="514"/>
      <c r="OC75" s="551"/>
      <c r="OD75" s="676"/>
      <c r="OE75" s="531"/>
      <c r="OF75" s="678"/>
      <c r="OG75" s="550"/>
      <c r="OH75" s="514"/>
      <c r="OI75" s="551"/>
      <c r="OJ75" s="550"/>
      <c r="OK75" s="514"/>
      <c r="OL75" s="551"/>
      <c r="OM75" s="550"/>
      <c r="ON75" s="514"/>
      <c r="OO75" s="677"/>
      <c r="OP75" s="550"/>
      <c r="OQ75" s="514"/>
      <c r="OR75" s="677"/>
      <c r="OS75" s="550"/>
      <c r="OT75" s="514"/>
      <c r="OU75" s="551"/>
      <c r="OV75" s="550"/>
      <c r="OW75" s="514"/>
      <c r="OX75" s="677"/>
      <c r="OY75" s="550"/>
      <c r="OZ75" s="514"/>
      <c r="PA75" s="551"/>
      <c r="PB75" s="550"/>
      <c r="PC75" s="514"/>
      <c r="PD75" s="677"/>
      <c r="PE75" s="550"/>
      <c r="PF75" s="514"/>
      <c r="PG75" s="551"/>
      <c r="PH75" s="550"/>
      <c r="PI75" s="514"/>
      <c r="PJ75" s="677"/>
      <c r="PK75" s="550"/>
      <c r="PL75" s="514"/>
      <c r="PM75" s="551"/>
      <c r="PN75" s="550"/>
      <c r="PO75" s="514"/>
      <c r="PP75" s="677"/>
      <c r="PQ75" s="550"/>
      <c r="PR75" s="514"/>
      <c r="PS75" s="551"/>
      <c r="PT75" s="550"/>
      <c r="PU75" s="514"/>
      <c r="PV75" s="677"/>
      <c r="PW75" s="550"/>
      <c r="PX75" s="514"/>
      <c r="PY75" s="551"/>
      <c r="PZ75" s="550"/>
      <c r="QA75" s="514"/>
      <c r="QB75" s="677"/>
      <c r="QC75" s="550"/>
      <c r="QD75" s="514"/>
      <c r="QE75" s="551"/>
      <c r="QF75" s="550"/>
      <c r="QG75" s="514"/>
      <c r="QH75" s="677"/>
      <c r="QI75" s="550"/>
      <c r="QJ75" s="514"/>
      <c r="QK75" s="551"/>
      <c r="QL75" s="550"/>
      <c r="QM75" s="514"/>
      <c r="QN75" s="677"/>
      <c r="QO75" s="550"/>
      <c r="QP75" s="514"/>
      <c r="QQ75" s="551"/>
      <c r="QR75" s="550"/>
      <c r="QS75" s="514"/>
      <c r="QT75" s="677"/>
      <c r="QU75" s="550"/>
      <c r="QV75" s="514"/>
      <c r="QW75" s="551"/>
      <c r="QX75" s="550"/>
      <c r="QY75" s="514"/>
      <c r="QZ75" s="677"/>
      <c r="RA75" s="550"/>
      <c r="RB75" s="514"/>
      <c r="RC75" s="551"/>
      <c r="RD75" s="550"/>
      <c r="RE75" s="514"/>
      <c r="RF75" s="677"/>
      <c r="RG75" s="550"/>
      <c r="RH75" s="514"/>
      <c r="RI75" s="551"/>
      <c r="RJ75" s="550"/>
      <c r="RK75" s="514"/>
      <c r="RL75" s="677"/>
      <c r="RM75" s="550"/>
      <c r="RN75" s="514"/>
      <c r="RO75" s="551"/>
      <c r="RP75" s="550"/>
      <c r="RQ75" s="514"/>
      <c r="RR75" s="677"/>
      <c r="RS75" s="550"/>
      <c r="RT75" s="514"/>
      <c r="RU75" s="551"/>
      <c r="RV75" s="550"/>
      <c r="RW75" s="514"/>
      <c r="RX75" s="677"/>
      <c r="RY75" s="550"/>
      <c r="RZ75" s="514"/>
      <c r="SA75" s="551"/>
      <c r="SB75" s="550"/>
      <c r="SC75" s="514"/>
      <c r="SD75" s="677"/>
      <c r="SE75" s="550"/>
      <c r="SF75" s="514"/>
      <c r="SG75" s="551"/>
      <c r="SH75" s="550"/>
      <c r="SI75" s="514"/>
      <c r="SJ75" s="677"/>
      <c r="SK75" s="550"/>
      <c r="SL75" s="514"/>
      <c r="SM75" s="551"/>
      <c r="SN75" s="550"/>
      <c r="SO75" s="514"/>
      <c r="SP75" s="677"/>
      <c r="SQ75" s="550"/>
      <c r="SR75" s="514"/>
      <c r="SS75" s="551"/>
      <c r="ST75" s="550"/>
      <c r="SU75" s="514"/>
      <c r="SV75" s="677"/>
      <c r="SW75" s="550"/>
      <c r="SX75" s="514"/>
      <c r="SY75" s="551"/>
      <c r="SZ75" s="550"/>
      <c r="TA75" s="514"/>
      <c r="TB75" s="677"/>
      <c r="TC75" s="550"/>
      <c r="TD75" s="514"/>
      <c r="TE75" s="551"/>
      <c r="TF75" s="550"/>
      <c r="TG75" s="514"/>
      <c r="TH75" s="677"/>
      <c r="TI75" s="550"/>
      <c r="TJ75" s="514"/>
      <c r="TK75" s="551"/>
      <c r="TL75" s="550"/>
      <c r="TM75" s="514"/>
      <c r="TN75" s="677"/>
    </row>
    <row r="76" spans="1:534" ht="15.75" customHeight="1">
      <c r="A76" s="764"/>
      <c r="B76" s="533"/>
      <c r="C76" s="551"/>
      <c r="D76" s="550"/>
      <c r="E76" s="531"/>
      <c r="F76" s="551"/>
      <c r="G76" s="670"/>
      <c r="H76" s="800"/>
      <c r="I76" s="551"/>
      <c r="J76" s="670">
        <v>1</v>
      </c>
      <c r="K76" s="800" t="s">
        <v>1276</v>
      </c>
      <c r="L76" s="551"/>
      <c r="M76" s="550"/>
      <c r="N76" s="531"/>
      <c r="O76" s="551"/>
      <c r="P76" s="550"/>
      <c r="Q76" s="531"/>
      <c r="R76" s="551"/>
      <c r="S76" s="550"/>
      <c r="T76" s="531"/>
      <c r="U76" s="551"/>
      <c r="V76" s="550"/>
      <c r="W76" s="531"/>
      <c r="X76" s="677"/>
      <c r="Y76" s="532"/>
      <c r="Z76" s="531"/>
      <c r="AA76" s="677"/>
      <c r="AB76" s="532"/>
      <c r="AC76" s="531"/>
      <c r="AD76" s="677"/>
      <c r="AE76" s="532"/>
      <c r="AF76" s="531"/>
      <c r="AG76" s="677"/>
      <c r="AH76" s="532"/>
      <c r="AI76" s="531"/>
      <c r="AJ76" s="677"/>
      <c r="AK76" s="676"/>
      <c r="AL76" s="514"/>
      <c r="AM76" s="678"/>
      <c r="AN76" s="676"/>
      <c r="AO76" s="514"/>
      <c r="AP76" s="677"/>
      <c r="AQ76" s="532"/>
      <c r="AR76" s="827"/>
      <c r="AS76" s="677"/>
      <c r="AT76" s="532"/>
      <c r="AU76" s="827"/>
      <c r="AV76" s="677"/>
      <c r="AW76" s="532"/>
      <c r="AX76" s="531"/>
      <c r="AY76" s="677"/>
      <c r="AZ76" s="532"/>
      <c r="BA76" s="531"/>
      <c r="BB76" s="677"/>
      <c r="BC76" s="532"/>
      <c r="BD76" s="531"/>
      <c r="BE76" s="677"/>
      <c r="BF76" s="532"/>
      <c r="BG76" s="531"/>
      <c r="BH76" s="677"/>
      <c r="BI76" s="532"/>
      <c r="BJ76" s="827"/>
      <c r="BK76" s="551"/>
      <c r="BL76" s="550"/>
      <c r="BM76" s="827"/>
      <c r="BN76" s="551"/>
      <c r="BO76" s="550"/>
      <c r="BP76" s="827"/>
      <c r="BQ76" s="551"/>
      <c r="BR76" s="550"/>
      <c r="BS76" s="827"/>
      <c r="BT76" s="551"/>
      <c r="BU76" s="532">
        <v>1</v>
      </c>
      <c r="BV76" s="825" t="s">
        <v>1275</v>
      </c>
      <c r="BW76" s="677"/>
      <c r="BX76" s="550"/>
      <c r="BY76" s="827"/>
      <c r="BZ76" s="551"/>
      <c r="CA76" s="550"/>
      <c r="CB76" s="827"/>
      <c r="CC76" s="551"/>
      <c r="CD76" s="550"/>
      <c r="CE76" s="827"/>
      <c r="CF76" s="551"/>
      <c r="CG76" s="550"/>
      <c r="CH76" s="827"/>
      <c r="CI76" s="551"/>
      <c r="CJ76" s="550"/>
      <c r="CK76" s="827"/>
      <c r="CL76" s="551"/>
      <c r="CM76" s="550"/>
      <c r="CN76" s="827"/>
      <c r="CO76" s="551"/>
      <c r="CP76" s="550"/>
      <c r="CQ76" s="827"/>
      <c r="CR76" s="551"/>
      <c r="CS76" s="550">
        <v>3</v>
      </c>
      <c r="CT76" s="874" t="s">
        <v>1540</v>
      </c>
      <c r="CU76" s="551">
        <v>0</v>
      </c>
      <c r="CV76" s="550"/>
      <c r="CW76" s="827"/>
      <c r="CX76" s="551"/>
      <c r="CY76" s="550"/>
      <c r="CZ76" s="827"/>
      <c r="DA76" s="551"/>
      <c r="DB76" s="550"/>
      <c r="DC76" s="827"/>
      <c r="DD76" s="551"/>
      <c r="DE76" s="550"/>
      <c r="DF76" s="827"/>
      <c r="DG76" s="551"/>
      <c r="DH76" s="532"/>
      <c r="DI76" s="530"/>
      <c r="DJ76" s="551"/>
      <c r="DK76" s="550"/>
      <c r="DL76" s="827"/>
      <c r="DM76" s="551"/>
      <c r="DN76" s="550">
        <v>2</v>
      </c>
      <c r="DO76" s="827" t="s">
        <v>1620</v>
      </c>
      <c r="DP76" s="551">
        <v>0</v>
      </c>
      <c r="DQ76" s="550"/>
      <c r="DR76" s="827"/>
      <c r="DS76" s="551"/>
      <c r="DT76" s="550">
        <v>0</v>
      </c>
      <c r="DU76" s="827" t="s">
        <v>1646</v>
      </c>
      <c r="DV76" s="551">
        <v>1</v>
      </c>
      <c r="DW76" s="550"/>
      <c r="DX76" s="827"/>
      <c r="DY76" s="551"/>
      <c r="DZ76" s="550"/>
      <c r="EA76" s="530" t="s">
        <v>1261</v>
      </c>
      <c r="EB76" s="551"/>
      <c r="EC76" s="550"/>
      <c r="ED76" s="827"/>
      <c r="EE76" s="551"/>
      <c r="EF76" s="550"/>
      <c r="EG76" s="827"/>
      <c r="EH76" s="551"/>
      <c r="EI76" s="550"/>
      <c r="EJ76" s="827"/>
      <c r="EK76" s="551"/>
      <c r="EL76" s="550"/>
      <c r="EM76" s="827"/>
      <c r="EN76" s="551"/>
      <c r="EO76" s="897"/>
      <c r="EP76" s="855"/>
      <c r="EQ76" s="898"/>
      <c r="ER76" s="897">
        <v>1</v>
      </c>
      <c r="ES76" s="855" t="s">
        <v>1623</v>
      </c>
      <c r="ET76" s="898">
        <v>0</v>
      </c>
      <c r="EU76" s="550"/>
      <c r="EV76" s="827"/>
      <c r="EW76" s="551"/>
      <c r="EX76" s="550">
        <v>2</v>
      </c>
      <c r="EY76" s="827" t="s">
        <v>1267</v>
      </c>
      <c r="EZ76" s="551">
        <v>0</v>
      </c>
      <c r="FA76" s="550"/>
      <c r="FB76" s="827"/>
      <c r="FC76" s="551"/>
      <c r="FD76" s="676"/>
      <c r="FE76" s="514"/>
      <c r="FF76" s="678"/>
      <c r="FG76" s="550"/>
      <c r="FH76" s="827"/>
      <c r="FI76" s="551"/>
      <c r="FJ76" s="550"/>
      <c r="FK76" s="827"/>
      <c r="FL76" s="551"/>
      <c r="FM76" s="851">
        <v>2</v>
      </c>
      <c r="FN76" s="874" t="s">
        <v>1270</v>
      </c>
      <c r="FO76" s="853">
        <v>0</v>
      </c>
      <c r="FP76" s="851">
        <v>0</v>
      </c>
      <c r="FQ76" s="874" t="s">
        <v>1270</v>
      </c>
      <c r="FR76" s="853">
        <v>2</v>
      </c>
      <c r="FS76" s="851">
        <v>0</v>
      </c>
      <c r="FT76" s="874" t="s">
        <v>1691</v>
      </c>
      <c r="FU76" s="853">
        <v>1</v>
      </c>
      <c r="FV76" s="550">
        <v>1</v>
      </c>
      <c r="FW76" s="514" t="s">
        <v>1704</v>
      </c>
      <c r="FX76" s="551">
        <v>0</v>
      </c>
      <c r="FY76" s="851">
        <v>1</v>
      </c>
      <c r="FZ76" s="892" t="s">
        <v>1660</v>
      </c>
      <c r="GA76" s="853">
        <v>0</v>
      </c>
      <c r="GB76" s="550"/>
      <c r="GC76" s="514"/>
      <c r="GD76" s="551"/>
      <c r="GE76" s="550">
        <v>0</v>
      </c>
      <c r="GF76" s="531" t="s">
        <v>1270</v>
      </c>
      <c r="GG76" s="551">
        <v>1</v>
      </c>
      <c r="GH76" s="550"/>
      <c r="GI76" s="827"/>
      <c r="GJ76" s="551"/>
      <c r="GK76" s="550">
        <v>2</v>
      </c>
      <c r="GL76" s="531" t="s">
        <v>1697</v>
      </c>
      <c r="GM76" s="551">
        <v>0</v>
      </c>
      <c r="GN76" s="550"/>
      <c r="GO76" s="531"/>
      <c r="GP76" s="551"/>
      <c r="GQ76" s="550">
        <v>1</v>
      </c>
      <c r="GR76" s="514" t="s">
        <v>1266</v>
      </c>
      <c r="GS76" s="551">
        <v>1</v>
      </c>
      <c r="GT76" s="550">
        <v>2</v>
      </c>
      <c r="GU76" s="827" t="s">
        <v>1698</v>
      </c>
      <c r="GV76" s="551">
        <v>0</v>
      </c>
      <c r="GW76" s="676"/>
      <c r="GX76" s="531"/>
      <c r="GY76" s="678"/>
      <c r="GZ76" s="915">
        <v>1</v>
      </c>
      <c r="HA76" s="919" t="s">
        <v>1766</v>
      </c>
      <c r="HB76" s="916">
        <v>1</v>
      </c>
      <c r="HC76" s="550"/>
      <c r="HD76" s="531"/>
      <c r="HE76" s="551"/>
      <c r="HF76" s="550"/>
      <c r="HG76" s="531"/>
      <c r="HH76" s="677"/>
      <c r="HI76" s="550"/>
      <c r="HJ76" s="827"/>
      <c r="HK76" s="551"/>
      <c r="HL76" s="550"/>
      <c r="HM76" s="827"/>
      <c r="HN76" s="551"/>
      <c r="HO76" s="676"/>
      <c r="HP76" s="514"/>
      <c r="HQ76" s="678"/>
      <c r="HR76" s="550"/>
      <c r="HS76" s="827"/>
      <c r="HT76" s="551"/>
      <c r="HU76" s="550">
        <v>1</v>
      </c>
      <c r="HV76" s="827" t="s">
        <v>1283</v>
      </c>
      <c r="HW76" s="551">
        <v>1</v>
      </c>
      <c r="HX76" s="550"/>
      <c r="HY76" s="827"/>
      <c r="HZ76" s="551"/>
      <c r="IA76" s="550"/>
      <c r="IB76" s="827"/>
      <c r="IC76" s="551"/>
      <c r="ID76" s="676"/>
      <c r="IE76" s="514"/>
      <c r="IF76" s="678"/>
      <c r="IG76" s="550"/>
      <c r="IH76" s="827"/>
      <c r="II76" s="551"/>
      <c r="IJ76" s="550"/>
      <c r="IK76" s="827"/>
      <c r="IL76" s="551"/>
      <c r="IM76" s="550"/>
      <c r="IN76" s="827"/>
      <c r="IO76" s="551"/>
      <c r="IP76" s="550"/>
      <c r="IQ76" s="827"/>
      <c r="IR76" s="551"/>
      <c r="IS76" s="676"/>
      <c r="IT76" s="514"/>
      <c r="IU76" s="678"/>
      <c r="IV76" s="550"/>
      <c r="IW76" s="827"/>
      <c r="IX76" s="551"/>
      <c r="IY76" s="550"/>
      <c r="IZ76" s="827"/>
      <c r="JA76" s="551"/>
      <c r="JB76" s="550"/>
      <c r="JC76" s="827"/>
      <c r="JD76" s="551"/>
      <c r="JE76" s="550"/>
      <c r="JF76" s="827"/>
      <c r="JG76" s="551"/>
      <c r="JH76" s="676"/>
      <c r="JI76" s="514"/>
      <c r="JJ76" s="678"/>
      <c r="JK76" s="550"/>
      <c r="JL76" s="827"/>
      <c r="JM76" s="551"/>
      <c r="JN76" s="550"/>
      <c r="JO76" s="827"/>
      <c r="JP76" s="551"/>
      <c r="JQ76" s="550"/>
      <c r="JR76" s="531"/>
      <c r="JS76" s="677"/>
      <c r="JT76" s="550"/>
      <c r="JU76" s="827"/>
      <c r="JV76" s="551"/>
      <c r="JW76" s="550"/>
      <c r="JX76" s="827"/>
      <c r="JY76" s="551"/>
      <c r="JZ76" s="676"/>
      <c r="KA76" s="514"/>
      <c r="KB76" s="678"/>
      <c r="KC76" s="550"/>
      <c r="KD76" s="827"/>
      <c r="KE76" s="551"/>
      <c r="KF76" s="550"/>
      <c r="KG76" s="827"/>
      <c r="KH76" s="551"/>
      <c r="KI76" s="550"/>
      <c r="KJ76" s="827"/>
      <c r="KK76" s="551"/>
      <c r="KL76" s="550"/>
      <c r="KM76" s="827"/>
      <c r="KN76" s="551"/>
      <c r="KO76" s="676"/>
      <c r="KP76" s="514"/>
      <c r="KQ76" s="678"/>
      <c r="KR76" s="550"/>
      <c r="KS76" s="827"/>
      <c r="KT76" s="551"/>
      <c r="KU76" s="550"/>
      <c r="KV76" s="827"/>
      <c r="KW76" s="551"/>
      <c r="KX76" s="550"/>
      <c r="KY76" s="827"/>
      <c r="KZ76" s="551"/>
      <c r="LA76" s="550"/>
      <c r="LB76" s="827"/>
      <c r="LC76" s="551"/>
      <c r="LD76" s="676"/>
      <c r="LE76" s="514"/>
      <c r="LF76" s="678"/>
      <c r="LG76" s="550"/>
      <c r="LH76" s="827"/>
      <c r="LI76" s="551"/>
      <c r="LJ76" s="550"/>
      <c r="LK76" s="827"/>
      <c r="LL76" s="551"/>
      <c r="LM76" s="550"/>
      <c r="LN76" s="827"/>
      <c r="LO76" s="551"/>
      <c r="LP76" s="550"/>
      <c r="LQ76" s="827"/>
      <c r="LR76" s="551"/>
      <c r="LS76" s="676"/>
      <c r="LT76" s="514"/>
      <c r="LU76" s="678"/>
      <c r="LV76" s="550"/>
      <c r="LW76" s="827"/>
      <c r="LX76" s="551"/>
      <c r="LY76" s="550"/>
      <c r="LZ76" s="827"/>
      <c r="MA76" s="551"/>
      <c r="MB76" s="550"/>
      <c r="MC76" s="531"/>
      <c r="MD76" s="677"/>
      <c r="ME76" s="550"/>
      <c r="MF76" s="827"/>
      <c r="MG76" s="551"/>
      <c r="MH76" s="550"/>
      <c r="MI76" s="827"/>
      <c r="MJ76" s="551"/>
      <c r="MK76" s="676"/>
      <c r="ML76" s="514"/>
      <c r="MM76" s="678"/>
      <c r="MN76" s="550"/>
      <c r="MO76" s="827"/>
      <c r="MP76" s="551"/>
      <c r="MQ76" s="550"/>
      <c r="MR76" s="827"/>
      <c r="MS76" s="551"/>
      <c r="MT76" s="550"/>
      <c r="MU76" s="827"/>
      <c r="MV76" s="551"/>
      <c r="MW76" s="550"/>
      <c r="MX76" s="827"/>
      <c r="MY76" s="551"/>
      <c r="MZ76" s="676"/>
      <c r="NA76" s="514"/>
      <c r="NB76" s="678"/>
      <c r="NC76" s="550"/>
      <c r="ND76" s="827"/>
      <c r="NE76" s="551"/>
      <c r="NF76" s="550"/>
      <c r="NG76" s="827"/>
      <c r="NH76" s="551"/>
      <c r="NI76" s="550"/>
      <c r="NJ76" s="827"/>
      <c r="NK76" s="551"/>
      <c r="NL76" s="550"/>
      <c r="NM76" s="827"/>
      <c r="NN76" s="551"/>
      <c r="NO76" s="676"/>
      <c r="NP76" s="514"/>
      <c r="NQ76" s="678"/>
      <c r="NR76" s="550"/>
      <c r="NS76" s="827"/>
      <c r="NT76" s="551"/>
      <c r="NU76" s="550"/>
      <c r="NV76" s="827"/>
      <c r="NW76" s="551"/>
      <c r="NX76" s="550"/>
      <c r="NY76" s="827"/>
      <c r="NZ76" s="551"/>
      <c r="OA76" s="550"/>
      <c r="OB76" s="827"/>
      <c r="OC76" s="551"/>
      <c r="OD76" s="676"/>
      <c r="OE76" s="514"/>
      <c r="OF76" s="678"/>
      <c r="OG76" s="550"/>
      <c r="OH76" s="827"/>
      <c r="OI76" s="551"/>
      <c r="OJ76" s="550"/>
      <c r="OK76" s="827"/>
      <c r="OL76" s="551"/>
      <c r="OM76" s="550"/>
      <c r="ON76" s="531"/>
      <c r="OO76" s="677"/>
      <c r="OP76" s="550"/>
      <c r="OQ76" s="531"/>
      <c r="OR76" s="677"/>
      <c r="OS76" s="550"/>
      <c r="OT76" s="531"/>
      <c r="OU76" s="551"/>
      <c r="OV76" s="550"/>
      <c r="OW76" s="531"/>
      <c r="OX76" s="677"/>
      <c r="OY76" s="550"/>
      <c r="OZ76" s="531"/>
      <c r="PA76" s="551"/>
      <c r="PB76" s="550"/>
      <c r="PC76" s="531"/>
      <c r="PD76" s="677"/>
      <c r="PE76" s="550"/>
      <c r="PF76" s="531"/>
      <c r="PG76" s="551"/>
      <c r="PH76" s="550"/>
      <c r="PI76" s="531"/>
      <c r="PJ76" s="677"/>
      <c r="PK76" s="550"/>
      <c r="PL76" s="531"/>
      <c r="PM76" s="551"/>
      <c r="PN76" s="550"/>
      <c r="PO76" s="531"/>
      <c r="PP76" s="677"/>
      <c r="PQ76" s="550"/>
      <c r="PR76" s="531"/>
      <c r="PS76" s="551"/>
      <c r="PT76" s="550"/>
      <c r="PU76" s="531"/>
      <c r="PV76" s="677"/>
      <c r="PW76" s="550"/>
      <c r="PX76" s="531"/>
      <c r="PY76" s="551"/>
      <c r="PZ76" s="550"/>
      <c r="QA76" s="531"/>
      <c r="QB76" s="677"/>
      <c r="QC76" s="550"/>
      <c r="QD76" s="531"/>
      <c r="QE76" s="551"/>
      <c r="QF76" s="550"/>
      <c r="QG76" s="531"/>
      <c r="QH76" s="677"/>
      <c r="QI76" s="550"/>
      <c r="QJ76" s="531"/>
      <c r="QK76" s="551"/>
      <c r="QL76" s="550"/>
      <c r="QM76" s="531"/>
      <c r="QN76" s="677"/>
      <c r="QO76" s="550"/>
      <c r="QP76" s="531"/>
      <c r="QQ76" s="551"/>
      <c r="QR76" s="550"/>
      <c r="QS76" s="531"/>
      <c r="QT76" s="677"/>
      <c r="QU76" s="550"/>
      <c r="QV76" s="531"/>
      <c r="QW76" s="551"/>
      <c r="QX76" s="550"/>
      <c r="QY76" s="531"/>
      <c r="QZ76" s="677"/>
      <c r="RA76" s="550"/>
      <c r="RB76" s="531"/>
      <c r="RC76" s="551"/>
      <c r="RD76" s="550"/>
      <c r="RE76" s="531"/>
      <c r="RF76" s="677"/>
      <c r="RG76" s="550"/>
      <c r="RH76" s="531"/>
      <c r="RI76" s="551"/>
      <c r="RJ76" s="550"/>
      <c r="RK76" s="531"/>
      <c r="RL76" s="677"/>
      <c r="RM76" s="550"/>
      <c r="RN76" s="531"/>
      <c r="RO76" s="551"/>
      <c r="RP76" s="550"/>
      <c r="RQ76" s="531"/>
      <c r="RR76" s="677"/>
      <c r="RS76" s="550"/>
      <c r="RT76" s="531"/>
      <c r="RU76" s="551"/>
      <c r="RV76" s="550"/>
      <c r="RW76" s="531"/>
      <c r="RX76" s="677"/>
      <c r="RY76" s="550"/>
      <c r="RZ76" s="531"/>
      <c r="SA76" s="551"/>
      <c r="SB76" s="550"/>
      <c r="SC76" s="531"/>
      <c r="SD76" s="677"/>
      <c r="SE76" s="550"/>
      <c r="SF76" s="531"/>
      <c r="SG76" s="551"/>
      <c r="SH76" s="550"/>
      <c r="SI76" s="531"/>
      <c r="SJ76" s="677"/>
      <c r="SK76" s="550"/>
      <c r="SL76" s="531"/>
      <c r="SM76" s="551"/>
      <c r="SN76" s="550"/>
      <c r="SO76" s="531"/>
      <c r="SP76" s="677"/>
      <c r="SQ76" s="550"/>
      <c r="SR76" s="531"/>
      <c r="SS76" s="551"/>
      <c r="ST76" s="550"/>
      <c r="SU76" s="531"/>
      <c r="SV76" s="677"/>
      <c r="SW76" s="550"/>
      <c r="SX76" s="531"/>
      <c r="SY76" s="551"/>
      <c r="SZ76" s="550"/>
      <c r="TA76" s="531"/>
      <c r="TB76" s="677"/>
      <c r="TC76" s="550"/>
      <c r="TD76" s="531"/>
      <c r="TE76" s="551"/>
      <c r="TF76" s="550"/>
      <c r="TG76" s="531"/>
      <c r="TH76" s="677"/>
      <c r="TI76" s="550"/>
      <c r="TJ76" s="531"/>
      <c r="TK76" s="551"/>
      <c r="TL76" s="550"/>
      <c r="TM76" s="531"/>
      <c r="TN76" s="677"/>
    </row>
    <row r="77" spans="1:534" ht="15.75" customHeight="1">
      <c r="A77" s="764"/>
      <c r="B77" s="533"/>
      <c r="C77" s="551"/>
      <c r="D77" s="550"/>
      <c r="E77" s="531"/>
      <c r="F77" s="551"/>
      <c r="G77" s="670"/>
      <c r="H77" s="800"/>
      <c r="I77" s="551"/>
      <c r="J77" s="670">
        <v>2</v>
      </c>
      <c r="K77" s="800" t="s">
        <v>1278</v>
      </c>
      <c r="L77" s="551"/>
      <c r="M77" s="550"/>
      <c r="N77" s="531"/>
      <c r="O77" s="551"/>
      <c r="P77" s="550"/>
      <c r="Q77" s="531"/>
      <c r="R77" s="551"/>
      <c r="S77" s="550"/>
      <c r="T77" s="531"/>
      <c r="U77" s="551"/>
      <c r="V77" s="550"/>
      <c r="W77" s="531"/>
      <c r="X77" s="677"/>
      <c r="Y77" s="532"/>
      <c r="Z77" s="531"/>
      <c r="AA77" s="677"/>
      <c r="AB77" s="532"/>
      <c r="AC77" s="531"/>
      <c r="AD77" s="677"/>
      <c r="AE77" s="532"/>
      <c r="AF77" s="531"/>
      <c r="AG77" s="677"/>
      <c r="AH77" s="532"/>
      <c r="AI77" s="531"/>
      <c r="AJ77" s="677"/>
      <c r="AK77" s="676"/>
      <c r="AL77" s="514"/>
      <c r="AM77" s="678"/>
      <c r="AN77" s="676"/>
      <c r="AO77" s="514"/>
      <c r="AP77" s="677"/>
      <c r="AQ77" s="532"/>
      <c r="AR77" s="827"/>
      <c r="AS77" s="677"/>
      <c r="AT77" s="532"/>
      <c r="AU77" s="827"/>
      <c r="AV77" s="677"/>
      <c r="AW77" s="532"/>
      <c r="AX77" s="531"/>
      <c r="AY77" s="677"/>
      <c r="AZ77" s="532"/>
      <c r="BA77" s="531"/>
      <c r="BB77" s="677"/>
      <c r="BC77" s="532"/>
      <c r="BD77" s="531"/>
      <c r="BE77" s="677"/>
      <c r="BF77" s="532"/>
      <c r="BG77" s="531"/>
      <c r="BH77" s="677"/>
      <c r="BI77" s="550"/>
      <c r="BJ77" s="827"/>
      <c r="BK77" s="551"/>
      <c r="BL77" s="550"/>
      <c r="BM77" s="827"/>
      <c r="BN77" s="551"/>
      <c r="BO77" s="550"/>
      <c r="BP77" s="827"/>
      <c r="BQ77" s="551"/>
      <c r="BR77" s="550"/>
      <c r="BS77" s="827"/>
      <c r="BT77" s="551"/>
      <c r="BU77" s="532">
        <v>4</v>
      </c>
      <c r="BV77" s="825" t="s">
        <v>1277</v>
      </c>
      <c r="BW77" s="677"/>
      <c r="BX77" s="550"/>
      <c r="BY77" s="827"/>
      <c r="BZ77" s="551"/>
      <c r="CA77" s="550"/>
      <c r="CB77" s="827"/>
      <c r="CC77" s="551"/>
      <c r="CD77" s="550"/>
      <c r="CE77" s="827"/>
      <c r="CF77" s="551"/>
      <c r="CG77" s="550"/>
      <c r="CH77" s="827"/>
      <c r="CI77" s="551"/>
      <c r="CJ77" s="550"/>
      <c r="CK77" s="827"/>
      <c r="CL77" s="551"/>
      <c r="CM77" s="550"/>
      <c r="CN77" s="827"/>
      <c r="CO77" s="551"/>
      <c r="CP77" s="550"/>
      <c r="CQ77" s="827"/>
      <c r="CR77" s="551"/>
      <c r="CS77" s="550">
        <v>1</v>
      </c>
      <c r="CT77" s="892" t="s">
        <v>1279</v>
      </c>
      <c r="CU77" s="551">
        <v>1</v>
      </c>
      <c r="CV77" s="550"/>
      <c r="CW77" s="827"/>
      <c r="CX77" s="551"/>
      <c r="CY77" s="550"/>
      <c r="CZ77" s="827"/>
      <c r="DA77" s="551"/>
      <c r="DB77" s="550"/>
      <c r="DC77" s="827"/>
      <c r="DD77" s="551"/>
      <c r="DE77" s="550"/>
      <c r="DF77" s="827"/>
      <c r="DG77" s="551"/>
      <c r="DH77" s="532"/>
      <c r="DI77" s="530" t="s">
        <v>1261</v>
      </c>
      <c r="DJ77" s="551"/>
      <c r="DK77" s="550"/>
      <c r="DL77" s="827"/>
      <c r="DM77" s="551"/>
      <c r="DN77" s="550"/>
      <c r="DO77" s="827"/>
      <c r="DP77" s="551"/>
      <c r="DQ77" s="550"/>
      <c r="DR77" s="827"/>
      <c r="DS77" s="551"/>
      <c r="DT77" s="550"/>
      <c r="DU77" s="827"/>
      <c r="DV77" s="551"/>
      <c r="DW77" s="550"/>
      <c r="DX77" s="827"/>
      <c r="DY77" s="551"/>
      <c r="DZ77" s="851">
        <v>1</v>
      </c>
      <c r="EA77" s="855" t="s">
        <v>1283</v>
      </c>
      <c r="EB77" s="853">
        <v>1</v>
      </c>
      <c r="EC77" s="550"/>
      <c r="ED77" s="827"/>
      <c r="EE77" s="551"/>
      <c r="EF77" s="550"/>
      <c r="EG77" s="827"/>
      <c r="EH77" s="551"/>
      <c r="EI77" s="550"/>
      <c r="EJ77" s="827"/>
      <c r="EK77" s="551"/>
      <c r="EL77" s="550"/>
      <c r="EM77" s="827"/>
      <c r="EN77" s="551"/>
      <c r="EO77" s="897"/>
      <c r="EP77" s="855"/>
      <c r="EQ77" s="898"/>
      <c r="ER77" s="897"/>
      <c r="ES77" s="855"/>
      <c r="ET77" s="898"/>
      <c r="EU77" s="550"/>
      <c r="EV77" s="827"/>
      <c r="EW77" s="551"/>
      <c r="EX77" s="550">
        <v>1</v>
      </c>
      <c r="EY77" s="827" t="s">
        <v>1629</v>
      </c>
      <c r="EZ77" s="551">
        <v>0</v>
      </c>
      <c r="FA77" s="550"/>
      <c r="FB77" s="827"/>
      <c r="FC77" s="551"/>
      <c r="FD77" s="676"/>
      <c r="FE77" s="514"/>
      <c r="FF77" s="678"/>
      <c r="FG77" s="550"/>
      <c r="FH77" s="827"/>
      <c r="FI77" s="551"/>
      <c r="FJ77" s="550"/>
      <c r="FK77" s="827"/>
      <c r="FL77" s="551"/>
      <c r="FM77" s="550">
        <v>1</v>
      </c>
      <c r="FN77" s="531" t="s">
        <v>1712</v>
      </c>
      <c r="FO77" s="551">
        <v>1</v>
      </c>
      <c r="FP77" s="851">
        <v>2</v>
      </c>
      <c r="FQ77" s="874" t="s">
        <v>1279</v>
      </c>
      <c r="FR77" s="853">
        <v>2</v>
      </c>
      <c r="FS77" s="550">
        <v>0</v>
      </c>
      <c r="FT77" s="531" t="s">
        <v>1712</v>
      </c>
      <c r="FU77" s="551">
        <v>2</v>
      </c>
      <c r="FV77" s="550">
        <v>3</v>
      </c>
      <c r="FW77" s="827" t="s">
        <v>1710</v>
      </c>
      <c r="FX77" s="551">
        <v>0</v>
      </c>
      <c r="FY77" s="550">
        <v>1</v>
      </c>
      <c r="FZ77" s="827" t="s">
        <v>1706</v>
      </c>
      <c r="GA77" s="551">
        <v>0</v>
      </c>
      <c r="GB77" s="676"/>
      <c r="GC77" s="531"/>
      <c r="GD77" s="678"/>
      <c r="GE77" s="550">
        <v>0</v>
      </c>
      <c r="GF77" s="531" t="s">
        <v>1283</v>
      </c>
      <c r="GG77" s="551">
        <v>1</v>
      </c>
      <c r="GH77" s="550"/>
      <c r="GI77" s="827"/>
      <c r="GJ77" s="551"/>
      <c r="GK77" s="550">
        <v>1</v>
      </c>
      <c r="GL77" s="531" t="s">
        <v>1761</v>
      </c>
      <c r="GM77" s="551">
        <v>0</v>
      </c>
      <c r="GN77" s="550"/>
      <c r="GO77" s="827"/>
      <c r="GP77" s="551"/>
      <c r="GQ77" s="550">
        <v>1</v>
      </c>
      <c r="GR77" s="514" t="s">
        <v>1646</v>
      </c>
      <c r="GS77" s="551">
        <v>1</v>
      </c>
      <c r="GT77" s="550">
        <v>2</v>
      </c>
      <c r="GU77" s="827" t="s">
        <v>1711</v>
      </c>
      <c r="GV77" s="551">
        <v>0</v>
      </c>
      <c r="GW77" s="676"/>
      <c r="GX77" s="531"/>
      <c r="GY77" s="678"/>
      <c r="GZ77" s="550"/>
      <c r="HA77" s="514"/>
      <c r="HB77" s="551"/>
      <c r="HC77" s="550"/>
      <c r="HD77" s="531"/>
      <c r="HE77" s="551"/>
      <c r="HF77" s="550"/>
      <c r="HG77" s="531"/>
      <c r="HH77" s="677"/>
      <c r="HI77" s="550"/>
      <c r="HJ77" s="827"/>
      <c r="HK77" s="551"/>
      <c r="HL77" s="550"/>
      <c r="HM77" s="827"/>
      <c r="HN77" s="551"/>
      <c r="HO77" s="676"/>
      <c r="HP77" s="514"/>
      <c r="HQ77" s="678"/>
      <c r="HR77" s="550"/>
      <c r="HS77" s="827"/>
      <c r="HT77" s="551"/>
      <c r="HU77" s="550">
        <v>1</v>
      </c>
      <c r="HV77" s="514" t="s">
        <v>1663</v>
      </c>
      <c r="HW77" s="551">
        <v>1</v>
      </c>
      <c r="HX77" s="550"/>
      <c r="HY77" s="827"/>
      <c r="HZ77" s="551"/>
      <c r="IA77" s="550"/>
      <c r="IB77" s="827"/>
      <c r="IC77" s="551"/>
      <c r="ID77" s="676"/>
      <c r="IE77" s="514"/>
      <c r="IF77" s="678"/>
      <c r="IG77" s="550"/>
      <c r="IH77" s="827"/>
      <c r="II77" s="551"/>
      <c r="IJ77" s="550"/>
      <c r="IK77" s="827"/>
      <c r="IL77" s="551"/>
      <c r="IM77" s="550"/>
      <c r="IN77" s="827"/>
      <c r="IO77" s="551"/>
      <c r="IP77" s="550"/>
      <c r="IQ77" s="827"/>
      <c r="IR77" s="551"/>
      <c r="IS77" s="676"/>
      <c r="IT77" s="514"/>
      <c r="IU77" s="678"/>
      <c r="IV77" s="550"/>
      <c r="IW77" s="827"/>
      <c r="IX77" s="551"/>
      <c r="IY77" s="550"/>
      <c r="IZ77" s="827"/>
      <c r="JA77" s="551"/>
      <c r="JB77" s="550"/>
      <c r="JC77" s="827"/>
      <c r="JD77" s="551"/>
      <c r="JE77" s="550"/>
      <c r="JF77" s="827"/>
      <c r="JG77" s="551"/>
      <c r="JH77" s="676"/>
      <c r="JI77" s="514"/>
      <c r="JJ77" s="678"/>
      <c r="JK77" s="550"/>
      <c r="JL77" s="827"/>
      <c r="JM77" s="551"/>
      <c r="JN77" s="550"/>
      <c r="JO77" s="827"/>
      <c r="JP77" s="551"/>
      <c r="JQ77" s="550"/>
      <c r="JR77" s="531"/>
      <c r="JS77" s="677"/>
      <c r="JT77" s="550"/>
      <c r="JU77" s="827"/>
      <c r="JV77" s="551"/>
      <c r="JW77" s="550"/>
      <c r="JX77" s="827"/>
      <c r="JY77" s="551"/>
      <c r="JZ77" s="676"/>
      <c r="KA77" s="514"/>
      <c r="KB77" s="678"/>
      <c r="KC77" s="550"/>
      <c r="KD77" s="827"/>
      <c r="KE77" s="551"/>
      <c r="KF77" s="550"/>
      <c r="KG77" s="827"/>
      <c r="KH77" s="551"/>
      <c r="KI77" s="550"/>
      <c r="KJ77" s="827"/>
      <c r="KK77" s="551"/>
      <c r="KL77" s="550"/>
      <c r="KM77" s="827"/>
      <c r="KN77" s="551"/>
      <c r="KO77" s="676"/>
      <c r="KP77" s="514"/>
      <c r="KQ77" s="678"/>
      <c r="KR77" s="550"/>
      <c r="KS77" s="827"/>
      <c r="KT77" s="551"/>
      <c r="KU77" s="550"/>
      <c r="KV77" s="827"/>
      <c r="KW77" s="551"/>
      <c r="KX77" s="550"/>
      <c r="KY77" s="827"/>
      <c r="KZ77" s="551"/>
      <c r="LA77" s="550"/>
      <c r="LB77" s="827"/>
      <c r="LC77" s="551"/>
      <c r="LD77" s="676"/>
      <c r="LE77" s="514"/>
      <c r="LF77" s="678"/>
      <c r="LG77" s="550"/>
      <c r="LH77" s="827"/>
      <c r="LI77" s="551"/>
      <c r="LJ77" s="550"/>
      <c r="LK77" s="827"/>
      <c r="LL77" s="551"/>
      <c r="LM77" s="550"/>
      <c r="LN77" s="827"/>
      <c r="LO77" s="551"/>
      <c r="LP77" s="550"/>
      <c r="LQ77" s="827"/>
      <c r="LR77" s="551"/>
      <c r="LS77" s="676"/>
      <c r="LT77" s="514"/>
      <c r="LU77" s="678"/>
      <c r="LV77" s="550"/>
      <c r="LW77" s="827"/>
      <c r="LX77" s="551"/>
      <c r="LY77" s="550"/>
      <c r="LZ77" s="827"/>
      <c r="MA77" s="551"/>
      <c r="MB77" s="550"/>
      <c r="MC77" s="531"/>
      <c r="MD77" s="677"/>
      <c r="ME77" s="550"/>
      <c r="MF77" s="827"/>
      <c r="MG77" s="551"/>
      <c r="MH77" s="550"/>
      <c r="MI77" s="827"/>
      <c r="MJ77" s="551"/>
      <c r="MK77" s="676"/>
      <c r="ML77" s="514"/>
      <c r="MM77" s="678"/>
      <c r="MN77" s="550"/>
      <c r="MO77" s="827"/>
      <c r="MP77" s="551"/>
      <c r="MQ77" s="550"/>
      <c r="MR77" s="827"/>
      <c r="MS77" s="551"/>
      <c r="MT77" s="550"/>
      <c r="MU77" s="827"/>
      <c r="MV77" s="551"/>
      <c r="MW77" s="550"/>
      <c r="MX77" s="827"/>
      <c r="MY77" s="551"/>
      <c r="MZ77" s="676"/>
      <c r="NA77" s="514"/>
      <c r="NB77" s="678"/>
      <c r="NC77" s="550"/>
      <c r="ND77" s="827"/>
      <c r="NE77" s="551"/>
      <c r="NF77" s="550"/>
      <c r="NG77" s="827"/>
      <c r="NH77" s="551"/>
      <c r="NI77" s="550"/>
      <c r="NJ77" s="827"/>
      <c r="NK77" s="551"/>
      <c r="NL77" s="550"/>
      <c r="NM77" s="827"/>
      <c r="NN77" s="551"/>
      <c r="NO77" s="676"/>
      <c r="NP77" s="514"/>
      <c r="NQ77" s="678"/>
      <c r="NR77" s="550"/>
      <c r="NS77" s="827"/>
      <c r="NT77" s="551"/>
      <c r="NU77" s="550"/>
      <c r="NV77" s="827"/>
      <c r="NW77" s="551"/>
      <c r="NX77" s="550"/>
      <c r="NY77" s="827"/>
      <c r="NZ77" s="551"/>
      <c r="OA77" s="550"/>
      <c r="OB77" s="827"/>
      <c r="OC77" s="551"/>
      <c r="OD77" s="676"/>
      <c r="OE77" s="514"/>
      <c r="OF77" s="678"/>
      <c r="OG77" s="550"/>
      <c r="OH77" s="827"/>
      <c r="OI77" s="551"/>
      <c r="OJ77" s="550"/>
      <c r="OK77" s="827"/>
      <c r="OL77" s="551"/>
      <c r="OM77" s="550"/>
      <c r="ON77" s="531"/>
      <c r="OO77" s="677"/>
      <c r="OP77" s="550"/>
      <c r="OQ77" s="531"/>
      <c r="OR77" s="677"/>
      <c r="OS77" s="550"/>
      <c r="OT77" s="531"/>
      <c r="OU77" s="551"/>
      <c r="OV77" s="550"/>
      <c r="OW77" s="531"/>
      <c r="OX77" s="677"/>
      <c r="OY77" s="550"/>
      <c r="OZ77" s="531"/>
      <c r="PA77" s="551"/>
      <c r="PB77" s="550"/>
      <c r="PC77" s="531"/>
      <c r="PD77" s="677"/>
      <c r="PE77" s="550"/>
      <c r="PF77" s="531"/>
      <c r="PG77" s="551"/>
      <c r="PH77" s="550"/>
      <c r="PI77" s="531"/>
      <c r="PJ77" s="677"/>
      <c r="PK77" s="550"/>
      <c r="PL77" s="531"/>
      <c r="PM77" s="551"/>
      <c r="PN77" s="550"/>
      <c r="PO77" s="531"/>
      <c r="PP77" s="677"/>
      <c r="PQ77" s="550"/>
      <c r="PR77" s="531"/>
      <c r="PS77" s="551"/>
      <c r="PT77" s="550"/>
      <c r="PU77" s="531"/>
      <c r="PV77" s="677"/>
      <c r="PW77" s="550"/>
      <c r="PX77" s="531"/>
      <c r="PY77" s="551"/>
      <c r="PZ77" s="550"/>
      <c r="QA77" s="531"/>
      <c r="QB77" s="677"/>
      <c r="QC77" s="550"/>
      <c r="QD77" s="531"/>
      <c r="QE77" s="551"/>
      <c r="QF77" s="550"/>
      <c r="QG77" s="531"/>
      <c r="QH77" s="677"/>
      <c r="QI77" s="550"/>
      <c r="QJ77" s="531"/>
      <c r="QK77" s="551"/>
      <c r="QL77" s="550"/>
      <c r="QM77" s="531"/>
      <c r="QN77" s="677"/>
      <c r="QO77" s="550"/>
      <c r="QP77" s="531"/>
      <c r="QQ77" s="551"/>
      <c r="QR77" s="550"/>
      <c r="QS77" s="531"/>
      <c r="QT77" s="677"/>
      <c r="QU77" s="550"/>
      <c r="QV77" s="531"/>
      <c r="QW77" s="551"/>
      <c r="QX77" s="550"/>
      <c r="QY77" s="531"/>
      <c r="QZ77" s="677"/>
      <c r="RA77" s="550"/>
      <c r="RB77" s="531"/>
      <c r="RC77" s="551"/>
      <c r="RD77" s="550"/>
      <c r="RE77" s="531"/>
      <c r="RF77" s="677"/>
      <c r="RG77" s="550"/>
      <c r="RH77" s="531"/>
      <c r="RI77" s="551"/>
      <c r="RJ77" s="550"/>
      <c r="RK77" s="531"/>
      <c r="RL77" s="677"/>
      <c r="RM77" s="550"/>
      <c r="RN77" s="531"/>
      <c r="RO77" s="551"/>
      <c r="RP77" s="550"/>
      <c r="RQ77" s="531"/>
      <c r="RR77" s="677"/>
      <c r="RS77" s="550"/>
      <c r="RT77" s="531"/>
      <c r="RU77" s="551"/>
      <c r="RV77" s="550"/>
      <c r="RW77" s="531"/>
      <c r="RX77" s="677"/>
      <c r="RY77" s="550"/>
      <c r="RZ77" s="531"/>
      <c r="SA77" s="551"/>
      <c r="SB77" s="550"/>
      <c r="SC77" s="531"/>
      <c r="SD77" s="677"/>
      <c r="SE77" s="550"/>
      <c r="SF77" s="531"/>
      <c r="SG77" s="551"/>
      <c r="SH77" s="550"/>
      <c r="SI77" s="531"/>
      <c r="SJ77" s="677"/>
      <c r="SK77" s="550"/>
      <c r="SL77" s="531"/>
      <c r="SM77" s="551"/>
      <c r="SN77" s="550"/>
      <c r="SO77" s="531"/>
      <c r="SP77" s="677"/>
      <c r="SQ77" s="550"/>
      <c r="SR77" s="531"/>
      <c r="SS77" s="551"/>
      <c r="ST77" s="550"/>
      <c r="SU77" s="531"/>
      <c r="SV77" s="677"/>
      <c r="SW77" s="550"/>
      <c r="SX77" s="531"/>
      <c r="SY77" s="551"/>
      <c r="SZ77" s="550"/>
      <c r="TA77" s="531"/>
      <c r="TB77" s="677"/>
      <c r="TC77" s="550"/>
      <c r="TD77" s="531"/>
      <c r="TE77" s="551"/>
      <c r="TF77" s="550"/>
      <c r="TG77" s="531"/>
      <c r="TH77" s="677"/>
      <c r="TI77" s="550"/>
      <c r="TJ77" s="531"/>
      <c r="TK77" s="551"/>
      <c r="TL77" s="550"/>
      <c r="TM77" s="531"/>
      <c r="TN77" s="677"/>
    </row>
    <row r="78" spans="1:534" ht="15.75" customHeight="1">
      <c r="A78" s="764"/>
      <c r="B78" s="533"/>
      <c r="C78" s="551"/>
      <c r="D78" s="550"/>
      <c r="E78" s="531"/>
      <c r="F78" s="551"/>
      <c r="G78" s="550"/>
      <c r="H78" s="801"/>
      <c r="I78" s="551"/>
      <c r="J78" s="670">
        <v>1</v>
      </c>
      <c r="K78" s="800" t="s">
        <v>1280</v>
      </c>
      <c r="L78" s="551"/>
      <c r="M78" s="550"/>
      <c r="N78" s="531"/>
      <c r="O78" s="551"/>
      <c r="P78" s="550"/>
      <c r="Q78" s="531"/>
      <c r="R78" s="551"/>
      <c r="S78" s="550"/>
      <c r="T78" s="531"/>
      <c r="U78" s="551"/>
      <c r="V78" s="550"/>
      <c r="W78" s="531"/>
      <c r="X78" s="551"/>
      <c r="Y78" s="532"/>
      <c r="Z78" s="531"/>
      <c r="AA78" s="677"/>
      <c r="AB78" s="532"/>
      <c r="AC78" s="531"/>
      <c r="AD78" s="677"/>
      <c r="AE78" s="532"/>
      <c r="AF78" s="531"/>
      <c r="AG78" s="677"/>
      <c r="AH78" s="532"/>
      <c r="AI78" s="531"/>
      <c r="AJ78" s="677"/>
      <c r="AK78" s="676"/>
      <c r="AL78" s="514"/>
      <c r="AM78" s="678"/>
      <c r="AN78" s="676"/>
      <c r="AO78" s="514"/>
      <c r="AP78" s="677"/>
      <c r="AQ78" s="532"/>
      <c r="AR78" s="827"/>
      <c r="AS78" s="677"/>
      <c r="AT78" s="532"/>
      <c r="AU78" s="827"/>
      <c r="AV78" s="677"/>
      <c r="AW78" s="532"/>
      <c r="AX78" s="531"/>
      <c r="AY78" s="677"/>
      <c r="AZ78" s="532"/>
      <c r="BA78" s="531"/>
      <c r="BB78" s="677"/>
      <c r="BC78" s="532"/>
      <c r="BD78" s="531"/>
      <c r="BE78" s="677"/>
      <c r="BF78" s="532"/>
      <c r="BG78" s="531"/>
      <c r="BH78" s="677"/>
      <c r="BI78" s="550"/>
      <c r="BJ78" s="827"/>
      <c r="BK78" s="551"/>
      <c r="BL78" s="550"/>
      <c r="BM78" s="827"/>
      <c r="BN78" s="551"/>
      <c r="BO78" s="550"/>
      <c r="BP78" s="827"/>
      <c r="BQ78" s="551"/>
      <c r="BR78" s="550"/>
      <c r="BS78" s="827"/>
      <c r="BT78" s="551"/>
      <c r="BU78" s="532">
        <v>3</v>
      </c>
      <c r="BV78" s="825" t="s">
        <v>1279</v>
      </c>
      <c r="BW78" s="677">
        <v>2</v>
      </c>
      <c r="BX78" s="550"/>
      <c r="BY78" s="827"/>
      <c r="BZ78" s="551"/>
      <c r="CA78" s="550"/>
      <c r="CB78" s="827"/>
      <c r="CC78" s="551"/>
      <c r="CD78" s="550"/>
      <c r="CE78" s="827"/>
      <c r="CF78" s="551"/>
      <c r="CG78" s="550"/>
      <c r="CH78" s="827"/>
      <c r="CI78" s="551"/>
      <c r="CJ78" s="550"/>
      <c r="CK78" s="827"/>
      <c r="CL78" s="551"/>
      <c r="CM78" s="550"/>
      <c r="CN78" s="827"/>
      <c r="CO78" s="551"/>
      <c r="CP78" s="550"/>
      <c r="CQ78" s="827"/>
      <c r="CR78" s="551"/>
      <c r="CS78" s="550">
        <v>1</v>
      </c>
      <c r="CT78" s="874" t="s">
        <v>1264</v>
      </c>
      <c r="CU78" s="551">
        <v>1</v>
      </c>
      <c r="CV78" s="550"/>
      <c r="CW78" s="827"/>
      <c r="CX78" s="551"/>
      <c r="CY78" s="550"/>
      <c r="CZ78" s="827"/>
      <c r="DA78" s="551"/>
      <c r="DB78" s="550"/>
      <c r="DC78" s="827"/>
      <c r="DD78" s="551"/>
      <c r="DE78" s="550"/>
      <c r="DF78" s="827"/>
      <c r="DG78" s="551"/>
      <c r="DH78" s="550">
        <v>4</v>
      </c>
      <c r="DI78" s="514" t="s">
        <v>1541</v>
      </c>
      <c r="DJ78" s="551">
        <v>4</v>
      </c>
      <c r="DK78" s="550"/>
      <c r="DL78" s="827"/>
      <c r="DM78" s="551"/>
      <c r="DN78" s="550"/>
      <c r="DO78" s="827"/>
      <c r="DP78" s="551"/>
      <c r="DQ78" s="550"/>
      <c r="DR78" s="827"/>
      <c r="DS78" s="551"/>
      <c r="DT78" s="550"/>
      <c r="DU78" s="827"/>
      <c r="DV78" s="551"/>
      <c r="DW78" s="550"/>
      <c r="DX78" s="827"/>
      <c r="DY78" s="551"/>
      <c r="DZ78" s="851">
        <v>2</v>
      </c>
      <c r="EA78" s="874" t="s">
        <v>1279</v>
      </c>
      <c r="EB78" s="853">
        <v>0</v>
      </c>
      <c r="EC78" s="550"/>
      <c r="ED78" s="827"/>
      <c r="EE78" s="551"/>
      <c r="EF78" s="550"/>
      <c r="EG78" s="827"/>
      <c r="EH78" s="551"/>
      <c r="EI78" s="550"/>
      <c r="EJ78" s="827"/>
      <c r="EK78" s="551"/>
      <c r="EL78" s="550"/>
      <c r="EM78" s="827"/>
      <c r="EN78" s="551"/>
      <c r="EO78" s="676"/>
      <c r="EP78" s="514"/>
      <c r="EQ78" s="678"/>
      <c r="ER78" s="897"/>
      <c r="ES78" s="855"/>
      <c r="ET78" s="898"/>
      <c r="EU78" s="550"/>
      <c r="EV78" s="827"/>
      <c r="EW78" s="551"/>
      <c r="EX78" s="550">
        <v>0</v>
      </c>
      <c r="EY78" s="827" t="s">
        <v>1540</v>
      </c>
      <c r="EZ78" s="551">
        <v>1</v>
      </c>
      <c r="FA78" s="851"/>
      <c r="FB78" s="855"/>
      <c r="FC78" s="853"/>
      <c r="FD78" s="676"/>
      <c r="FE78" s="514"/>
      <c r="FF78" s="678"/>
      <c r="FG78" s="550"/>
      <c r="FH78" s="827"/>
      <c r="FI78" s="551"/>
      <c r="FJ78" s="550"/>
      <c r="FK78" s="827"/>
      <c r="FL78" s="551"/>
      <c r="FM78" s="550"/>
      <c r="FN78" s="827"/>
      <c r="FO78" s="551"/>
      <c r="FP78" s="851">
        <v>0</v>
      </c>
      <c r="FQ78" s="855" t="s">
        <v>1623</v>
      </c>
      <c r="FR78" s="853">
        <v>1</v>
      </c>
      <c r="FS78" s="550">
        <v>0</v>
      </c>
      <c r="FT78" s="874" t="s">
        <v>1719</v>
      </c>
      <c r="FU78" s="853">
        <v>1</v>
      </c>
      <c r="FV78" s="851">
        <v>0</v>
      </c>
      <c r="FW78" s="892" t="s">
        <v>1718</v>
      </c>
      <c r="FX78" s="853">
        <v>4</v>
      </c>
      <c r="FY78" s="550">
        <v>1</v>
      </c>
      <c r="FZ78" s="531" t="s">
        <v>1270</v>
      </c>
      <c r="GA78" s="551">
        <v>1</v>
      </c>
      <c r="GB78" s="550"/>
      <c r="GC78" s="827"/>
      <c r="GD78" s="551"/>
      <c r="GE78" s="851">
        <v>1</v>
      </c>
      <c r="GF78" s="874" t="s">
        <v>1751</v>
      </c>
      <c r="GG78" s="853">
        <v>0</v>
      </c>
      <c r="GH78" s="550"/>
      <c r="GI78" s="531"/>
      <c r="GJ78" s="551"/>
      <c r="GK78" s="550">
        <v>1</v>
      </c>
      <c r="GL78" s="827" t="s">
        <v>1623</v>
      </c>
      <c r="GM78" s="551">
        <v>0</v>
      </c>
      <c r="GN78" s="550"/>
      <c r="GO78" s="827"/>
      <c r="GP78" s="551"/>
      <c r="GQ78" s="851"/>
      <c r="GR78" s="874"/>
      <c r="GS78" s="853"/>
      <c r="GT78" s="550">
        <v>2</v>
      </c>
      <c r="GU78" s="531" t="s">
        <v>1715</v>
      </c>
      <c r="GV78" s="551">
        <v>0</v>
      </c>
      <c r="GW78" s="676"/>
      <c r="GX78" s="531"/>
      <c r="GY78" s="678"/>
      <c r="GZ78" s="851"/>
      <c r="HA78" s="874"/>
      <c r="HB78" s="853"/>
      <c r="HC78" s="550"/>
      <c r="HD78" s="531"/>
      <c r="HE78" s="551"/>
      <c r="HF78" s="550"/>
      <c r="HG78" s="531"/>
      <c r="HH78" s="551"/>
      <c r="HI78" s="550"/>
      <c r="HJ78" s="827"/>
      <c r="HK78" s="551"/>
      <c r="HL78" s="550"/>
      <c r="HM78" s="827"/>
      <c r="HN78" s="551"/>
      <c r="HO78" s="676"/>
      <c r="HP78" s="514"/>
      <c r="HQ78" s="678"/>
      <c r="HR78" s="550"/>
      <c r="HS78" s="827"/>
      <c r="HT78" s="551"/>
      <c r="HU78" s="550"/>
      <c r="HV78" s="827"/>
      <c r="HW78" s="551"/>
      <c r="HX78" s="550"/>
      <c r="HY78" s="827"/>
      <c r="HZ78" s="551"/>
      <c r="IA78" s="550"/>
      <c r="IB78" s="827"/>
      <c r="IC78" s="551"/>
      <c r="ID78" s="676"/>
      <c r="IE78" s="514"/>
      <c r="IF78" s="678"/>
      <c r="IG78" s="550"/>
      <c r="IH78" s="827"/>
      <c r="II78" s="551"/>
      <c r="IJ78" s="550"/>
      <c r="IK78" s="827"/>
      <c r="IL78" s="551"/>
      <c r="IM78" s="550"/>
      <c r="IN78" s="827"/>
      <c r="IO78" s="551"/>
      <c r="IP78" s="550"/>
      <c r="IQ78" s="827"/>
      <c r="IR78" s="551"/>
      <c r="IS78" s="676"/>
      <c r="IT78" s="514"/>
      <c r="IU78" s="678"/>
      <c r="IV78" s="550"/>
      <c r="IW78" s="827"/>
      <c r="IX78" s="551"/>
      <c r="IY78" s="550"/>
      <c r="IZ78" s="827"/>
      <c r="JA78" s="551"/>
      <c r="JB78" s="550"/>
      <c r="JC78" s="827"/>
      <c r="JD78" s="551"/>
      <c r="JE78" s="550"/>
      <c r="JF78" s="827"/>
      <c r="JG78" s="551"/>
      <c r="JH78" s="676"/>
      <c r="JI78" s="514"/>
      <c r="JJ78" s="678"/>
      <c r="JK78" s="550"/>
      <c r="JL78" s="827"/>
      <c r="JM78" s="551"/>
      <c r="JN78" s="550"/>
      <c r="JO78" s="827"/>
      <c r="JP78" s="551"/>
      <c r="JQ78" s="550"/>
      <c r="JR78" s="531"/>
      <c r="JS78" s="551"/>
      <c r="JT78" s="550"/>
      <c r="JU78" s="827"/>
      <c r="JV78" s="551"/>
      <c r="JW78" s="550"/>
      <c r="JX78" s="827"/>
      <c r="JY78" s="551"/>
      <c r="JZ78" s="676"/>
      <c r="KA78" s="514"/>
      <c r="KB78" s="678"/>
      <c r="KC78" s="550"/>
      <c r="KD78" s="827"/>
      <c r="KE78" s="551"/>
      <c r="KF78" s="550"/>
      <c r="KG78" s="827"/>
      <c r="KH78" s="551"/>
      <c r="KI78" s="550"/>
      <c r="KJ78" s="827"/>
      <c r="KK78" s="551"/>
      <c r="KL78" s="550"/>
      <c r="KM78" s="827"/>
      <c r="KN78" s="551"/>
      <c r="KO78" s="676"/>
      <c r="KP78" s="514"/>
      <c r="KQ78" s="678"/>
      <c r="KR78" s="550"/>
      <c r="KS78" s="827"/>
      <c r="KT78" s="551"/>
      <c r="KU78" s="550"/>
      <c r="KV78" s="827"/>
      <c r="KW78" s="551"/>
      <c r="KX78" s="550"/>
      <c r="KY78" s="827"/>
      <c r="KZ78" s="551"/>
      <c r="LA78" s="550"/>
      <c r="LB78" s="827"/>
      <c r="LC78" s="551"/>
      <c r="LD78" s="676"/>
      <c r="LE78" s="514"/>
      <c r="LF78" s="678"/>
      <c r="LG78" s="550"/>
      <c r="LH78" s="827"/>
      <c r="LI78" s="551"/>
      <c r="LJ78" s="550"/>
      <c r="LK78" s="827"/>
      <c r="LL78" s="551"/>
      <c r="LM78" s="550"/>
      <c r="LN78" s="827"/>
      <c r="LO78" s="551"/>
      <c r="LP78" s="550"/>
      <c r="LQ78" s="827"/>
      <c r="LR78" s="551"/>
      <c r="LS78" s="676"/>
      <c r="LT78" s="514"/>
      <c r="LU78" s="678"/>
      <c r="LV78" s="550"/>
      <c r="LW78" s="827"/>
      <c r="LX78" s="551"/>
      <c r="LY78" s="550"/>
      <c r="LZ78" s="827"/>
      <c r="MA78" s="551"/>
      <c r="MB78" s="550"/>
      <c r="MC78" s="531"/>
      <c r="MD78" s="551"/>
      <c r="ME78" s="550"/>
      <c r="MF78" s="827"/>
      <c r="MG78" s="551"/>
      <c r="MH78" s="550"/>
      <c r="MI78" s="827"/>
      <c r="MJ78" s="551"/>
      <c r="MK78" s="676"/>
      <c r="ML78" s="514"/>
      <c r="MM78" s="678"/>
      <c r="MN78" s="550"/>
      <c r="MO78" s="827"/>
      <c r="MP78" s="551"/>
      <c r="MQ78" s="550"/>
      <c r="MR78" s="827"/>
      <c r="MS78" s="551"/>
      <c r="MT78" s="550"/>
      <c r="MU78" s="827"/>
      <c r="MV78" s="551"/>
      <c r="MW78" s="550"/>
      <c r="MX78" s="827"/>
      <c r="MY78" s="551"/>
      <c r="MZ78" s="676"/>
      <c r="NA78" s="514"/>
      <c r="NB78" s="678"/>
      <c r="NC78" s="550"/>
      <c r="ND78" s="827"/>
      <c r="NE78" s="551"/>
      <c r="NF78" s="550"/>
      <c r="NG78" s="827"/>
      <c r="NH78" s="551"/>
      <c r="NI78" s="550"/>
      <c r="NJ78" s="827"/>
      <c r="NK78" s="551"/>
      <c r="NL78" s="550"/>
      <c r="NM78" s="827"/>
      <c r="NN78" s="551"/>
      <c r="NO78" s="676"/>
      <c r="NP78" s="514"/>
      <c r="NQ78" s="678"/>
      <c r="NR78" s="550"/>
      <c r="NS78" s="827"/>
      <c r="NT78" s="551"/>
      <c r="NU78" s="550"/>
      <c r="NV78" s="827"/>
      <c r="NW78" s="551"/>
      <c r="NX78" s="550"/>
      <c r="NY78" s="827"/>
      <c r="NZ78" s="551"/>
      <c r="OA78" s="550"/>
      <c r="OB78" s="827"/>
      <c r="OC78" s="551"/>
      <c r="OD78" s="676"/>
      <c r="OE78" s="514"/>
      <c r="OF78" s="678"/>
      <c r="OG78" s="550"/>
      <c r="OH78" s="827"/>
      <c r="OI78" s="551"/>
      <c r="OJ78" s="550"/>
      <c r="OK78" s="827"/>
      <c r="OL78" s="551"/>
      <c r="OM78" s="550"/>
      <c r="ON78" s="531"/>
      <c r="OO78" s="551"/>
      <c r="OP78" s="550"/>
      <c r="OQ78" s="531"/>
      <c r="OR78" s="551"/>
      <c r="OS78" s="550"/>
      <c r="OT78" s="531"/>
      <c r="OU78" s="551"/>
      <c r="OV78" s="550"/>
      <c r="OW78" s="531"/>
      <c r="OX78" s="551"/>
      <c r="OY78" s="550"/>
      <c r="OZ78" s="531"/>
      <c r="PA78" s="551"/>
      <c r="PB78" s="550"/>
      <c r="PC78" s="531"/>
      <c r="PD78" s="551"/>
      <c r="PE78" s="550"/>
      <c r="PF78" s="531"/>
      <c r="PG78" s="551"/>
      <c r="PH78" s="550"/>
      <c r="PI78" s="531"/>
      <c r="PJ78" s="551"/>
      <c r="PK78" s="550"/>
      <c r="PL78" s="531"/>
      <c r="PM78" s="551"/>
      <c r="PN78" s="550"/>
      <c r="PO78" s="531"/>
      <c r="PP78" s="551"/>
      <c r="PQ78" s="550"/>
      <c r="PR78" s="531"/>
      <c r="PS78" s="551"/>
      <c r="PT78" s="550"/>
      <c r="PU78" s="531"/>
      <c r="PV78" s="551"/>
      <c r="PW78" s="550"/>
      <c r="PX78" s="531"/>
      <c r="PY78" s="551"/>
      <c r="PZ78" s="550"/>
      <c r="QA78" s="531"/>
      <c r="QB78" s="551"/>
      <c r="QC78" s="550"/>
      <c r="QD78" s="531"/>
      <c r="QE78" s="551"/>
      <c r="QF78" s="550"/>
      <c r="QG78" s="531"/>
      <c r="QH78" s="551"/>
      <c r="QI78" s="550"/>
      <c r="QJ78" s="531"/>
      <c r="QK78" s="551"/>
      <c r="QL78" s="550"/>
      <c r="QM78" s="531"/>
      <c r="QN78" s="551"/>
      <c r="QO78" s="550"/>
      <c r="QP78" s="531"/>
      <c r="QQ78" s="551"/>
      <c r="QR78" s="550"/>
      <c r="QS78" s="531"/>
      <c r="QT78" s="551"/>
      <c r="QU78" s="550"/>
      <c r="QV78" s="531"/>
      <c r="QW78" s="551"/>
      <c r="QX78" s="550"/>
      <c r="QY78" s="531"/>
      <c r="QZ78" s="551"/>
      <c r="RA78" s="550"/>
      <c r="RB78" s="531"/>
      <c r="RC78" s="551"/>
      <c r="RD78" s="550"/>
      <c r="RE78" s="531"/>
      <c r="RF78" s="551"/>
      <c r="RG78" s="550"/>
      <c r="RH78" s="531"/>
      <c r="RI78" s="551"/>
      <c r="RJ78" s="550"/>
      <c r="RK78" s="531"/>
      <c r="RL78" s="551"/>
      <c r="RM78" s="550"/>
      <c r="RN78" s="531"/>
      <c r="RO78" s="551"/>
      <c r="RP78" s="550"/>
      <c r="RQ78" s="531"/>
      <c r="RR78" s="551"/>
      <c r="RS78" s="550"/>
      <c r="RT78" s="531"/>
      <c r="RU78" s="551"/>
      <c r="RV78" s="550"/>
      <c r="RW78" s="531"/>
      <c r="RX78" s="551"/>
      <c r="RY78" s="550"/>
      <c r="RZ78" s="531"/>
      <c r="SA78" s="551"/>
      <c r="SB78" s="550"/>
      <c r="SC78" s="531"/>
      <c r="SD78" s="551"/>
      <c r="SE78" s="550"/>
      <c r="SF78" s="531"/>
      <c r="SG78" s="551"/>
      <c r="SH78" s="550"/>
      <c r="SI78" s="531"/>
      <c r="SJ78" s="551"/>
      <c r="SK78" s="550"/>
      <c r="SL78" s="531"/>
      <c r="SM78" s="551"/>
      <c r="SN78" s="550"/>
      <c r="SO78" s="531"/>
      <c r="SP78" s="551"/>
      <c r="SQ78" s="550"/>
      <c r="SR78" s="531"/>
      <c r="SS78" s="551"/>
      <c r="ST78" s="550"/>
      <c r="SU78" s="531"/>
      <c r="SV78" s="551"/>
      <c r="SW78" s="550"/>
      <c r="SX78" s="531"/>
      <c r="SY78" s="551"/>
      <c r="SZ78" s="550"/>
      <c r="TA78" s="531"/>
      <c r="TB78" s="551"/>
      <c r="TC78" s="550"/>
      <c r="TD78" s="531"/>
      <c r="TE78" s="551"/>
      <c r="TF78" s="550"/>
      <c r="TG78" s="531"/>
      <c r="TH78" s="551"/>
      <c r="TI78" s="550"/>
      <c r="TJ78" s="531"/>
      <c r="TK78" s="551"/>
      <c r="TL78" s="550"/>
      <c r="TM78" s="531"/>
      <c r="TN78" s="551"/>
    </row>
    <row r="79" spans="1:534" ht="15.75" customHeight="1">
      <c r="A79" s="764"/>
      <c r="B79" s="533"/>
      <c r="C79" s="551"/>
      <c r="D79" s="550"/>
      <c r="E79" s="531"/>
      <c r="F79" s="551"/>
      <c r="G79" s="764"/>
      <c r="H79" s="802"/>
      <c r="I79" s="551"/>
      <c r="J79" s="764">
        <v>2</v>
      </c>
      <c r="K79" s="802" t="s">
        <v>1281</v>
      </c>
      <c r="L79" s="551"/>
      <c r="M79" s="550"/>
      <c r="N79" s="531"/>
      <c r="O79" s="551"/>
      <c r="P79" s="550"/>
      <c r="Q79" s="531"/>
      <c r="R79" s="551"/>
      <c r="S79" s="550"/>
      <c r="T79" s="531"/>
      <c r="U79" s="551"/>
      <c r="V79" s="550"/>
      <c r="W79" s="531"/>
      <c r="X79" s="551"/>
      <c r="Y79" s="532"/>
      <c r="Z79" s="531"/>
      <c r="AA79" s="677"/>
      <c r="AB79" s="532"/>
      <c r="AC79" s="531"/>
      <c r="AD79" s="677"/>
      <c r="AE79" s="532"/>
      <c r="AF79" s="531"/>
      <c r="AG79" s="677"/>
      <c r="AH79" s="532"/>
      <c r="AI79" s="531"/>
      <c r="AJ79" s="677"/>
      <c r="AK79" s="676"/>
      <c r="AL79" s="514"/>
      <c r="AM79" s="678"/>
      <c r="AN79" s="676"/>
      <c r="AO79" s="514"/>
      <c r="AP79" s="677"/>
      <c r="AQ79" s="532"/>
      <c r="AR79" s="827"/>
      <c r="AS79" s="677"/>
      <c r="AT79" s="532"/>
      <c r="AU79" s="827"/>
      <c r="AV79" s="677"/>
      <c r="AW79" s="532"/>
      <c r="AX79" s="531"/>
      <c r="AY79" s="677"/>
      <c r="AZ79" s="532"/>
      <c r="BA79" s="531"/>
      <c r="BB79" s="677"/>
      <c r="BC79" s="532"/>
      <c r="BD79" s="531"/>
      <c r="BE79" s="677"/>
      <c r="BF79" s="532"/>
      <c r="BG79" s="531"/>
      <c r="BH79" s="677"/>
      <c r="BI79" s="550"/>
      <c r="BJ79" s="827"/>
      <c r="BK79" s="551"/>
      <c r="BL79" s="550"/>
      <c r="BM79" s="827"/>
      <c r="BN79" s="551"/>
      <c r="BO79" s="550"/>
      <c r="BP79" s="827"/>
      <c r="BQ79" s="551"/>
      <c r="BR79" s="550"/>
      <c r="BS79" s="827"/>
      <c r="BT79" s="551"/>
      <c r="BU79" s="532">
        <v>1</v>
      </c>
      <c r="BV79" s="825" t="s">
        <v>1264</v>
      </c>
      <c r="BW79" s="677"/>
      <c r="BX79" s="550"/>
      <c r="BY79" s="827"/>
      <c r="BZ79" s="551"/>
      <c r="CA79" s="550"/>
      <c r="CB79" s="827"/>
      <c r="CC79" s="551"/>
      <c r="CD79" s="550"/>
      <c r="CE79" s="827"/>
      <c r="CF79" s="551"/>
      <c r="CG79" s="550"/>
      <c r="CH79" s="827"/>
      <c r="CI79" s="551"/>
      <c r="CJ79" s="550"/>
      <c r="CK79" s="827"/>
      <c r="CL79" s="551"/>
      <c r="CM79" s="550"/>
      <c r="CN79" s="827"/>
      <c r="CO79" s="551"/>
      <c r="CP79" s="550"/>
      <c r="CQ79" s="827"/>
      <c r="CR79" s="551"/>
      <c r="CS79" s="550">
        <v>1</v>
      </c>
      <c r="CT79" s="874" t="s">
        <v>1282</v>
      </c>
      <c r="CU79" s="551">
        <v>0</v>
      </c>
      <c r="CV79" s="550"/>
      <c r="CW79" s="827"/>
      <c r="CX79" s="551"/>
      <c r="CY79" s="550"/>
      <c r="CZ79" s="827"/>
      <c r="DA79" s="551"/>
      <c r="DB79" s="550"/>
      <c r="DC79" s="827"/>
      <c r="DD79" s="551"/>
      <c r="DE79" s="550"/>
      <c r="DF79" s="827"/>
      <c r="DG79" s="551"/>
      <c r="DH79" s="550">
        <v>1</v>
      </c>
      <c r="DI79" s="498" t="s">
        <v>1556</v>
      </c>
      <c r="DJ79" s="551">
        <v>1</v>
      </c>
      <c r="DK79" s="550"/>
      <c r="DL79" s="827"/>
      <c r="DM79" s="551"/>
      <c r="DN79" s="550"/>
      <c r="DO79" s="827"/>
      <c r="DP79" s="551"/>
      <c r="DQ79" s="676"/>
      <c r="DR79" s="514"/>
      <c r="DS79" s="678"/>
      <c r="DT79" s="550"/>
      <c r="DU79" s="827"/>
      <c r="DV79" s="551"/>
      <c r="DW79" s="550"/>
      <c r="DX79" s="827"/>
      <c r="DY79" s="551"/>
      <c r="DZ79" s="550">
        <v>0</v>
      </c>
      <c r="EA79" s="827" t="s">
        <v>1677</v>
      </c>
      <c r="EB79" s="551">
        <v>2</v>
      </c>
      <c r="EC79" s="550"/>
      <c r="ED79" s="827"/>
      <c r="EE79" s="551"/>
      <c r="EF79" s="550"/>
      <c r="EG79" s="827"/>
      <c r="EH79" s="551"/>
      <c r="EI79" s="550"/>
      <c r="EJ79" s="827"/>
      <c r="EK79" s="551"/>
      <c r="EL79" s="550"/>
      <c r="EM79" s="827"/>
      <c r="EN79" s="551"/>
      <c r="EO79" s="676"/>
      <c r="EP79" s="514"/>
      <c r="EQ79" s="678"/>
      <c r="ER79" s="550"/>
      <c r="ES79" s="827"/>
      <c r="ET79" s="551"/>
      <c r="EU79" s="550"/>
      <c r="EV79" s="827"/>
      <c r="EW79" s="551"/>
      <c r="EX79" s="851">
        <v>0</v>
      </c>
      <c r="EY79" s="855" t="s">
        <v>1704</v>
      </c>
      <c r="EZ79" s="853">
        <v>3</v>
      </c>
      <c r="FA79" s="550"/>
      <c r="FB79" s="827"/>
      <c r="FC79" s="551"/>
      <c r="FD79" s="676"/>
      <c r="FE79" s="514"/>
      <c r="FF79" s="678"/>
      <c r="FG79" s="550"/>
      <c r="FH79" s="827"/>
      <c r="FI79" s="551"/>
      <c r="FJ79" s="550"/>
      <c r="FK79" s="827"/>
      <c r="FL79" s="551"/>
      <c r="FM79" s="550"/>
      <c r="FN79" s="827"/>
      <c r="FO79" s="551"/>
      <c r="FP79" s="550"/>
      <c r="FQ79" s="874"/>
      <c r="FR79" s="853"/>
      <c r="FS79" s="550">
        <v>1</v>
      </c>
      <c r="FT79" s="827" t="s">
        <v>1620</v>
      </c>
      <c r="FU79" s="551">
        <v>0</v>
      </c>
      <c r="FV79" s="550">
        <v>1</v>
      </c>
      <c r="FW79" s="514" t="s">
        <v>1705</v>
      </c>
      <c r="FX79" s="551">
        <v>0</v>
      </c>
      <c r="FY79" s="550">
        <v>1</v>
      </c>
      <c r="FZ79" s="827" t="s">
        <v>1632</v>
      </c>
      <c r="GA79" s="551">
        <v>0</v>
      </c>
      <c r="GB79" s="550"/>
      <c r="GC79" s="827"/>
      <c r="GD79" s="551"/>
      <c r="GE79" s="550">
        <v>1</v>
      </c>
      <c r="GF79" s="531" t="s">
        <v>1760</v>
      </c>
      <c r="GG79" s="551">
        <v>0</v>
      </c>
      <c r="GH79" s="550"/>
      <c r="GI79" s="827"/>
      <c r="GJ79" s="551"/>
      <c r="GN79" s="550"/>
      <c r="GO79" s="827"/>
      <c r="GP79" s="551"/>
      <c r="GQ79" s="550"/>
      <c r="GR79" s="514"/>
      <c r="GS79" s="551"/>
      <c r="GT79" s="851">
        <v>1</v>
      </c>
      <c r="GU79" s="874" t="s">
        <v>1752</v>
      </c>
      <c r="GV79" s="853">
        <v>0</v>
      </c>
      <c r="GW79" s="676"/>
      <c r="GX79" s="514"/>
      <c r="GY79" s="678"/>
      <c r="GZ79" s="550"/>
      <c r="HA79" s="514"/>
      <c r="HB79" s="551"/>
      <c r="HC79" s="550"/>
      <c r="HD79" s="827"/>
      <c r="HE79" s="551"/>
      <c r="HF79" s="550"/>
      <c r="HG79" s="531"/>
      <c r="HH79" s="551"/>
      <c r="HI79" s="550"/>
      <c r="HJ79" s="827"/>
      <c r="HK79" s="551"/>
      <c r="HL79" s="550"/>
      <c r="HM79" s="827"/>
      <c r="HN79" s="551"/>
      <c r="HO79" s="676"/>
      <c r="HP79" s="514"/>
      <c r="HQ79" s="678"/>
      <c r="HR79" s="550"/>
      <c r="HS79" s="827"/>
      <c r="HT79" s="551"/>
      <c r="HU79" s="550"/>
      <c r="HV79" s="827"/>
      <c r="HW79" s="551"/>
      <c r="HX79" s="550"/>
      <c r="HY79" s="827"/>
      <c r="HZ79" s="551"/>
      <c r="IA79" s="550"/>
      <c r="IB79" s="827"/>
      <c r="IC79" s="551"/>
      <c r="ID79" s="676"/>
      <c r="IE79" s="514"/>
      <c r="IF79" s="678"/>
      <c r="IG79" s="550"/>
      <c r="IH79" s="827"/>
      <c r="II79" s="551"/>
      <c r="IJ79" s="550"/>
      <c r="IK79" s="827"/>
      <c r="IL79" s="551"/>
      <c r="IM79" s="550"/>
      <c r="IN79" s="827"/>
      <c r="IO79" s="551"/>
      <c r="IP79" s="550"/>
      <c r="IQ79" s="827"/>
      <c r="IR79" s="551"/>
      <c r="IS79" s="676"/>
      <c r="IT79" s="514"/>
      <c r="IU79" s="678"/>
      <c r="IV79" s="550"/>
      <c r="IW79" s="827"/>
      <c r="IX79" s="551"/>
      <c r="IY79" s="550"/>
      <c r="IZ79" s="827"/>
      <c r="JA79" s="551"/>
      <c r="JB79" s="550"/>
      <c r="JC79" s="827"/>
      <c r="JD79" s="551"/>
      <c r="JE79" s="550"/>
      <c r="JF79" s="827"/>
      <c r="JG79" s="551"/>
      <c r="JH79" s="676"/>
      <c r="JI79" s="514"/>
      <c r="JJ79" s="678"/>
      <c r="JK79" s="550"/>
      <c r="JL79" s="827"/>
      <c r="JM79" s="551"/>
      <c r="JN79" s="550"/>
      <c r="JO79" s="827"/>
      <c r="JP79" s="551"/>
      <c r="JQ79" s="550"/>
      <c r="JR79" s="531"/>
      <c r="JS79" s="551"/>
      <c r="JT79" s="550"/>
      <c r="JU79" s="827"/>
      <c r="JV79" s="551"/>
      <c r="JW79" s="550"/>
      <c r="JX79" s="827"/>
      <c r="JY79" s="551"/>
      <c r="JZ79" s="676"/>
      <c r="KA79" s="514"/>
      <c r="KB79" s="678"/>
      <c r="KC79" s="550"/>
      <c r="KD79" s="827"/>
      <c r="KE79" s="551"/>
      <c r="KF79" s="550"/>
      <c r="KG79" s="827"/>
      <c r="KH79" s="551"/>
      <c r="KI79" s="550"/>
      <c r="KJ79" s="827"/>
      <c r="KK79" s="551"/>
      <c r="KL79" s="550"/>
      <c r="KM79" s="827"/>
      <c r="KN79" s="551"/>
      <c r="KO79" s="676"/>
      <c r="KP79" s="514"/>
      <c r="KQ79" s="678"/>
      <c r="KR79" s="550"/>
      <c r="KS79" s="827"/>
      <c r="KT79" s="551"/>
      <c r="KU79" s="550"/>
      <c r="KV79" s="827"/>
      <c r="KW79" s="551"/>
      <c r="KX79" s="550"/>
      <c r="KY79" s="827"/>
      <c r="KZ79" s="551"/>
      <c r="LA79" s="550"/>
      <c r="LB79" s="827"/>
      <c r="LC79" s="551"/>
      <c r="LD79" s="676"/>
      <c r="LE79" s="514"/>
      <c r="LF79" s="678"/>
      <c r="LG79" s="550"/>
      <c r="LH79" s="827"/>
      <c r="LI79" s="551"/>
      <c r="LJ79" s="550"/>
      <c r="LK79" s="827"/>
      <c r="LL79" s="551"/>
      <c r="LM79" s="550"/>
      <c r="LN79" s="827"/>
      <c r="LO79" s="551"/>
      <c r="LP79" s="550"/>
      <c r="LQ79" s="827"/>
      <c r="LR79" s="551"/>
      <c r="LS79" s="676"/>
      <c r="LT79" s="514"/>
      <c r="LU79" s="678"/>
      <c r="LV79" s="550"/>
      <c r="LW79" s="827"/>
      <c r="LX79" s="551"/>
      <c r="LY79" s="550"/>
      <c r="LZ79" s="827"/>
      <c r="MA79" s="551"/>
      <c r="MB79" s="550"/>
      <c r="MC79" s="531"/>
      <c r="MD79" s="551"/>
      <c r="ME79" s="550"/>
      <c r="MF79" s="827"/>
      <c r="MG79" s="551"/>
      <c r="MH79" s="550"/>
      <c r="MI79" s="827"/>
      <c r="MJ79" s="551"/>
      <c r="MK79" s="676"/>
      <c r="ML79" s="514"/>
      <c r="MM79" s="678"/>
      <c r="MN79" s="550"/>
      <c r="MO79" s="827"/>
      <c r="MP79" s="551"/>
      <c r="MQ79" s="550"/>
      <c r="MR79" s="827"/>
      <c r="MS79" s="551"/>
      <c r="MT79" s="550"/>
      <c r="MU79" s="827"/>
      <c r="MV79" s="551"/>
      <c r="MW79" s="550"/>
      <c r="MX79" s="827"/>
      <c r="MY79" s="551"/>
      <c r="MZ79" s="676"/>
      <c r="NA79" s="514"/>
      <c r="NB79" s="678"/>
      <c r="NC79" s="550"/>
      <c r="ND79" s="827"/>
      <c r="NE79" s="551"/>
      <c r="NF79" s="550"/>
      <c r="NG79" s="827"/>
      <c r="NH79" s="551"/>
      <c r="NI79" s="550"/>
      <c r="NJ79" s="827"/>
      <c r="NK79" s="551"/>
      <c r="NL79" s="550"/>
      <c r="NM79" s="827"/>
      <c r="NN79" s="551"/>
      <c r="NO79" s="676"/>
      <c r="NP79" s="514"/>
      <c r="NQ79" s="678"/>
      <c r="NR79" s="550"/>
      <c r="NS79" s="827"/>
      <c r="NT79" s="551"/>
      <c r="NU79" s="550"/>
      <c r="NV79" s="827"/>
      <c r="NW79" s="551"/>
      <c r="NX79" s="550"/>
      <c r="NY79" s="827"/>
      <c r="NZ79" s="551"/>
      <c r="OA79" s="550"/>
      <c r="OB79" s="827"/>
      <c r="OC79" s="551"/>
      <c r="OD79" s="676"/>
      <c r="OE79" s="514"/>
      <c r="OF79" s="678"/>
      <c r="OG79" s="550"/>
      <c r="OH79" s="827"/>
      <c r="OI79" s="551"/>
      <c r="OJ79" s="550"/>
      <c r="OK79" s="827"/>
      <c r="OL79" s="551"/>
      <c r="OM79" s="550"/>
      <c r="ON79" s="531"/>
      <c r="OO79" s="551"/>
      <c r="OP79" s="550"/>
      <c r="OQ79" s="531"/>
      <c r="OR79" s="551"/>
      <c r="OS79" s="550"/>
      <c r="OT79" s="531"/>
      <c r="OU79" s="551"/>
      <c r="OV79" s="550"/>
      <c r="OW79" s="531"/>
      <c r="OX79" s="551"/>
      <c r="OY79" s="550"/>
      <c r="OZ79" s="531"/>
      <c r="PA79" s="551"/>
      <c r="PB79" s="550"/>
      <c r="PC79" s="531"/>
      <c r="PD79" s="551"/>
      <c r="PE79" s="550"/>
      <c r="PF79" s="531"/>
      <c r="PG79" s="551"/>
      <c r="PH79" s="550"/>
      <c r="PI79" s="531"/>
      <c r="PJ79" s="551"/>
      <c r="PK79" s="550"/>
      <c r="PL79" s="531"/>
      <c r="PM79" s="551"/>
      <c r="PN79" s="550"/>
      <c r="PO79" s="531"/>
      <c r="PP79" s="551"/>
      <c r="PQ79" s="550"/>
      <c r="PR79" s="531"/>
      <c r="PS79" s="551"/>
      <c r="PT79" s="550"/>
      <c r="PU79" s="531"/>
      <c r="PV79" s="551"/>
      <c r="PW79" s="550"/>
      <c r="PX79" s="531"/>
      <c r="PY79" s="551"/>
      <c r="PZ79" s="550"/>
      <c r="QA79" s="531"/>
      <c r="QB79" s="551"/>
      <c r="QC79" s="550"/>
      <c r="QD79" s="531"/>
      <c r="QE79" s="551"/>
      <c r="QF79" s="550"/>
      <c r="QG79" s="531"/>
      <c r="QH79" s="551"/>
      <c r="QI79" s="550"/>
      <c r="QJ79" s="531"/>
      <c r="QK79" s="551"/>
      <c r="QL79" s="550"/>
      <c r="QM79" s="531"/>
      <c r="QN79" s="551"/>
      <c r="QO79" s="550"/>
      <c r="QP79" s="531"/>
      <c r="QQ79" s="551"/>
      <c r="QR79" s="550"/>
      <c r="QS79" s="531"/>
      <c r="QT79" s="551"/>
      <c r="QU79" s="550"/>
      <c r="QV79" s="531"/>
      <c r="QW79" s="551"/>
      <c r="QX79" s="550"/>
      <c r="QY79" s="531"/>
      <c r="QZ79" s="551"/>
      <c r="RA79" s="550"/>
      <c r="RB79" s="531"/>
      <c r="RC79" s="551"/>
      <c r="RD79" s="550"/>
      <c r="RE79" s="531"/>
      <c r="RF79" s="551"/>
      <c r="RG79" s="550"/>
      <c r="RH79" s="531"/>
      <c r="RI79" s="551"/>
      <c r="RJ79" s="550"/>
      <c r="RK79" s="531"/>
      <c r="RL79" s="551"/>
      <c r="RM79" s="550"/>
      <c r="RN79" s="531"/>
      <c r="RO79" s="551"/>
      <c r="RP79" s="550"/>
      <c r="RQ79" s="531"/>
      <c r="RR79" s="551"/>
      <c r="RS79" s="550"/>
      <c r="RT79" s="531"/>
      <c r="RU79" s="551"/>
      <c r="RV79" s="550"/>
      <c r="RW79" s="531"/>
      <c r="RX79" s="551"/>
      <c r="RY79" s="550"/>
      <c r="RZ79" s="531"/>
      <c r="SA79" s="551"/>
      <c r="SB79" s="550"/>
      <c r="SC79" s="531"/>
      <c r="SD79" s="551"/>
      <c r="SE79" s="550"/>
      <c r="SF79" s="531"/>
      <c r="SG79" s="551"/>
      <c r="SH79" s="550"/>
      <c r="SI79" s="531"/>
      <c r="SJ79" s="551"/>
      <c r="SK79" s="550"/>
      <c r="SL79" s="531"/>
      <c r="SM79" s="551"/>
      <c r="SN79" s="550"/>
      <c r="SO79" s="531"/>
      <c r="SP79" s="551"/>
      <c r="SQ79" s="550"/>
      <c r="SR79" s="531"/>
      <c r="SS79" s="551"/>
      <c r="ST79" s="550"/>
      <c r="SU79" s="531"/>
      <c r="SV79" s="551"/>
      <c r="SW79" s="550"/>
      <c r="SX79" s="531"/>
      <c r="SY79" s="551"/>
      <c r="SZ79" s="550"/>
      <c r="TA79" s="531"/>
      <c r="TB79" s="551"/>
      <c r="TC79" s="550"/>
      <c r="TD79" s="531"/>
      <c r="TE79" s="551"/>
      <c r="TF79" s="550"/>
      <c r="TG79" s="531"/>
      <c r="TH79" s="551"/>
      <c r="TI79" s="550"/>
      <c r="TJ79" s="531"/>
      <c r="TK79" s="551"/>
      <c r="TL79" s="550"/>
      <c r="TM79" s="531"/>
      <c r="TN79" s="551"/>
    </row>
    <row r="80" spans="1:534" ht="15.75" customHeight="1">
      <c r="A80" s="764"/>
      <c r="B80" s="533"/>
      <c r="C80" s="551"/>
      <c r="D80" s="550"/>
      <c r="E80" s="531"/>
      <c r="F80" s="551"/>
      <c r="G80" s="550"/>
      <c r="H80" s="802"/>
      <c r="I80" s="551"/>
      <c r="J80" s="550"/>
      <c r="K80" s="531"/>
      <c r="L80" s="551"/>
      <c r="M80" s="550"/>
      <c r="N80" s="531"/>
      <c r="O80" s="551"/>
      <c r="P80" s="550"/>
      <c r="Q80" s="531"/>
      <c r="R80" s="551"/>
      <c r="S80" s="550"/>
      <c r="T80" s="531"/>
      <c r="U80" s="551"/>
      <c r="V80" s="550"/>
      <c r="W80" s="531"/>
      <c r="X80" s="551"/>
      <c r="Y80" s="532"/>
      <c r="Z80" s="531"/>
      <c r="AA80" s="677"/>
      <c r="AB80" s="532"/>
      <c r="AC80" s="531"/>
      <c r="AD80" s="677"/>
      <c r="AE80" s="532"/>
      <c r="AF80" s="531"/>
      <c r="AG80" s="677"/>
      <c r="AH80" s="532"/>
      <c r="AI80" s="531"/>
      <c r="AJ80" s="677"/>
      <c r="AK80" s="676"/>
      <c r="AL80" s="531"/>
      <c r="AM80" s="678"/>
      <c r="AN80" s="676"/>
      <c r="AO80" s="531"/>
      <c r="AP80" s="677"/>
      <c r="AQ80" s="532"/>
      <c r="AR80" s="827"/>
      <c r="AS80" s="677"/>
      <c r="AT80" s="532"/>
      <c r="AU80" s="827"/>
      <c r="AV80" s="677"/>
      <c r="AW80" s="532"/>
      <c r="AX80" s="531"/>
      <c r="AY80" s="677"/>
      <c r="AZ80" s="532"/>
      <c r="BA80" s="531"/>
      <c r="BB80" s="677"/>
      <c r="BC80" s="532"/>
      <c r="BD80" s="531"/>
      <c r="BE80" s="677"/>
      <c r="BF80" s="532"/>
      <c r="BG80" s="531"/>
      <c r="BH80" s="677"/>
      <c r="BI80" s="550"/>
      <c r="BJ80" s="531"/>
      <c r="BK80" s="551"/>
      <c r="BL80" s="550"/>
      <c r="BM80" s="531"/>
      <c r="BN80" s="551"/>
      <c r="BO80" s="550"/>
      <c r="BP80" s="531"/>
      <c r="BQ80" s="551"/>
      <c r="BR80" s="550"/>
      <c r="BS80" s="531"/>
      <c r="BT80" s="551"/>
      <c r="BU80" s="532"/>
      <c r="BV80" s="531"/>
      <c r="BW80" s="677"/>
      <c r="BX80" s="550"/>
      <c r="BY80" s="531"/>
      <c r="BZ80" s="551"/>
      <c r="CA80" s="550"/>
      <c r="CB80" s="531"/>
      <c r="CC80" s="551"/>
      <c r="CD80" s="550"/>
      <c r="CE80" s="531"/>
      <c r="CF80" s="551"/>
      <c r="CG80" s="550"/>
      <c r="CH80" s="531"/>
      <c r="CI80" s="551"/>
      <c r="CJ80" s="550"/>
      <c r="CK80" s="531"/>
      <c r="CL80" s="551"/>
      <c r="CM80" s="550"/>
      <c r="CN80" s="531"/>
      <c r="CO80" s="551"/>
      <c r="CP80" s="550"/>
      <c r="CQ80" s="531"/>
      <c r="CR80" s="551"/>
      <c r="CS80" s="550"/>
      <c r="CT80" s="531"/>
      <c r="CU80" s="551"/>
      <c r="CV80" s="550"/>
      <c r="CW80" s="531"/>
      <c r="CX80" s="551"/>
      <c r="CY80" s="550"/>
      <c r="CZ80" s="531"/>
      <c r="DA80" s="551"/>
      <c r="DB80" s="550"/>
      <c r="DC80" s="531"/>
      <c r="DD80" s="551"/>
      <c r="DE80" s="550"/>
      <c r="DF80" s="531"/>
      <c r="DG80" s="551"/>
      <c r="DH80" s="550">
        <v>1</v>
      </c>
      <c r="DI80" s="827" t="s">
        <v>1270</v>
      </c>
      <c r="DJ80" s="551">
        <v>0</v>
      </c>
      <c r="DK80" s="550"/>
      <c r="DL80" s="531"/>
      <c r="DM80" s="551"/>
      <c r="DN80" s="550"/>
      <c r="DO80" s="531"/>
      <c r="DP80" s="551"/>
      <c r="DQ80" s="676"/>
      <c r="DR80" s="531"/>
      <c r="DS80" s="678"/>
      <c r="DT80" s="550"/>
      <c r="DU80" s="531"/>
      <c r="DV80" s="551"/>
      <c r="DW80" s="550"/>
      <c r="DX80" s="531"/>
      <c r="DY80" s="551"/>
      <c r="DZ80" s="550"/>
      <c r="EA80" s="531"/>
      <c r="EB80" s="551"/>
      <c r="EC80" s="550"/>
      <c r="ED80" s="531"/>
      <c r="EE80" s="551"/>
      <c r="EF80" s="550"/>
      <c r="EG80" s="531"/>
      <c r="EH80" s="551"/>
      <c r="EI80" s="550"/>
      <c r="EJ80" s="531"/>
      <c r="EK80" s="551"/>
      <c r="EL80" s="550"/>
      <c r="EM80" s="531"/>
      <c r="EN80" s="551"/>
      <c r="EO80" s="676"/>
      <c r="EP80" s="531"/>
      <c r="EQ80" s="678"/>
      <c r="ER80" s="550"/>
      <c r="ES80" s="531"/>
      <c r="ET80" s="551"/>
      <c r="EU80" s="550"/>
      <c r="EV80" s="531"/>
      <c r="EW80" s="551"/>
      <c r="EX80" s="851">
        <v>0</v>
      </c>
      <c r="EY80" s="855" t="s">
        <v>1705</v>
      </c>
      <c r="EZ80" s="853">
        <v>1</v>
      </c>
      <c r="FA80" s="550"/>
      <c r="FB80" s="827"/>
      <c r="FC80" s="551"/>
      <c r="FD80" s="676"/>
      <c r="FE80" s="531"/>
      <c r="FF80" s="678"/>
      <c r="FG80" s="550"/>
      <c r="FH80" s="531"/>
      <c r="FI80" s="551"/>
      <c r="FJ80" s="550"/>
      <c r="FK80" s="531"/>
      <c r="FL80" s="551"/>
      <c r="FM80" s="550"/>
      <c r="FN80" s="531"/>
      <c r="FO80" s="551"/>
      <c r="FP80" s="851"/>
      <c r="FQ80" s="855"/>
      <c r="FR80" s="853"/>
      <c r="FS80" s="550">
        <v>1</v>
      </c>
      <c r="FT80" s="531" t="s">
        <v>1626</v>
      </c>
      <c r="FU80" s="551">
        <v>1</v>
      </c>
      <c r="FV80" s="550"/>
      <c r="FW80" s="531"/>
      <c r="FX80" s="551"/>
      <c r="FY80" s="550">
        <v>1</v>
      </c>
      <c r="FZ80" s="827" t="s">
        <v>1620</v>
      </c>
      <c r="GA80" s="551">
        <v>0</v>
      </c>
      <c r="GB80" s="550"/>
      <c r="GC80" s="531"/>
      <c r="GD80" s="551"/>
      <c r="GE80" s="550">
        <v>2</v>
      </c>
      <c r="GF80" s="531" t="s">
        <v>1620</v>
      </c>
      <c r="GG80" s="551">
        <v>2</v>
      </c>
      <c r="GH80" s="550"/>
      <c r="GI80" s="531"/>
      <c r="GJ80" s="551"/>
      <c r="GK80" s="550"/>
      <c r="GL80" s="531"/>
      <c r="GM80" s="551"/>
      <c r="GN80" s="550"/>
      <c r="GO80" s="827"/>
      <c r="GP80" s="551"/>
      <c r="GQ80" s="550"/>
      <c r="GR80" s="531"/>
      <c r="GS80" s="551"/>
      <c r="GT80" s="550">
        <v>0</v>
      </c>
      <c r="GU80" s="531" t="s">
        <v>1623</v>
      </c>
      <c r="GV80" s="551">
        <v>1</v>
      </c>
      <c r="GW80" s="676"/>
      <c r="GX80" s="531"/>
      <c r="GY80" s="678"/>
      <c r="GZ80" s="550"/>
      <c r="HA80" s="531"/>
      <c r="HB80" s="551"/>
      <c r="HC80" s="550"/>
      <c r="HD80" s="531"/>
      <c r="HE80" s="551"/>
      <c r="HF80" s="550"/>
      <c r="HG80" s="531"/>
      <c r="HH80" s="551"/>
      <c r="HI80" s="550"/>
      <c r="HJ80" s="531"/>
      <c r="HK80" s="551"/>
      <c r="HL80" s="550"/>
      <c r="HM80" s="531"/>
      <c r="HN80" s="551"/>
      <c r="HO80" s="676"/>
      <c r="HP80" s="531"/>
      <c r="HQ80" s="678"/>
      <c r="HR80" s="550"/>
      <c r="HS80" s="531"/>
      <c r="HT80" s="551"/>
      <c r="HU80" s="550"/>
      <c r="HV80" s="920"/>
      <c r="HW80" s="551"/>
      <c r="HX80" s="550"/>
      <c r="HY80" s="531"/>
      <c r="HZ80" s="551"/>
      <c r="IA80" s="550"/>
      <c r="IB80" s="531"/>
      <c r="IC80" s="551"/>
      <c r="ID80" s="676"/>
      <c r="IE80" s="531"/>
      <c r="IF80" s="678"/>
      <c r="IG80" s="550"/>
      <c r="IH80" s="531"/>
      <c r="II80" s="551"/>
      <c r="IJ80" s="550"/>
      <c r="IK80" s="531"/>
      <c r="IL80" s="551"/>
      <c r="IM80" s="550"/>
      <c r="IN80" s="531"/>
      <c r="IO80" s="551"/>
      <c r="IP80" s="550"/>
      <c r="IQ80" s="531"/>
      <c r="IR80" s="551"/>
      <c r="IS80" s="676"/>
      <c r="IT80" s="531"/>
      <c r="IU80" s="678"/>
      <c r="IV80" s="550"/>
      <c r="IW80" s="531"/>
      <c r="IX80" s="551"/>
      <c r="IY80" s="550"/>
      <c r="IZ80" s="531"/>
      <c r="JA80" s="551"/>
      <c r="JB80" s="550"/>
      <c r="JC80" s="531"/>
      <c r="JD80" s="551"/>
      <c r="JE80" s="550"/>
      <c r="JF80" s="531"/>
      <c r="JG80" s="551"/>
      <c r="JH80" s="676"/>
      <c r="JI80" s="531"/>
      <c r="JJ80" s="678"/>
      <c r="JK80" s="550"/>
      <c r="JL80" s="531"/>
      <c r="JM80" s="551"/>
      <c r="JN80" s="550"/>
      <c r="JO80" s="531"/>
      <c r="JP80" s="551"/>
      <c r="JQ80" s="550"/>
      <c r="JR80" s="531"/>
      <c r="JS80" s="551"/>
      <c r="JT80" s="550"/>
      <c r="JU80" s="531"/>
      <c r="JV80" s="551"/>
      <c r="JW80" s="550"/>
      <c r="JX80" s="531"/>
      <c r="JY80" s="551"/>
      <c r="JZ80" s="676"/>
      <c r="KA80" s="531"/>
      <c r="KB80" s="678"/>
      <c r="KC80" s="550"/>
      <c r="KD80" s="531"/>
      <c r="KE80" s="551"/>
      <c r="KF80" s="550"/>
      <c r="KG80" s="531"/>
      <c r="KH80" s="551"/>
      <c r="KI80" s="550"/>
      <c r="KJ80" s="531"/>
      <c r="KK80" s="551"/>
      <c r="KL80" s="550"/>
      <c r="KM80" s="531"/>
      <c r="KN80" s="551"/>
      <c r="KO80" s="676"/>
      <c r="KP80" s="531"/>
      <c r="KQ80" s="678"/>
      <c r="KR80" s="550"/>
      <c r="KS80" s="531"/>
      <c r="KT80" s="551"/>
      <c r="KU80" s="550"/>
      <c r="KV80" s="531"/>
      <c r="KW80" s="551"/>
      <c r="KX80" s="550"/>
      <c r="KY80" s="531"/>
      <c r="KZ80" s="551"/>
      <c r="LA80" s="550"/>
      <c r="LB80" s="531"/>
      <c r="LC80" s="551"/>
      <c r="LD80" s="676"/>
      <c r="LE80" s="531"/>
      <c r="LF80" s="678"/>
      <c r="LG80" s="550"/>
      <c r="LH80" s="531"/>
      <c r="LI80" s="551"/>
      <c r="LJ80" s="550"/>
      <c r="LK80" s="531"/>
      <c r="LL80" s="551"/>
      <c r="LM80" s="550"/>
      <c r="LN80" s="531"/>
      <c r="LO80" s="551"/>
      <c r="LP80" s="550"/>
      <c r="LQ80" s="531"/>
      <c r="LR80" s="551"/>
      <c r="LS80" s="676"/>
      <c r="LT80" s="531"/>
      <c r="LU80" s="678"/>
      <c r="LV80" s="550"/>
      <c r="LW80" s="531"/>
      <c r="LX80" s="551"/>
      <c r="LY80" s="550"/>
      <c r="LZ80" s="531"/>
      <c r="MA80" s="551"/>
      <c r="MB80" s="550"/>
      <c r="MC80" s="531"/>
      <c r="MD80" s="551"/>
      <c r="ME80" s="550"/>
      <c r="MF80" s="531"/>
      <c r="MG80" s="551"/>
      <c r="MH80" s="550"/>
      <c r="MI80" s="531"/>
      <c r="MJ80" s="551"/>
      <c r="MK80" s="676"/>
      <c r="ML80" s="531"/>
      <c r="MM80" s="678"/>
      <c r="MN80" s="550"/>
      <c r="MO80" s="531"/>
      <c r="MP80" s="551"/>
      <c r="MQ80" s="550"/>
      <c r="MR80" s="531"/>
      <c r="MS80" s="551"/>
      <c r="MT80" s="550"/>
      <c r="MU80" s="531"/>
      <c r="MV80" s="551"/>
      <c r="MW80" s="550"/>
      <c r="MX80" s="531"/>
      <c r="MY80" s="551"/>
      <c r="MZ80" s="676"/>
      <c r="NA80" s="531"/>
      <c r="NB80" s="678"/>
      <c r="NC80" s="550"/>
      <c r="ND80" s="531"/>
      <c r="NE80" s="551"/>
      <c r="NF80" s="550"/>
      <c r="NG80" s="531"/>
      <c r="NH80" s="551"/>
      <c r="NI80" s="550"/>
      <c r="NJ80" s="531"/>
      <c r="NK80" s="551"/>
      <c r="NL80" s="550"/>
      <c r="NM80" s="531"/>
      <c r="NN80" s="551"/>
      <c r="NO80" s="676"/>
      <c r="NP80" s="531"/>
      <c r="NQ80" s="678"/>
      <c r="NR80" s="550"/>
      <c r="NS80" s="531"/>
      <c r="NT80" s="551"/>
      <c r="NU80" s="550"/>
      <c r="NV80" s="531"/>
      <c r="NW80" s="551"/>
      <c r="NX80" s="550"/>
      <c r="NY80" s="531"/>
      <c r="NZ80" s="551"/>
      <c r="OA80" s="550"/>
      <c r="OB80" s="531"/>
      <c r="OC80" s="551"/>
      <c r="OD80" s="676"/>
      <c r="OE80" s="531"/>
      <c r="OF80" s="678"/>
      <c r="OG80" s="550"/>
      <c r="OH80" s="531"/>
      <c r="OI80" s="551"/>
      <c r="OJ80" s="550"/>
      <c r="OK80" s="531"/>
      <c r="OL80" s="551"/>
      <c r="OM80" s="550"/>
      <c r="ON80" s="531"/>
      <c r="OO80" s="551"/>
      <c r="OP80" s="550"/>
      <c r="OQ80" s="531"/>
      <c r="OR80" s="551"/>
      <c r="OS80" s="550"/>
      <c r="OT80" s="531"/>
      <c r="OU80" s="551"/>
      <c r="OV80" s="550"/>
      <c r="OW80" s="531"/>
      <c r="OX80" s="551"/>
      <c r="OY80" s="550"/>
      <c r="OZ80" s="531"/>
      <c r="PA80" s="551"/>
      <c r="PB80" s="550"/>
      <c r="PC80" s="531"/>
      <c r="PD80" s="551"/>
      <c r="PE80" s="550"/>
      <c r="PF80" s="531"/>
      <c r="PG80" s="551"/>
      <c r="PH80" s="550"/>
      <c r="PI80" s="531"/>
      <c r="PJ80" s="551"/>
      <c r="PK80" s="550"/>
      <c r="PL80" s="531"/>
      <c r="PM80" s="551"/>
      <c r="PN80" s="550"/>
      <c r="PO80" s="531"/>
      <c r="PP80" s="551"/>
      <c r="PQ80" s="550"/>
      <c r="PR80" s="531"/>
      <c r="PS80" s="551"/>
      <c r="PT80" s="550"/>
      <c r="PU80" s="531"/>
      <c r="PV80" s="551"/>
      <c r="PW80" s="550"/>
      <c r="PX80" s="531"/>
      <c r="PY80" s="551"/>
      <c r="PZ80" s="550"/>
      <c r="QA80" s="531"/>
      <c r="QB80" s="551"/>
      <c r="QC80" s="550"/>
      <c r="QD80" s="531"/>
      <c r="QE80" s="551"/>
      <c r="QF80" s="550"/>
      <c r="QG80" s="531"/>
      <c r="QH80" s="551"/>
      <c r="QI80" s="550"/>
      <c r="QJ80" s="531"/>
      <c r="QK80" s="551"/>
      <c r="QL80" s="550"/>
      <c r="QM80" s="531"/>
      <c r="QN80" s="551"/>
      <c r="QO80" s="550"/>
      <c r="QP80" s="531"/>
      <c r="QQ80" s="551"/>
      <c r="QR80" s="550"/>
      <c r="QS80" s="531"/>
      <c r="QT80" s="551"/>
      <c r="QU80" s="550"/>
      <c r="QV80" s="531"/>
      <c r="QW80" s="551"/>
      <c r="QX80" s="550"/>
      <c r="QY80" s="531"/>
      <c r="QZ80" s="551"/>
      <c r="RA80" s="550"/>
      <c r="RB80" s="531"/>
      <c r="RC80" s="551"/>
      <c r="RD80" s="550"/>
      <c r="RE80" s="531"/>
      <c r="RF80" s="551"/>
      <c r="RG80" s="550"/>
      <c r="RH80" s="531"/>
      <c r="RI80" s="551"/>
      <c r="RJ80" s="550"/>
      <c r="RK80" s="531"/>
      <c r="RL80" s="551"/>
      <c r="RM80" s="550"/>
      <c r="RN80" s="531"/>
      <c r="RO80" s="551"/>
      <c r="RP80" s="550"/>
      <c r="RQ80" s="531"/>
      <c r="RR80" s="551"/>
      <c r="RS80" s="550"/>
      <c r="RT80" s="531"/>
      <c r="RU80" s="551"/>
      <c r="RV80" s="550"/>
      <c r="RW80" s="531"/>
      <c r="RX80" s="551"/>
      <c r="RY80" s="550"/>
      <c r="RZ80" s="531"/>
      <c r="SA80" s="551"/>
      <c r="SB80" s="550"/>
      <c r="SC80" s="531"/>
      <c r="SD80" s="551"/>
      <c r="SE80" s="550"/>
      <c r="SF80" s="531"/>
      <c r="SG80" s="551"/>
      <c r="SH80" s="550"/>
      <c r="SI80" s="531"/>
      <c r="SJ80" s="551"/>
      <c r="SK80" s="550"/>
      <c r="SL80" s="531"/>
      <c r="SM80" s="551"/>
      <c r="SN80" s="550"/>
      <c r="SO80" s="531"/>
      <c r="SP80" s="551"/>
      <c r="SQ80" s="550"/>
      <c r="SR80" s="531"/>
      <c r="SS80" s="551"/>
      <c r="ST80" s="550"/>
      <c r="SU80" s="531"/>
      <c r="SV80" s="551"/>
      <c r="SW80" s="550"/>
      <c r="SX80" s="531"/>
      <c r="SY80" s="551"/>
      <c r="SZ80" s="550"/>
      <c r="TA80" s="531"/>
      <c r="TB80" s="551"/>
      <c r="TC80" s="550"/>
      <c r="TD80" s="531"/>
      <c r="TE80" s="551"/>
      <c r="TF80" s="550"/>
      <c r="TG80" s="531"/>
      <c r="TH80" s="551"/>
      <c r="TI80" s="550"/>
      <c r="TJ80" s="531"/>
      <c r="TK80" s="551"/>
      <c r="TL80" s="550"/>
      <c r="TM80" s="531"/>
      <c r="TN80" s="551"/>
    </row>
    <row r="81" spans="1:534" ht="15.75" customHeight="1">
      <c r="A81" s="764"/>
      <c r="B81" s="533"/>
      <c r="C81" s="551"/>
      <c r="D81" s="550"/>
      <c r="E81" s="531"/>
      <c r="F81" s="551"/>
      <c r="G81" s="550"/>
      <c r="H81" s="801"/>
      <c r="I81" s="551"/>
      <c r="J81" s="550"/>
      <c r="K81" s="531"/>
      <c r="L81" s="551"/>
      <c r="M81" s="550"/>
      <c r="N81" s="531"/>
      <c r="O81" s="551"/>
      <c r="P81" s="550"/>
      <c r="Q81" s="531"/>
      <c r="R81" s="551"/>
      <c r="S81" s="550"/>
      <c r="T81" s="531"/>
      <c r="U81" s="551"/>
      <c r="V81" s="550"/>
      <c r="W81" s="531"/>
      <c r="X81" s="551"/>
      <c r="Y81" s="532"/>
      <c r="Z81" s="531"/>
      <c r="AA81" s="677"/>
      <c r="AB81" s="532"/>
      <c r="AC81" s="531"/>
      <c r="AD81" s="677"/>
      <c r="AE81" s="532"/>
      <c r="AF81" s="531"/>
      <c r="AG81" s="677"/>
      <c r="AH81" s="532"/>
      <c r="AI81" s="531"/>
      <c r="AJ81" s="677"/>
      <c r="AK81" s="676"/>
      <c r="AL81" s="531"/>
      <c r="AM81" s="678"/>
      <c r="AN81" s="676"/>
      <c r="AO81" s="531"/>
      <c r="AP81" s="677"/>
      <c r="AQ81" s="532"/>
      <c r="AR81" s="515"/>
      <c r="AS81" s="677"/>
      <c r="AT81" s="532"/>
      <c r="AU81" s="827"/>
      <c r="AV81" s="677"/>
      <c r="AW81" s="532"/>
      <c r="AX81" s="531"/>
      <c r="AY81" s="677"/>
      <c r="AZ81" s="532"/>
      <c r="BA81" s="531"/>
      <c r="BB81" s="677"/>
      <c r="BC81" s="532"/>
      <c r="BD81" s="531"/>
      <c r="BE81" s="677"/>
      <c r="BF81" s="532"/>
      <c r="BG81" s="531"/>
      <c r="BH81" s="677"/>
      <c r="BI81" s="550"/>
      <c r="BJ81" s="531"/>
      <c r="BK81" s="551"/>
      <c r="BL81" s="550"/>
      <c r="BM81" s="531"/>
      <c r="BN81" s="551"/>
      <c r="BO81" s="550"/>
      <c r="BP81" s="531"/>
      <c r="BQ81" s="551"/>
      <c r="BR81" s="550"/>
      <c r="BS81" s="531"/>
      <c r="BT81" s="551"/>
      <c r="BU81" s="532"/>
      <c r="BV81" s="531"/>
      <c r="BW81" s="677"/>
      <c r="BX81" s="550"/>
      <c r="BY81" s="531"/>
      <c r="BZ81" s="551"/>
      <c r="CA81" s="550"/>
      <c r="CB81" s="531"/>
      <c r="CC81" s="551"/>
      <c r="CD81" s="550"/>
      <c r="CE81" s="531"/>
      <c r="CF81" s="551"/>
      <c r="CG81" s="550"/>
      <c r="CH81" s="531"/>
      <c r="CI81" s="551"/>
      <c r="CJ81" s="550"/>
      <c r="CK81" s="531"/>
      <c r="CL81" s="551"/>
      <c r="CM81" s="550"/>
      <c r="CN81" s="531"/>
      <c r="CO81" s="551"/>
      <c r="CP81" s="550"/>
      <c r="CQ81" s="531"/>
      <c r="CR81" s="551"/>
      <c r="CS81" s="550"/>
      <c r="CT81" s="531"/>
      <c r="CU81" s="551"/>
      <c r="CV81" s="550"/>
      <c r="CW81" s="531"/>
      <c r="CX81" s="551"/>
      <c r="CY81" s="550"/>
      <c r="CZ81" s="531"/>
      <c r="DA81" s="551"/>
      <c r="DB81" s="550"/>
      <c r="DC81" s="531"/>
      <c r="DD81" s="551"/>
      <c r="DE81" s="550"/>
      <c r="DF81" s="531"/>
      <c r="DG81" s="551"/>
      <c r="DH81" s="532">
        <v>2</v>
      </c>
      <c r="DI81" s="873" t="s">
        <v>1271</v>
      </c>
      <c r="DJ81" s="551">
        <v>0</v>
      </c>
      <c r="DK81" s="550"/>
      <c r="DL81" s="531"/>
      <c r="DM81" s="551"/>
      <c r="DN81" s="550"/>
      <c r="DO81" s="531"/>
      <c r="DP81" s="551"/>
      <c r="DQ81" s="676"/>
      <c r="DR81" s="531"/>
      <c r="DS81" s="678"/>
      <c r="DT81" s="550"/>
      <c r="DU81" s="531"/>
      <c r="DV81" s="551"/>
      <c r="DW81" s="550"/>
      <c r="DX81" s="531"/>
      <c r="DY81" s="551"/>
      <c r="DZ81" s="550"/>
      <c r="EA81" s="531"/>
      <c r="EB81" s="551"/>
      <c r="EC81" s="550"/>
      <c r="ED81" s="531"/>
      <c r="EE81" s="551"/>
      <c r="EF81" s="550"/>
      <c r="EG81" s="531"/>
      <c r="EH81" s="551"/>
      <c r="EI81" s="550"/>
      <c r="EJ81" s="531"/>
      <c r="EK81" s="551"/>
      <c r="EL81" s="550"/>
      <c r="EM81" s="531"/>
      <c r="EN81" s="551"/>
      <c r="EO81" s="676"/>
      <c r="EP81" s="531"/>
      <c r="EQ81" s="678"/>
      <c r="ER81" s="550"/>
      <c r="ES81" s="531"/>
      <c r="ET81" s="551"/>
      <c r="EU81" s="550"/>
      <c r="EV81" s="531"/>
      <c r="EW81" s="551"/>
      <c r="EX81" s="550"/>
      <c r="EY81" s="531"/>
      <c r="EZ81" s="551"/>
      <c r="FA81" s="550"/>
      <c r="FB81" s="531"/>
      <c r="FC81" s="551"/>
      <c r="FD81" s="676"/>
      <c r="FE81" s="531"/>
      <c r="FF81" s="678"/>
      <c r="FG81" s="550"/>
      <c r="FH81" s="531"/>
      <c r="FI81" s="551"/>
      <c r="FJ81" s="550"/>
      <c r="FK81" s="531"/>
      <c r="FL81" s="551"/>
      <c r="FM81" s="550"/>
      <c r="FN81" s="531"/>
      <c r="FO81" s="551"/>
      <c r="FP81" s="550"/>
      <c r="FQ81" s="531"/>
      <c r="FR81" s="551"/>
      <c r="FS81" s="550">
        <v>1</v>
      </c>
      <c r="FT81" s="827" t="s">
        <v>1663</v>
      </c>
      <c r="FU81" s="551">
        <v>1</v>
      </c>
      <c r="FV81" s="550"/>
      <c r="FW81" s="531"/>
      <c r="FX81" s="551"/>
      <c r="FY81" s="550">
        <v>1</v>
      </c>
      <c r="FZ81" s="514" t="s">
        <v>1704</v>
      </c>
      <c r="GA81" s="551">
        <v>0</v>
      </c>
      <c r="GB81" s="550"/>
      <c r="GC81" s="531"/>
      <c r="GD81" s="551"/>
      <c r="GE81" s="550"/>
      <c r="GF81" s="531"/>
      <c r="GG81" s="551"/>
      <c r="GH81" s="550"/>
      <c r="GI81" s="827"/>
      <c r="GJ81" s="551"/>
      <c r="GK81" s="550"/>
      <c r="GL81" s="531"/>
      <c r="GM81" s="551"/>
      <c r="GN81" s="550"/>
      <c r="GO81" s="827"/>
      <c r="GP81" s="551"/>
      <c r="GQ81" s="550"/>
      <c r="GR81" s="531"/>
      <c r="GS81" s="551"/>
      <c r="GT81" s="550"/>
      <c r="GU81" s="531"/>
      <c r="GV81" s="551"/>
      <c r="GW81" s="676"/>
      <c r="GX81" s="531"/>
      <c r="GY81" s="678"/>
      <c r="GZ81" s="550"/>
      <c r="HA81" s="531"/>
      <c r="HB81" s="551"/>
      <c r="HC81" s="550"/>
      <c r="HD81" s="531"/>
      <c r="HE81" s="551"/>
      <c r="HF81" s="550"/>
      <c r="HG81" s="531"/>
      <c r="HH81" s="551"/>
      <c r="HI81" s="550"/>
      <c r="HJ81" s="531"/>
      <c r="HK81" s="551"/>
      <c r="HL81" s="550"/>
      <c r="HM81" s="531"/>
      <c r="HN81" s="551"/>
      <c r="HO81" s="676"/>
      <c r="HP81" s="531"/>
      <c r="HQ81" s="678"/>
      <c r="HR81" s="550"/>
      <c r="HS81" s="531"/>
      <c r="HT81" s="551"/>
      <c r="HU81" s="550"/>
      <c r="HV81" s="531"/>
      <c r="HW81" s="551"/>
      <c r="HX81" s="550"/>
      <c r="HY81" s="531"/>
      <c r="HZ81" s="551"/>
      <c r="IA81" s="550"/>
      <c r="IB81" s="531"/>
      <c r="IC81" s="551"/>
      <c r="ID81" s="676"/>
      <c r="IE81" s="531"/>
      <c r="IF81" s="678"/>
      <c r="IG81" s="550"/>
      <c r="IH81" s="531"/>
      <c r="II81" s="551"/>
      <c r="IJ81" s="550"/>
      <c r="IK81" s="531"/>
      <c r="IL81" s="551"/>
      <c r="IM81" s="550"/>
      <c r="IN81" s="531"/>
      <c r="IO81" s="551"/>
      <c r="IP81" s="550"/>
      <c r="IQ81" s="531"/>
      <c r="IR81" s="551"/>
      <c r="IS81" s="676"/>
      <c r="IT81" s="531"/>
      <c r="IU81" s="678"/>
      <c r="IV81" s="550"/>
      <c r="IW81" s="531"/>
      <c r="IX81" s="551"/>
      <c r="IY81" s="550"/>
      <c r="IZ81" s="531"/>
      <c r="JA81" s="551"/>
      <c r="JB81" s="550"/>
      <c r="JC81" s="531"/>
      <c r="JD81" s="551"/>
      <c r="JE81" s="550"/>
      <c r="JF81" s="531"/>
      <c r="JG81" s="551"/>
      <c r="JH81" s="676"/>
      <c r="JI81" s="531"/>
      <c r="JJ81" s="678"/>
      <c r="JK81" s="550"/>
      <c r="JL81" s="531"/>
      <c r="JM81" s="551"/>
      <c r="JN81" s="550"/>
      <c r="JO81" s="531"/>
      <c r="JP81" s="551"/>
      <c r="JQ81" s="550"/>
      <c r="JR81" s="531"/>
      <c r="JS81" s="551"/>
      <c r="JT81" s="550"/>
      <c r="JU81" s="531"/>
      <c r="JV81" s="551"/>
      <c r="JW81" s="550"/>
      <c r="JX81" s="531"/>
      <c r="JY81" s="551"/>
      <c r="JZ81" s="676"/>
      <c r="KA81" s="531"/>
      <c r="KB81" s="678"/>
      <c r="KC81" s="550"/>
      <c r="KD81" s="531"/>
      <c r="KE81" s="551"/>
      <c r="KF81" s="550"/>
      <c r="KG81" s="531"/>
      <c r="KH81" s="551"/>
      <c r="KI81" s="550"/>
      <c r="KJ81" s="531"/>
      <c r="KK81" s="551"/>
      <c r="KL81" s="550"/>
      <c r="KM81" s="531"/>
      <c r="KN81" s="551"/>
      <c r="KO81" s="676"/>
      <c r="KP81" s="531"/>
      <c r="KQ81" s="678"/>
      <c r="KR81" s="550"/>
      <c r="KS81" s="531"/>
      <c r="KT81" s="551"/>
      <c r="KU81" s="550"/>
      <c r="KV81" s="531"/>
      <c r="KW81" s="551"/>
      <c r="KX81" s="550"/>
      <c r="KY81" s="531"/>
      <c r="KZ81" s="551"/>
      <c r="LA81" s="550"/>
      <c r="LB81" s="531"/>
      <c r="LC81" s="551"/>
      <c r="LD81" s="676"/>
      <c r="LE81" s="531"/>
      <c r="LF81" s="678"/>
      <c r="LG81" s="550"/>
      <c r="LH81" s="531"/>
      <c r="LI81" s="551"/>
      <c r="LJ81" s="550"/>
      <c r="LK81" s="531"/>
      <c r="LL81" s="551"/>
      <c r="LM81" s="550"/>
      <c r="LN81" s="531"/>
      <c r="LO81" s="551"/>
      <c r="LP81" s="550"/>
      <c r="LQ81" s="531"/>
      <c r="LR81" s="551"/>
      <c r="LS81" s="676"/>
      <c r="LT81" s="531"/>
      <c r="LU81" s="678"/>
      <c r="LV81" s="550"/>
      <c r="LW81" s="531"/>
      <c r="LX81" s="551"/>
      <c r="LY81" s="550"/>
      <c r="LZ81" s="531"/>
      <c r="MA81" s="551"/>
      <c r="MB81" s="550"/>
      <c r="MC81" s="531"/>
      <c r="MD81" s="551"/>
      <c r="ME81" s="550"/>
      <c r="MF81" s="531"/>
      <c r="MG81" s="551"/>
      <c r="MH81" s="550"/>
      <c r="MI81" s="531"/>
      <c r="MJ81" s="551"/>
      <c r="MK81" s="676"/>
      <c r="ML81" s="531"/>
      <c r="MM81" s="678"/>
      <c r="MN81" s="550"/>
      <c r="MO81" s="531"/>
      <c r="MP81" s="551"/>
      <c r="MQ81" s="550"/>
      <c r="MR81" s="531"/>
      <c r="MS81" s="551"/>
      <c r="MT81" s="550"/>
      <c r="MU81" s="531"/>
      <c r="MV81" s="551"/>
      <c r="MW81" s="550"/>
      <c r="MX81" s="531"/>
      <c r="MY81" s="551"/>
      <c r="MZ81" s="676"/>
      <c r="NA81" s="531"/>
      <c r="NB81" s="678"/>
      <c r="NC81" s="550"/>
      <c r="ND81" s="531"/>
      <c r="NE81" s="551"/>
      <c r="NF81" s="550"/>
      <c r="NG81" s="531"/>
      <c r="NH81" s="551"/>
      <c r="NI81" s="550"/>
      <c r="NJ81" s="531"/>
      <c r="NK81" s="551"/>
      <c r="NL81" s="550"/>
      <c r="NM81" s="531"/>
      <c r="NN81" s="551"/>
      <c r="NO81" s="676"/>
      <c r="NP81" s="531"/>
      <c r="NQ81" s="678"/>
      <c r="NR81" s="550"/>
      <c r="NS81" s="531"/>
      <c r="NT81" s="551"/>
      <c r="NU81" s="550"/>
      <c r="NV81" s="531"/>
      <c r="NW81" s="551"/>
      <c r="NX81" s="550"/>
      <c r="NY81" s="531"/>
      <c r="NZ81" s="551"/>
      <c r="OA81" s="550"/>
      <c r="OB81" s="531"/>
      <c r="OC81" s="551"/>
      <c r="OD81" s="676"/>
      <c r="OE81" s="531"/>
      <c r="OF81" s="678"/>
      <c r="OG81" s="550"/>
      <c r="OH81" s="531"/>
      <c r="OI81" s="551"/>
      <c r="OJ81" s="550"/>
      <c r="OK81" s="531"/>
      <c r="OL81" s="551"/>
      <c r="OM81" s="550"/>
      <c r="ON81" s="531"/>
      <c r="OO81" s="551"/>
      <c r="OP81" s="550"/>
      <c r="OQ81" s="531"/>
      <c r="OR81" s="551"/>
      <c r="OS81" s="550"/>
      <c r="OT81" s="531"/>
      <c r="OU81" s="551"/>
      <c r="OV81" s="550"/>
      <c r="OW81" s="531"/>
      <c r="OX81" s="551"/>
      <c r="OY81" s="550"/>
      <c r="OZ81" s="531"/>
      <c r="PA81" s="551"/>
      <c r="PB81" s="550"/>
      <c r="PC81" s="531"/>
      <c r="PD81" s="551"/>
      <c r="PE81" s="550"/>
      <c r="PF81" s="531"/>
      <c r="PG81" s="551"/>
      <c r="PH81" s="550"/>
      <c r="PI81" s="531"/>
      <c r="PJ81" s="551"/>
      <c r="PK81" s="550"/>
      <c r="PL81" s="531"/>
      <c r="PM81" s="551"/>
      <c r="PN81" s="550"/>
      <c r="PO81" s="531"/>
      <c r="PP81" s="551"/>
      <c r="PQ81" s="550"/>
      <c r="PR81" s="531"/>
      <c r="PS81" s="551"/>
      <c r="PT81" s="550"/>
      <c r="PU81" s="531"/>
      <c r="PV81" s="551"/>
      <c r="PW81" s="550"/>
      <c r="PX81" s="531"/>
      <c r="PY81" s="551"/>
      <c r="PZ81" s="550"/>
      <c r="QA81" s="531"/>
      <c r="QB81" s="551"/>
      <c r="QC81" s="550"/>
      <c r="QD81" s="531"/>
      <c r="QE81" s="551"/>
      <c r="QF81" s="550"/>
      <c r="QG81" s="531"/>
      <c r="QH81" s="551"/>
      <c r="QI81" s="550"/>
      <c r="QJ81" s="531"/>
      <c r="QK81" s="551"/>
      <c r="QL81" s="550"/>
      <c r="QM81" s="531"/>
      <c r="QN81" s="551"/>
      <c r="QO81" s="550"/>
      <c r="QP81" s="531"/>
      <c r="QQ81" s="551"/>
      <c r="QR81" s="550"/>
      <c r="QS81" s="531"/>
      <c r="QT81" s="551"/>
      <c r="QU81" s="550"/>
      <c r="QV81" s="531"/>
      <c r="QW81" s="551"/>
      <c r="QX81" s="550"/>
      <c r="QY81" s="531"/>
      <c r="QZ81" s="551"/>
      <c r="RA81" s="550"/>
      <c r="RB81" s="531"/>
      <c r="RC81" s="551"/>
      <c r="RD81" s="550"/>
      <c r="RE81" s="531"/>
      <c r="RF81" s="551"/>
      <c r="RG81" s="550"/>
      <c r="RH81" s="531"/>
      <c r="RI81" s="551"/>
      <c r="RJ81" s="550"/>
      <c r="RK81" s="531"/>
      <c r="RL81" s="551"/>
      <c r="RM81" s="550"/>
      <c r="RN81" s="531"/>
      <c r="RO81" s="551"/>
      <c r="RP81" s="550"/>
      <c r="RQ81" s="531"/>
      <c r="RR81" s="551"/>
      <c r="RS81" s="550"/>
      <c r="RT81" s="531"/>
      <c r="RU81" s="551"/>
      <c r="RV81" s="550"/>
      <c r="RW81" s="531"/>
      <c r="RX81" s="551"/>
      <c r="RY81" s="550"/>
      <c r="RZ81" s="531"/>
      <c r="SA81" s="551"/>
      <c r="SB81" s="550"/>
      <c r="SC81" s="531"/>
      <c r="SD81" s="551"/>
      <c r="SE81" s="550"/>
      <c r="SF81" s="531"/>
      <c r="SG81" s="551"/>
      <c r="SH81" s="550"/>
      <c r="SI81" s="531"/>
      <c r="SJ81" s="551"/>
      <c r="SK81" s="550"/>
      <c r="SL81" s="531"/>
      <c r="SM81" s="551"/>
      <c r="SN81" s="550"/>
      <c r="SO81" s="531"/>
      <c r="SP81" s="551"/>
      <c r="SQ81" s="550"/>
      <c r="SR81" s="531"/>
      <c r="SS81" s="551"/>
      <c r="ST81" s="550"/>
      <c r="SU81" s="531"/>
      <c r="SV81" s="551"/>
      <c r="SW81" s="550"/>
      <c r="SX81" s="531"/>
      <c r="SY81" s="551"/>
      <c r="SZ81" s="550"/>
      <c r="TA81" s="531"/>
      <c r="TB81" s="551"/>
      <c r="TC81" s="550"/>
      <c r="TD81" s="531"/>
      <c r="TE81" s="551"/>
      <c r="TF81" s="550"/>
      <c r="TG81" s="531"/>
      <c r="TH81" s="551"/>
      <c r="TI81" s="550"/>
      <c r="TJ81" s="531"/>
      <c r="TK81" s="551"/>
      <c r="TL81" s="550"/>
      <c r="TM81" s="531"/>
      <c r="TN81" s="551"/>
    </row>
    <row r="82" spans="1:534" ht="15.75" customHeight="1">
      <c r="A82" s="764"/>
      <c r="B82" s="533"/>
      <c r="C82" s="551"/>
      <c r="D82" s="550"/>
      <c r="E82" s="531"/>
      <c r="F82" s="551"/>
      <c r="G82" s="550"/>
      <c r="H82" s="801"/>
      <c r="I82" s="551"/>
      <c r="J82" s="550"/>
      <c r="K82" s="531"/>
      <c r="L82" s="551"/>
      <c r="M82" s="550"/>
      <c r="N82" s="531"/>
      <c r="O82" s="551"/>
      <c r="P82" s="550"/>
      <c r="Q82" s="531"/>
      <c r="R82" s="551"/>
      <c r="S82" s="550"/>
      <c r="T82" s="531"/>
      <c r="U82" s="551"/>
      <c r="V82" s="550"/>
      <c r="W82" s="531"/>
      <c r="X82" s="551"/>
      <c r="Y82" s="532"/>
      <c r="Z82" s="531"/>
      <c r="AA82" s="677"/>
      <c r="AB82" s="532"/>
      <c r="AC82" s="531"/>
      <c r="AD82" s="677"/>
      <c r="AE82" s="532"/>
      <c r="AF82" s="531"/>
      <c r="AG82" s="677"/>
      <c r="AH82" s="532"/>
      <c r="AI82" s="531"/>
      <c r="AJ82" s="677"/>
      <c r="AK82" s="676"/>
      <c r="AL82" s="531"/>
      <c r="AM82" s="678"/>
      <c r="AN82" s="676"/>
      <c r="AO82" s="531"/>
      <c r="AP82" s="677"/>
      <c r="AQ82" s="532"/>
      <c r="AR82" s="827"/>
      <c r="AS82" s="677"/>
      <c r="AT82" s="532"/>
      <c r="AU82" s="827"/>
      <c r="AV82" s="677"/>
      <c r="AW82" s="532"/>
      <c r="AX82" s="531"/>
      <c r="AY82" s="677"/>
      <c r="AZ82" s="532"/>
      <c r="BA82" s="531"/>
      <c r="BB82" s="677"/>
      <c r="BC82" s="532"/>
      <c r="BD82" s="531"/>
      <c r="BE82" s="677"/>
      <c r="BF82" s="532"/>
      <c r="BG82" s="531"/>
      <c r="BH82" s="677"/>
      <c r="BI82" s="550"/>
      <c r="BJ82" s="531"/>
      <c r="BK82" s="551"/>
      <c r="BL82" s="550"/>
      <c r="BM82" s="531"/>
      <c r="BN82" s="551"/>
      <c r="BO82" s="550"/>
      <c r="BP82" s="531"/>
      <c r="BQ82" s="551"/>
      <c r="BR82" s="550"/>
      <c r="BS82" s="531"/>
      <c r="BT82" s="551"/>
      <c r="BU82" s="532"/>
      <c r="BV82" s="531"/>
      <c r="BW82" s="677"/>
      <c r="BX82" s="550"/>
      <c r="BY82" s="531"/>
      <c r="BZ82" s="551"/>
      <c r="CA82" s="550"/>
      <c r="CB82" s="531"/>
      <c r="CC82" s="551"/>
      <c r="CD82" s="550"/>
      <c r="CE82" s="531"/>
      <c r="CF82" s="551"/>
      <c r="CG82" s="550"/>
      <c r="CH82" s="531"/>
      <c r="CI82" s="551"/>
      <c r="CJ82" s="550"/>
      <c r="CK82" s="531"/>
      <c r="CL82" s="551"/>
      <c r="CM82" s="550"/>
      <c r="CN82" s="531"/>
      <c r="CO82" s="551"/>
      <c r="CP82" s="550"/>
      <c r="CQ82" s="531"/>
      <c r="CR82" s="551"/>
      <c r="CS82" s="550"/>
      <c r="CT82" s="531"/>
      <c r="CU82" s="551"/>
      <c r="CV82" s="550"/>
      <c r="CW82" s="531"/>
      <c r="CX82" s="551"/>
      <c r="CY82" s="550"/>
      <c r="CZ82" s="531"/>
      <c r="DA82" s="551"/>
      <c r="DB82" s="550"/>
      <c r="DC82" s="531"/>
      <c r="DD82" s="551"/>
      <c r="DE82" s="550"/>
      <c r="DF82" s="531"/>
      <c r="DG82" s="551"/>
      <c r="DH82" s="550">
        <v>0</v>
      </c>
      <c r="DI82" s="531" t="s">
        <v>1635</v>
      </c>
      <c r="DJ82" s="551">
        <v>2</v>
      </c>
      <c r="DK82" s="550"/>
      <c r="DL82" s="531"/>
      <c r="DM82" s="551"/>
      <c r="DN82" s="550"/>
      <c r="DO82" s="531"/>
      <c r="DP82" s="551"/>
      <c r="DQ82" s="676"/>
      <c r="DR82" s="531"/>
      <c r="DS82" s="678"/>
      <c r="DT82" s="550"/>
      <c r="DU82" s="531"/>
      <c r="DV82" s="551"/>
      <c r="DW82" s="550"/>
      <c r="DX82" s="531"/>
      <c r="DY82" s="551"/>
      <c r="DZ82" s="550"/>
      <c r="EA82" s="531"/>
      <c r="EB82" s="551"/>
      <c r="EC82" s="550"/>
      <c r="ED82" s="531"/>
      <c r="EE82" s="551"/>
      <c r="EF82" s="550"/>
      <c r="EG82" s="531"/>
      <c r="EH82" s="551"/>
      <c r="EI82" s="550"/>
      <c r="EJ82" s="531"/>
      <c r="EK82" s="551"/>
      <c r="EL82" s="550"/>
      <c r="EM82" s="531"/>
      <c r="EN82" s="551"/>
      <c r="EO82" s="676"/>
      <c r="EP82" s="531"/>
      <c r="EQ82" s="678"/>
      <c r="ER82" s="550"/>
      <c r="ES82" s="531"/>
      <c r="ET82" s="551"/>
      <c r="EU82" s="550"/>
      <c r="EV82" s="531"/>
      <c r="EW82" s="551"/>
      <c r="EX82" s="550"/>
      <c r="EY82" s="531"/>
      <c r="EZ82" s="551"/>
      <c r="FA82" s="550"/>
      <c r="FB82" s="531"/>
      <c r="FC82" s="551"/>
      <c r="FD82" s="676"/>
      <c r="FE82" s="531"/>
      <c r="FF82" s="678"/>
      <c r="FG82" s="550"/>
      <c r="FH82" s="531"/>
      <c r="FI82" s="551"/>
      <c r="FJ82" s="550"/>
      <c r="FK82" s="531"/>
      <c r="FL82" s="551"/>
      <c r="FM82" s="550"/>
      <c r="FN82" s="531"/>
      <c r="FO82" s="551"/>
      <c r="FP82" s="550"/>
      <c r="FQ82" s="531"/>
      <c r="FR82" s="551"/>
      <c r="FS82" s="550">
        <v>2</v>
      </c>
      <c r="FT82" s="827" t="s">
        <v>1707</v>
      </c>
      <c r="FU82" s="551">
        <v>0</v>
      </c>
      <c r="FV82" s="550"/>
      <c r="FW82" s="531"/>
      <c r="FX82" s="551"/>
      <c r="FY82" s="550"/>
      <c r="FZ82" s="531"/>
      <c r="GA82" s="551"/>
      <c r="GB82" s="550"/>
      <c r="GC82" s="531"/>
      <c r="GD82" s="551"/>
      <c r="GE82" s="550"/>
      <c r="GF82" s="531"/>
      <c r="GG82" s="551"/>
      <c r="GH82" s="676"/>
      <c r="GI82" s="531"/>
      <c r="GJ82" s="678"/>
      <c r="GK82" s="550"/>
      <c r="GL82" s="531"/>
      <c r="GM82" s="551"/>
      <c r="GN82" s="550"/>
      <c r="GO82" s="531"/>
      <c r="GP82" s="551"/>
      <c r="GQ82" s="550"/>
      <c r="GR82" s="531"/>
      <c r="GS82" s="551"/>
      <c r="GT82" s="550"/>
      <c r="GU82" s="531"/>
      <c r="GV82" s="551"/>
      <c r="GW82" s="676"/>
      <c r="GX82" s="531"/>
      <c r="GY82" s="678"/>
      <c r="GZ82" s="550"/>
      <c r="HA82" s="531"/>
      <c r="HB82" s="551"/>
      <c r="HC82" s="550"/>
      <c r="HD82" s="531"/>
      <c r="HE82" s="551"/>
      <c r="HF82" s="550"/>
      <c r="HG82" s="531"/>
      <c r="HH82" s="551"/>
      <c r="HI82" s="550"/>
      <c r="HJ82" s="531"/>
      <c r="HK82" s="551"/>
      <c r="HL82" s="550"/>
      <c r="HM82" s="531"/>
      <c r="HN82" s="551"/>
      <c r="HO82" s="676"/>
      <c r="HP82" s="531"/>
      <c r="HQ82" s="678"/>
      <c r="HR82" s="550"/>
      <c r="HS82" s="531"/>
      <c r="HT82" s="551"/>
      <c r="HU82" s="550"/>
      <c r="HV82" s="531"/>
      <c r="HW82" s="551"/>
      <c r="HX82" s="550"/>
      <c r="HY82" s="531"/>
      <c r="HZ82" s="551"/>
      <c r="IA82" s="550"/>
      <c r="IB82" s="531"/>
      <c r="IC82" s="551"/>
      <c r="ID82" s="676"/>
      <c r="IE82" s="531"/>
      <c r="IF82" s="678"/>
      <c r="IG82" s="550"/>
      <c r="IH82" s="531"/>
      <c r="II82" s="551"/>
      <c r="IJ82" s="550"/>
      <c r="IK82" s="531"/>
      <c r="IL82" s="551"/>
      <c r="IM82" s="550"/>
      <c r="IN82" s="531"/>
      <c r="IO82" s="551"/>
      <c r="IP82" s="550"/>
      <c r="IQ82" s="531"/>
      <c r="IR82" s="551"/>
      <c r="IS82" s="676"/>
      <c r="IT82" s="531"/>
      <c r="IU82" s="678"/>
      <c r="IV82" s="550"/>
      <c r="IW82" s="531"/>
      <c r="IX82" s="551"/>
      <c r="IY82" s="550"/>
      <c r="IZ82" s="531"/>
      <c r="JA82" s="551"/>
      <c r="JB82" s="550"/>
      <c r="JC82" s="531"/>
      <c r="JD82" s="551"/>
      <c r="JE82" s="550"/>
      <c r="JF82" s="531"/>
      <c r="JG82" s="551"/>
      <c r="JH82" s="676"/>
      <c r="JI82" s="531"/>
      <c r="JJ82" s="678"/>
      <c r="JK82" s="550"/>
      <c r="JL82" s="531"/>
      <c r="JM82" s="551"/>
      <c r="JN82" s="550"/>
      <c r="JO82" s="531"/>
      <c r="JP82" s="551"/>
      <c r="JQ82" s="550"/>
      <c r="JR82" s="531"/>
      <c r="JS82" s="551"/>
      <c r="JT82" s="550"/>
      <c r="JU82" s="531"/>
      <c r="JV82" s="551"/>
      <c r="JW82" s="550"/>
      <c r="JX82" s="531"/>
      <c r="JY82" s="551"/>
      <c r="JZ82" s="676"/>
      <c r="KA82" s="531"/>
      <c r="KB82" s="678"/>
      <c r="KC82" s="550"/>
      <c r="KD82" s="531"/>
      <c r="KE82" s="551"/>
      <c r="KF82" s="550"/>
      <c r="KG82" s="531"/>
      <c r="KH82" s="551"/>
      <c r="KI82" s="550"/>
      <c r="KJ82" s="531"/>
      <c r="KK82" s="551"/>
      <c r="KL82" s="550"/>
      <c r="KM82" s="531"/>
      <c r="KN82" s="551"/>
      <c r="KO82" s="676"/>
      <c r="KP82" s="531"/>
      <c r="KQ82" s="678"/>
      <c r="KR82" s="550"/>
      <c r="KS82" s="531"/>
      <c r="KT82" s="551"/>
      <c r="KU82" s="550"/>
      <c r="KV82" s="531"/>
      <c r="KW82" s="551"/>
      <c r="KX82" s="550"/>
      <c r="KY82" s="531"/>
      <c r="KZ82" s="551"/>
      <c r="LA82" s="550"/>
      <c r="LB82" s="531"/>
      <c r="LC82" s="551"/>
      <c r="LD82" s="676"/>
      <c r="LE82" s="531"/>
      <c r="LF82" s="678"/>
      <c r="LG82" s="550"/>
      <c r="LH82" s="531"/>
      <c r="LI82" s="551"/>
      <c r="LJ82" s="550"/>
      <c r="LK82" s="531"/>
      <c r="LL82" s="551"/>
      <c r="LM82" s="550"/>
      <c r="LN82" s="531"/>
      <c r="LO82" s="551"/>
      <c r="LP82" s="550"/>
      <c r="LQ82" s="531"/>
      <c r="LR82" s="551"/>
      <c r="LS82" s="676"/>
      <c r="LT82" s="531"/>
      <c r="LU82" s="678"/>
      <c r="LV82" s="550"/>
      <c r="LW82" s="531"/>
      <c r="LX82" s="551"/>
      <c r="LY82" s="550"/>
      <c r="LZ82" s="531"/>
      <c r="MA82" s="551"/>
      <c r="MB82" s="550"/>
      <c r="MC82" s="531"/>
      <c r="MD82" s="551"/>
      <c r="ME82" s="550"/>
      <c r="MF82" s="531"/>
      <c r="MG82" s="551"/>
      <c r="MH82" s="550"/>
      <c r="MI82" s="531"/>
      <c r="MJ82" s="551"/>
      <c r="MK82" s="676"/>
      <c r="ML82" s="531"/>
      <c r="MM82" s="678"/>
      <c r="MN82" s="550"/>
      <c r="MO82" s="531"/>
      <c r="MP82" s="551"/>
      <c r="MQ82" s="550"/>
      <c r="MR82" s="531"/>
      <c r="MS82" s="551"/>
      <c r="MT82" s="550"/>
      <c r="MU82" s="531"/>
      <c r="MV82" s="551"/>
      <c r="MW82" s="550"/>
      <c r="MX82" s="531"/>
      <c r="MY82" s="551"/>
      <c r="MZ82" s="676"/>
      <c r="NA82" s="531"/>
      <c r="NB82" s="678"/>
      <c r="NC82" s="550"/>
      <c r="ND82" s="531"/>
      <c r="NE82" s="551"/>
      <c r="NF82" s="550"/>
      <c r="NG82" s="531"/>
      <c r="NH82" s="551"/>
      <c r="NI82" s="550"/>
      <c r="NJ82" s="531"/>
      <c r="NK82" s="551"/>
      <c r="NL82" s="550"/>
      <c r="NM82" s="531"/>
      <c r="NN82" s="551"/>
      <c r="NO82" s="676"/>
      <c r="NP82" s="531"/>
      <c r="NQ82" s="678"/>
      <c r="NR82" s="550"/>
      <c r="NS82" s="531"/>
      <c r="NT82" s="551"/>
      <c r="NU82" s="550"/>
      <c r="NV82" s="531"/>
      <c r="NW82" s="551"/>
      <c r="NX82" s="550"/>
      <c r="NY82" s="531"/>
      <c r="NZ82" s="551"/>
      <c r="OA82" s="550"/>
      <c r="OB82" s="531"/>
      <c r="OC82" s="551"/>
      <c r="OD82" s="676"/>
      <c r="OE82" s="531"/>
      <c r="OF82" s="678"/>
      <c r="OG82" s="550"/>
      <c r="OH82" s="531"/>
      <c r="OI82" s="551"/>
      <c r="OJ82" s="550"/>
      <c r="OK82" s="531"/>
      <c r="OL82" s="551"/>
      <c r="OM82" s="550"/>
      <c r="ON82" s="531"/>
      <c r="OO82" s="551"/>
      <c r="OP82" s="550"/>
      <c r="OQ82" s="531"/>
      <c r="OR82" s="551"/>
      <c r="OS82" s="550"/>
      <c r="OT82" s="531"/>
      <c r="OU82" s="551"/>
      <c r="OV82" s="550"/>
      <c r="OW82" s="531"/>
      <c r="OX82" s="551"/>
      <c r="OY82" s="550"/>
      <c r="OZ82" s="531"/>
      <c r="PA82" s="551"/>
      <c r="PB82" s="550"/>
      <c r="PC82" s="531"/>
      <c r="PD82" s="551"/>
      <c r="PE82" s="550"/>
      <c r="PF82" s="531"/>
      <c r="PG82" s="551"/>
      <c r="PH82" s="550"/>
      <c r="PI82" s="531"/>
      <c r="PJ82" s="551"/>
      <c r="PK82" s="550"/>
      <c r="PL82" s="531"/>
      <c r="PM82" s="551"/>
      <c r="PN82" s="550"/>
      <c r="PO82" s="531"/>
      <c r="PP82" s="551"/>
      <c r="PQ82" s="550"/>
      <c r="PR82" s="531"/>
      <c r="PS82" s="551"/>
      <c r="PT82" s="550"/>
      <c r="PU82" s="531"/>
      <c r="PV82" s="551"/>
      <c r="PW82" s="550"/>
      <c r="PX82" s="531"/>
      <c r="PY82" s="551"/>
      <c r="PZ82" s="550"/>
      <c r="QA82" s="531"/>
      <c r="QB82" s="551"/>
      <c r="QC82" s="550"/>
      <c r="QD82" s="531"/>
      <c r="QE82" s="551"/>
      <c r="QF82" s="550"/>
      <c r="QG82" s="531"/>
      <c r="QH82" s="551"/>
      <c r="QI82" s="550"/>
      <c r="QJ82" s="531"/>
      <c r="QK82" s="551"/>
      <c r="QL82" s="550"/>
      <c r="QM82" s="531"/>
      <c r="QN82" s="551"/>
      <c r="QO82" s="550"/>
      <c r="QP82" s="531"/>
      <c r="QQ82" s="551"/>
      <c r="QR82" s="550"/>
      <c r="QS82" s="531"/>
      <c r="QT82" s="551"/>
      <c r="QU82" s="550"/>
      <c r="QV82" s="531"/>
      <c r="QW82" s="551"/>
      <c r="QX82" s="550"/>
      <c r="QY82" s="531"/>
      <c r="QZ82" s="551"/>
      <c r="RA82" s="550"/>
      <c r="RB82" s="531"/>
      <c r="RC82" s="551"/>
      <c r="RD82" s="550"/>
      <c r="RE82" s="531"/>
      <c r="RF82" s="551"/>
      <c r="RG82" s="550"/>
      <c r="RH82" s="531"/>
      <c r="RI82" s="551"/>
      <c r="RJ82" s="550"/>
      <c r="RK82" s="531"/>
      <c r="RL82" s="551"/>
      <c r="RM82" s="550"/>
      <c r="RN82" s="531"/>
      <c r="RO82" s="551"/>
      <c r="RP82" s="550"/>
      <c r="RQ82" s="531"/>
      <c r="RR82" s="551"/>
      <c r="RS82" s="550"/>
      <c r="RT82" s="531"/>
      <c r="RU82" s="551"/>
      <c r="RV82" s="550"/>
      <c r="RW82" s="531"/>
      <c r="RX82" s="551"/>
      <c r="RY82" s="550"/>
      <c r="RZ82" s="531"/>
      <c r="SA82" s="551"/>
      <c r="SB82" s="550"/>
      <c r="SC82" s="531"/>
      <c r="SD82" s="551"/>
      <c r="SE82" s="550"/>
      <c r="SF82" s="531"/>
      <c r="SG82" s="551"/>
      <c r="SH82" s="550"/>
      <c r="SI82" s="531"/>
      <c r="SJ82" s="551"/>
      <c r="SK82" s="550"/>
      <c r="SL82" s="531"/>
      <c r="SM82" s="551"/>
      <c r="SN82" s="550"/>
      <c r="SO82" s="531"/>
      <c r="SP82" s="551"/>
      <c r="SQ82" s="550"/>
      <c r="SR82" s="531"/>
      <c r="SS82" s="551"/>
      <c r="ST82" s="550"/>
      <c r="SU82" s="531"/>
      <c r="SV82" s="551"/>
      <c r="SW82" s="550"/>
      <c r="SX82" s="531"/>
      <c r="SY82" s="551"/>
      <c r="SZ82" s="550"/>
      <c r="TA82" s="531"/>
      <c r="TB82" s="551"/>
      <c r="TC82" s="550"/>
      <c r="TD82" s="531"/>
      <c r="TE82" s="551"/>
      <c r="TF82" s="550"/>
      <c r="TG82" s="531"/>
      <c r="TH82" s="551"/>
      <c r="TI82" s="550"/>
      <c r="TJ82" s="531"/>
      <c r="TK82" s="551"/>
      <c r="TL82" s="550"/>
      <c r="TM82" s="531"/>
      <c r="TN82" s="551"/>
    </row>
    <row r="83" spans="1:534" ht="15.75" customHeight="1">
      <c r="A83" s="764"/>
      <c r="B83" s="533"/>
      <c r="C83" s="551"/>
      <c r="D83" s="550"/>
      <c r="E83" s="531"/>
      <c r="F83" s="551"/>
      <c r="G83" s="550"/>
      <c r="H83" s="801"/>
      <c r="I83" s="551"/>
      <c r="J83" s="550"/>
      <c r="K83" s="531"/>
      <c r="L83" s="551"/>
      <c r="M83" s="550"/>
      <c r="N83" s="531"/>
      <c r="O83" s="551"/>
      <c r="P83" s="550"/>
      <c r="Q83" s="531"/>
      <c r="R83" s="551"/>
      <c r="S83" s="550"/>
      <c r="T83" s="531"/>
      <c r="U83" s="551"/>
      <c r="V83" s="550"/>
      <c r="W83" s="531"/>
      <c r="X83" s="551"/>
      <c r="Y83" s="532"/>
      <c r="Z83" s="531"/>
      <c r="AA83" s="677"/>
      <c r="AB83" s="532"/>
      <c r="AC83" s="531"/>
      <c r="AD83" s="677"/>
      <c r="AE83" s="532"/>
      <c r="AF83" s="531"/>
      <c r="AG83" s="677"/>
      <c r="AH83" s="532"/>
      <c r="AI83" s="531"/>
      <c r="AJ83" s="677"/>
      <c r="AK83" s="676"/>
      <c r="AL83" s="531"/>
      <c r="AM83" s="678"/>
      <c r="AN83" s="676"/>
      <c r="AO83" s="531"/>
      <c r="AP83" s="677"/>
      <c r="AQ83" s="532"/>
      <c r="AR83" s="531"/>
      <c r="AS83" s="677"/>
      <c r="AT83" s="532"/>
      <c r="AU83" s="531"/>
      <c r="AV83" s="677"/>
      <c r="AW83" s="532"/>
      <c r="AX83" s="531"/>
      <c r="AY83" s="677"/>
      <c r="AZ83" s="532"/>
      <c r="BA83" s="531"/>
      <c r="BB83" s="677"/>
      <c r="BC83" s="532"/>
      <c r="BD83" s="531"/>
      <c r="BE83" s="677"/>
      <c r="BF83" s="532"/>
      <c r="BG83" s="531"/>
      <c r="BH83" s="677"/>
      <c r="BI83" s="550"/>
      <c r="BJ83" s="531"/>
      <c r="BK83" s="551"/>
      <c r="BL83" s="550"/>
      <c r="BM83" s="531"/>
      <c r="BN83" s="551"/>
      <c r="BO83" s="550"/>
      <c r="BP83" s="531"/>
      <c r="BQ83" s="551"/>
      <c r="BR83" s="550"/>
      <c r="BS83" s="531"/>
      <c r="BT83" s="551"/>
      <c r="BU83" s="532"/>
      <c r="BV83" s="531"/>
      <c r="BW83" s="677"/>
      <c r="BX83" s="550"/>
      <c r="BY83" s="531"/>
      <c r="BZ83" s="551"/>
      <c r="CA83" s="550"/>
      <c r="CB83" s="531"/>
      <c r="CC83" s="551"/>
      <c r="CD83" s="550"/>
      <c r="CE83" s="531"/>
      <c r="CF83" s="551"/>
      <c r="CG83" s="550"/>
      <c r="CH83" s="531"/>
      <c r="CI83" s="551"/>
      <c r="CJ83" s="550"/>
      <c r="CK83" s="531"/>
      <c r="CL83" s="551"/>
      <c r="CM83" s="550"/>
      <c r="CN83" s="531"/>
      <c r="CO83" s="551"/>
      <c r="CP83" s="550"/>
      <c r="CQ83" s="531"/>
      <c r="CR83" s="551"/>
      <c r="CS83" s="550"/>
      <c r="CT83" s="531"/>
      <c r="CU83" s="551"/>
      <c r="CV83" s="550"/>
      <c r="CW83" s="531"/>
      <c r="CX83" s="551"/>
      <c r="CY83" s="550"/>
      <c r="CZ83" s="531"/>
      <c r="DA83" s="551"/>
      <c r="DB83" s="550"/>
      <c r="DC83" s="531"/>
      <c r="DD83" s="551"/>
      <c r="DE83" s="550"/>
      <c r="DF83" s="531"/>
      <c r="DG83" s="551"/>
      <c r="DH83" s="550"/>
      <c r="DI83" s="531"/>
      <c r="DJ83" s="551"/>
      <c r="DK83" s="550"/>
      <c r="DL83" s="531"/>
      <c r="DM83" s="551"/>
      <c r="DN83" s="550"/>
      <c r="DO83" s="531"/>
      <c r="DP83" s="551"/>
      <c r="DQ83" s="676"/>
      <c r="DR83" s="531"/>
      <c r="DS83" s="678"/>
      <c r="DT83" s="550"/>
      <c r="DU83" s="531"/>
      <c r="DV83" s="551"/>
      <c r="DW83" s="550"/>
      <c r="DX83" s="531"/>
      <c r="DY83" s="551"/>
      <c r="DZ83" s="550"/>
      <c r="EA83" s="531"/>
      <c r="EB83" s="551"/>
      <c r="EC83" s="550"/>
      <c r="ED83" s="531"/>
      <c r="EE83" s="551"/>
      <c r="EF83" s="550"/>
      <c r="EG83" s="531"/>
      <c r="EH83" s="551"/>
      <c r="EI83" s="550"/>
      <c r="EJ83" s="531"/>
      <c r="EK83" s="551"/>
      <c r="EL83" s="550"/>
      <c r="EM83" s="531"/>
      <c r="EN83" s="551"/>
      <c r="EO83" s="676"/>
      <c r="EP83" s="531"/>
      <c r="EQ83" s="678"/>
      <c r="ER83" s="550"/>
      <c r="ES83" s="531"/>
      <c r="ET83" s="551"/>
      <c r="EU83" s="550"/>
      <c r="EV83" s="531"/>
      <c r="EW83" s="551"/>
      <c r="EX83" s="550"/>
      <c r="EY83" s="531"/>
      <c r="EZ83" s="551"/>
      <c r="FA83" s="550"/>
      <c r="FB83" s="531"/>
      <c r="FC83" s="551"/>
      <c r="FD83" s="676"/>
      <c r="FE83" s="531"/>
      <c r="FF83" s="678"/>
      <c r="FG83" s="550"/>
      <c r="FH83" s="531"/>
      <c r="FI83" s="551"/>
      <c r="FJ83" s="550"/>
      <c r="FK83" s="531"/>
      <c r="FL83" s="551"/>
      <c r="FM83" s="550"/>
      <c r="FN83" s="531"/>
      <c r="FO83" s="551"/>
      <c r="FP83" s="550"/>
      <c r="FQ83" s="531"/>
      <c r="FR83" s="551"/>
      <c r="FS83" s="550"/>
      <c r="FT83" s="531"/>
      <c r="FU83" s="551"/>
      <c r="FV83" s="550"/>
      <c r="FW83" s="531"/>
      <c r="FX83" s="551"/>
      <c r="FY83" s="550"/>
      <c r="FZ83" s="531"/>
      <c r="GA83" s="551"/>
      <c r="GB83" s="550"/>
      <c r="GC83" s="531"/>
      <c r="GD83" s="551"/>
      <c r="GE83" s="550"/>
      <c r="GF83" s="531"/>
      <c r="GG83" s="551"/>
      <c r="GH83" s="676"/>
      <c r="GI83" s="531"/>
      <c r="GJ83" s="678"/>
      <c r="GK83" s="550"/>
      <c r="GL83" s="531"/>
      <c r="GM83" s="551"/>
      <c r="GN83" s="550"/>
      <c r="GO83" s="531"/>
      <c r="GP83" s="551"/>
      <c r="GQ83" s="550"/>
      <c r="GR83" s="531"/>
      <c r="GS83" s="551"/>
      <c r="GT83" s="550"/>
      <c r="GU83" s="531"/>
      <c r="GV83" s="551"/>
      <c r="GW83" s="676"/>
      <c r="GX83" s="531"/>
      <c r="GY83" s="678"/>
      <c r="GZ83" s="550"/>
      <c r="HA83" s="531"/>
      <c r="HB83" s="551"/>
      <c r="HC83" s="550"/>
      <c r="HD83" s="531"/>
      <c r="HE83" s="551"/>
      <c r="HF83" s="550"/>
      <c r="HG83" s="531"/>
      <c r="HH83" s="551"/>
      <c r="HI83" s="550"/>
      <c r="HJ83" s="531"/>
      <c r="HK83" s="551"/>
      <c r="HL83" s="550"/>
      <c r="HM83" s="531"/>
      <c r="HN83" s="551"/>
      <c r="HO83" s="676"/>
      <c r="HP83" s="531"/>
      <c r="HQ83" s="678"/>
      <c r="HR83" s="550"/>
      <c r="HS83" s="531"/>
      <c r="HT83" s="551"/>
      <c r="HU83" s="550"/>
      <c r="HV83" s="531"/>
      <c r="HW83" s="551"/>
      <c r="HX83" s="550"/>
      <c r="HY83" s="531"/>
      <c r="HZ83" s="551"/>
      <c r="IA83" s="550"/>
      <c r="IB83" s="531"/>
      <c r="IC83" s="551"/>
      <c r="ID83" s="676"/>
      <c r="IE83" s="531"/>
      <c r="IF83" s="678"/>
      <c r="IG83" s="550"/>
      <c r="IH83" s="531"/>
      <c r="II83" s="551"/>
      <c r="IJ83" s="550"/>
      <c r="IK83" s="531"/>
      <c r="IL83" s="551"/>
      <c r="IM83" s="550"/>
      <c r="IN83" s="531"/>
      <c r="IO83" s="551"/>
      <c r="IP83" s="550"/>
      <c r="IQ83" s="531"/>
      <c r="IR83" s="551"/>
      <c r="IS83" s="676"/>
      <c r="IT83" s="531"/>
      <c r="IU83" s="678"/>
      <c r="IV83" s="550"/>
      <c r="IW83" s="531"/>
      <c r="IX83" s="551"/>
      <c r="IY83" s="550"/>
      <c r="IZ83" s="531"/>
      <c r="JA83" s="551"/>
      <c r="JB83" s="550"/>
      <c r="JC83" s="531"/>
      <c r="JD83" s="551"/>
      <c r="JE83" s="550"/>
      <c r="JF83" s="531"/>
      <c r="JG83" s="551"/>
      <c r="JH83" s="676"/>
      <c r="JI83" s="531"/>
      <c r="JJ83" s="678"/>
      <c r="JK83" s="550"/>
      <c r="JL83" s="531"/>
      <c r="JM83" s="551"/>
      <c r="JN83" s="550"/>
      <c r="JO83" s="531"/>
      <c r="JP83" s="551"/>
      <c r="JQ83" s="550"/>
      <c r="JR83" s="531"/>
      <c r="JS83" s="551"/>
      <c r="JT83" s="550"/>
      <c r="JU83" s="531"/>
      <c r="JV83" s="551"/>
      <c r="JW83" s="550"/>
      <c r="JX83" s="531"/>
      <c r="JY83" s="551"/>
      <c r="JZ83" s="676"/>
      <c r="KA83" s="531"/>
      <c r="KB83" s="678"/>
      <c r="KC83" s="550"/>
      <c r="KD83" s="531"/>
      <c r="KE83" s="551"/>
      <c r="KF83" s="550"/>
      <c r="KG83" s="531"/>
      <c r="KH83" s="551"/>
      <c r="KI83" s="550"/>
      <c r="KJ83" s="531"/>
      <c r="KK83" s="551"/>
      <c r="KL83" s="550"/>
      <c r="KM83" s="531"/>
      <c r="KN83" s="551"/>
      <c r="KO83" s="676"/>
      <c r="KP83" s="531"/>
      <c r="KQ83" s="678"/>
      <c r="KR83" s="550"/>
      <c r="KS83" s="531"/>
      <c r="KT83" s="551"/>
      <c r="KU83" s="550"/>
      <c r="KV83" s="531"/>
      <c r="KW83" s="551"/>
      <c r="KX83" s="550"/>
      <c r="KY83" s="531"/>
      <c r="KZ83" s="551"/>
      <c r="LA83" s="550"/>
      <c r="LB83" s="531"/>
      <c r="LC83" s="551"/>
      <c r="LD83" s="676"/>
      <c r="LE83" s="531"/>
      <c r="LF83" s="678"/>
      <c r="LG83" s="550"/>
      <c r="LH83" s="531"/>
      <c r="LI83" s="551"/>
      <c r="LJ83" s="550"/>
      <c r="LK83" s="531"/>
      <c r="LL83" s="551"/>
      <c r="LM83" s="550"/>
      <c r="LN83" s="531"/>
      <c r="LO83" s="551"/>
      <c r="LP83" s="550"/>
      <c r="LQ83" s="531"/>
      <c r="LR83" s="551"/>
      <c r="LS83" s="676"/>
      <c r="LT83" s="531"/>
      <c r="LU83" s="678"/>
      <c r="LV83" s="550"/>
      <c r="LW83" s="531"/>
      <c r="LX83" s="551"/>
      <c r="LY83" s="550"/>
      <c r="LZ83" s="531"/>
      <c r="MA83" s="551"/>
      <c r="MB83" s="550"/>
      <c r="MC83" s="531"/>
      <c r="MD83" s="551"/>
      <c r="ME83" s="550"/>
      <c r="MF83" s="531"/>
      <c r="MG83" s="551"/>
      <c r="MH83" s="550"/>
      <c r="MI83" s="531"/>
      <c r="MJ83" s="551"/>
      <c r="MK83" s="676"/>
      <c r="ML83" s="531"/>
      <c r="MM83" s="678"/>
      <c r="MN83" s="550"/>
      <c r="MO83" s="531"/>
      <c r="MP83" s="551"/>
      <c r="MQ83" s="550"/>
      <c r="MR83" s="531"/>
      <c r="MS83" s="551"/>
      <c r="MT83" s="550"/>
      <c r="MU83" s="531"/>
      <c r="MV83" s="551"/>
      <c r="MW83" s="550"/>
      <c r="MX83" s="531"/>
      <c r="MY83" s="551"/>
      <c r="MZ83" s="676"/>
      <c r="NA83" s="531"/>
      <c r="NB83" s="678"/>
      <c r="NC83" s="550"/>
      <c r="ND83" s="531"/>
      <c r="NE83" s="551"/>
      <c r="NF83" s="550"/>
      <c r="NG83" s="531"/>
      <c r="NH83" s="551"/>
      <c r="NI83" s="550"/>
      <c r="NJ83" s="531"/>
      <c r="NK83" s="551"/>
      <c r="NL83" s="550"/>
      <c r="NM83" s="531"/>
      <c r="NN83" s="551"/>
      <c r="NO83" s="676"/>
      <c r="NP83" s="531"/>
      <c r="NQ83" s="678"/>
      <c r="NR83" s="550"/>
      <c r="NS83" s="531"/>
      <c r="NT83" s="551"/>
      <c r="NU83" s="550"/>
      <c r="NV83" s="531"/>
      <c r="NW83" s="551"/>
      <c r="NX83" s="550"/>
      <c r="NY83" s="531"/>
      <c r="NZ83" s="551"/>
      <c r="OA83" s="550"/>
      <c r="OB83" s="531"/>
      <c r="OC83" s="551"/>
      <c r="OD83" s="676"/>
      <c r="OE83" s="531"/>
      <c r="OF83" s="678"/>
      <c r="OG83" s="550"/>
      <c r="OH83" s="531"/>
      <c r="OI83" s="551"/>
      <c r="OJ83" s="550"/>
      <c r="OK83" s="531"/>
      <c r="OL83" s="551"/>
      <c r="OM83" s="550"/>
      <c r="ON83" s="531"/>
      <c r="OO83" s="551"/>
      <c r="OP83" s="550"/>
      <c r="OQ83" s="531"/>
      <c r="OR83" s="551"/>
      <c r="OS83" s="550"/>
      <c r="OT83" s="531"/>
      <c r="OU83" s="551"/>
      <c r="OV83" s="550"/>
      <c r="OW83" s="531"/>
      <c r="OX83" s="551"/>
      <c r="OY83" s="550"/>
      <c r="OZ83" s="531"/>
      <c r="PA83" s="551"/>
      <c r="PB83" s="550"/>
      <c r="PC83" s="531"/>
      <c r="PD83" s="551"/>
      <c r="PE83" s="550"/>
      <c r="PF83" s="531"/>
      <c r="PG83" s="551"/>
      <c r="PH83" s="550"/>
      <c r="PI83" s="531"/>
      <c r="PJ83" s="551"/>
      <c r="PK83" s="550"/>
      <c r="PL83" s="531"/>
      <c r="PM83" s="551"/>
      <c r="PN83" s="550"/>
      <c r="PO83" s="531"/>
      <c r="PP83" s="551"/>
      <c r="PQ83" s="550"/>
      <c r="PR83" s="531"/>
      <c r="PS83" s="551"/>
      <c r="PT83" s="550"/>
      <c r="PU83" s="531"/>
      <c r="PV83" s="551"/>
      <c r="PW83" s="550"/>
      <c r="PX83" s="531"/>
      <c r="PY83" s="551"/>
      <c r="PZ83" s="550"/>
      <c r="QA83" s="531"/>
      <c r="QB83" s="551"/>
      <c r="QC83" s="550"/>
      <c r="QD83" s="531"/>
      <c r="QE83" s="551"/>
      <c r="QF83" s="550"/>
      <c r="QG83" s="531"/>
      <c r="QH83" s="551"/>
      <c r="QI83" s="550"/>
      <c r="QJ83" s="531"/>
      <c r="QK83" s="551"/>
      <c r="QL83" s="550"/>
      <c r="QM83" s="531"/>
      <c r="QN83" s="551"/>
      <c r="QO83" s="550"/>
      <c r="QP83" s="531"/>
      <c r="QQ83" s="551"/>
      <c r="QR83" s="550"/>
      <c r="QS83" s="531"/>
      <c r="QT83" s="551"/>
      <c r="QU83" s="550"/>
      <c r="QV83" s="531"/>
      <c r="QW83" s="551"/>
      <c r="QX83" s="550"/>
      <c r="QY83" s="531"/>
      <c r="QZ83" s="551"/>
      <c r="RA83" s="550"/>
      <c r="RB83" s="531"/>
      <c r="RC83" s="551"/>
      <c r="RD83" s="550"/>
      <c r="RE83" s="531"/>
      <c r="RF83" s="551"/>
      <c r="RG83" s="550"/>
      <c r="RH83" s="531"/>
      <c r="RI83" s="551"/>
      <c r="RJ83" s="550"/>
      <c r="RK83" s="531"/>
      <c r="RL83" s="551"/>
      <c r="RM83" s="550"/>
      <c r="RN83" s="531"/>
      <c r="RO83" s="551"/>
      <c r="RP83" s="550"/>
      <c r="RQ83" s="531"/>
      <c r="RR83" s="551"/>
      <c r="RS83" s="550"/>
      <c r="RT83" s="531"/>
      <c r="RU83" s="551"/>
      <c r="RV83" s="550"/>
      <c r="RW83" s="531"/>
      <c r="RX83" s="551"/>
      <c r="RY83" s="550"/>
      <c r="RZ83" s="531"/>
      <c r="SA83" s="551"/>
      <c r="SB83" s="550"/>
      <c r="SC83" s="531"/>
      <c r="SD83" s="551"/>
      <c r="SE83" s="550"/>
      <c r="SF83" s="531"/>
      <c r="SG83" s="551"/>
      <c r="SH83" s="550"/>
      <c r="SI83" s="531"/>
      <c r="SJ83" s="551"/>
      <c r="SK83" s="550"/>
      <c r="SL83" s="531"/>
      <c r="SM83" s="551"/>
      <c r="SN83" s="550"/>
      <c r="SO83" s="531"/>
      <c r="SP83" s="551"/>
      <c r="SQ83" s="550"/>
      <c r="SR83" s="531"/>
      <c r="SS83" s="551"/>
      <c r="ST83" s="550"/>
      <c r="SU83" s="531"/>
      <c r="SV83" s="551"/>
      <c r="SW83" s="550"/>
      <c r="SX83" s="531"/>
      <c r="SY83" s="551"/>
      <c r="SZ83" s="550"/>
      <c r="TA83" s="531"/>
      <c r="TB83" s="551"/>
      <c r="TC83" s="550"/>
      <c r="TD83" s="531"/>
      <c r="TE83" s="551"/>
      <c r="TF83" s="550"/>
      <c r="TG83" s="531"/>
      <c r="TH83" s="551"/>
      <c r="TI83" s="550"/>
      <c r="TJ83" s="531"/>
      <c r="TK83" s="551"/>
      <c r="TL83" s="550"/>
      <c r="TM83" s="531"/>
      <c r="TN83" s="551"/>
    </row>
    <row r="84" spans="1:534" ht="15.75" customHeight="1">
      <c r="A84" s="764"/>
      <c r="B84" s="533"/>
      <c r="C84" s="551"/>
      <c r="D84" s="550"/>
      <c r="E84" s="531"/>
      <c r="F84" s="551"/>
      <c r="G84" s="550"/>
      <c r="H84" s="801"/>
      <c r="I84" s="551"/>
      <c r="J84" s="550"/>
      <c r="K84" s="531"/>
      <c r="L84" s="551"/>
      <c r="M84" s="550"/>
      <c r="N84" s="531"/>
      <c r="O84" s="551"/>
      <c r="P84" s="550"/>
      <c r="Q84" s="531"/>
      <c r="R84" s="551"/>
      <c r="S84" s="550"/>
      <c r="T84" s="531"/>
      <c r="U84" s="551"/>
      <c r="V84" s="550"/>
      <c r="W84" s="531"/>
      <c r="X84" s="551"/>
      <c r="Y84" s="532"/>
      <c r="Z84" s="515"/>
      <c r="AA84" s="677"/>
      <c r="AB84" s="532"/>
      <c r="AC84" s="531"/>
      <c r="AD84" s="677"/>
      <c r="AE84" s="532"/>
      <c r="AF84" s="531"/>
      <c r="AG84" s="677"/>
      <c r="AH84" s="532"/>
      <c r="AI84" s="531"/>
      <c r="AJ84" s="677"/>
      <c r="AK84" s="676"/>
      <c r="AL84" s="531"/>
      <c r="AM84" s="678"/>
      <c r="AN84" s="676"/>
      <c r="AO84" s="531"/>
      <c r="AP84" s="677"/>
      <c r="AQ84" s="532"/>
      <c r="AR84" s="531"/>
      <c r="AS84" s="677"/>
      <c r="AT84" s="532"/>
      <c r="AU84" s="531"/>
      <c r="AV84" s="677"/>
      <c r="AW84" s="532"/>
      <c r="AX84" s="531"/>
      <c r="AY84" s="677"/>
      <c r="AZ84" s="532"/>
      <c r="BA84" s="531"/>
      <c r="BB84" s="677"/>
      <c r="BC84" s="532"/>
      <c r="BD84" s="531"/>
      <c r="BE84" s="677"/>
      <c r="BF84" s="532"/>
      <c r="BG84" s="531"/>
      <c r="BH84" s="677"/>
      <c r="BI84" s="550"/>
      <c r="BJ84" s="531"/>
      <c r="BK84" s="551"/>
      <c r="BL84" s="550"/>
      <c r="BM84" s="531"/>
      <c r="BN84" s="551"/>
      <c r="BO84" s="550"/>
      <c r="BP84" s="531"/>
      <c r="BQ84" s="551"/>
      <c r="BR84" s="550"/>
      <c r="BS84" s="531"/>
      <c r="BT84" s="551"/>
      <c r="BU84" s="550"/>
      <c r="BV84" s="531"/>
      <c r="BW84" s="551"/>
      <c r="BX84" s="550"/>
      <c r="BY84" s="531"/>
      <c r="BZ84" s="551"/>
      <c r="CA84" s="550"/>
      <c r="CB84" s="531"/>
      <c r="CC84" s="551"/>
      <c r="CD84" s="550"/>
      <c r="CE84" s="531"/>
      <c r="CF84" s="551"/>
      <c r="CG84" s="550"/>
      <c r="CH84" s="531"/>
      <c r="CI84" s="551"/>
      <c r="CJ84" s="550"/>
      <c r="CK84" s="531"/>
      <c r="CL84" s="551"/>
      <c r="CM84" s="550"/>
      <c r="CN84" s="531"/>
      <c r="CO84" s="551"/>
      <c r="CP84" s="550"/>
      <c r="CQ84" s="531"/>
      <c r="CR84" s="551"/>
      <c r="CS84" s="550"/>
      <c r="CT84" s="531"/>
      <c r="CU84" s="551"/>
      <c r="CV84" s="550"/>
      <c r="CW84" s="531"/>
      <c r="CX84" s="551"/>
      <c r="CY84" s="550"/>
      <c r="CZ84" s="531"/>
      <c r="DA84" s="551"/>
      <c r="DB84" s="550"/>
      <c r="DC84" s="531"/>
      <c r="DD84" s="551"/>
      <c r="DE84" s="550"/>
      <c r="DF84" s="531"/>
      <c r="DG84" s="551"/>
      <c r="DH84" s="550"/>
      <c r="DI84" s="531"/>
      <c r="DJ84" s="551"/>
      <c r="DK84" s="550"/>
      <c r="DL84" s="531"/>
      <c r="DM84" s="551"/>
      <c r="DN84" s="550"/>
      <c r="DO84" s="531"/>
      <c r="DP84" s="551"/>
      <c r="DQ84" s="676"/>
      <c r="DR84" s="531"/>
      <c r="DS84" s="678"/>
      <c r="DT84" s="550"/>
      <c r="DU84" s="531"/>
      <c r="DV84" s="551"/>
      <c r="DW84" s="550"/>
      <c r="DX84" s="531"/>
      <c r="DY84" s="551"/>
      <c r="DZ84" s="550"/>
      <c r="EA84" s="531"/>
      <c r="EB84" s="551"/>
      <c r="EC84" s="550"/>
      <c r="ED84" s="531"/>
      <c r="EE84" s="551"/>
      <c r="EF84" s="550"/>
      <c r="EG84" s="531"/>
      <c r="EH84" s="551"/>
      <c r="EI84" s="550"/>
      <c r="EJ84" s="531"/>
      <c r="EK84" s="551"/>
      <c r="EL84" s="550"/>
      <c r="EM84" s="531"/>
      <c r="EN84" s="551"/>
      <c r="EO84" s="676"/>
      <c r="EP84" s="531"/>
      <c r="EQ84" s="678"/>
      <c r="ER84" s="550"/>
      <c r="ES84" s="531"/>
      <c r="ET84" s="551"/>
      <c r="EU84" s="550"/>
      <c r="EV84" s="531"/>
      <c r="EW84" s="551"/>
      <c r="EX84" s="550"/>
      <c r="EY84" s="531"/>
      <c r="EZ84" s="551"/>
      <c r="FA84" s="550"/>
      <c r="FB84" s="531"/>
      <c r="FC84" s="551"/>
      <c r="FD84" s="676"/>
      <c r="FE84" s="531"/>
      <c r="FF84" s="678"/>
      <c r="FG84" s="550"/>
      <c r="FH84" s="531"/>
      <c r="FI84" s="551"/>
      <c r="FJ84" s="550"/>
      <c r="FK84" s="531"/>
      <c r="FL84" s="551"/>
      <c r="FM84" s="550"/>
      <c r="FN84" s="531"/>
      <c r="FO84" s="551"/>
      <c r="FP84" s="550"/>
      <c r="FQ84" s="531"/>
      <c r="FR84" s="551"/>
      <c r="FS84" s="550"/>
      <c r="FT84" s="531"/>
      <c r="FU84" s="551"/>
      <c r="FV84" s="550"/>
      <c r="FW84" s="531"/>
      <c r="FX84" s="551"/>
      <c r="FY84" s="550"/>
      <c r="FZ84" s="531"/>
      <c r="GA84" s="551"/>
      <c r="GB84" s="550"/>
      <c r="GC84" s="531"/>
      <c r="GD84" s="551"/>
      <c r="GE84" s="550"/>
      <c r="GF84" s="531"/>
      <c r="GG84" s="551"/>
      <c r="GH84" s="676"/>
      <c r="GI84" s="531"/>
      <c r="GJ84" s="678"/>
      <c r="GK84" s="550"/>
      <c r="GL84" s="531"/>
      <c r="GM84" s="551"/>
      <c r="GN84" s="550"/>
      <c r="GO84" s="531"/>
      <c r="GP84" s="551"/>
      <c r="GQ84" s="550"/>
      <c r="GR84" s="531"/>
      <c r="GS84" s="551"/>
      <c r="GT84" s="550"/>
      <c r="GU84" s="531"/>
      <c r="GV84" s="551"/>
      <c r="GW84" s="676"/>
      <c r="GX84" s="531"/>
      <c r="GY84" s="678"/>
      <c r="GZ84" s="550"/>
      <c r="HA84" s="531"/>
      <c r="HB84" s="551"/>
      <c r="HC84" s="550"/>
      <c r="HD84" s="531"/>
      <c r="HE84" s="551"/>
      <c r="HF84" s="550"/>
      <c r="HG84" s="531"/>
      <c r="HH84" s="551"/>
      <c r="HI84" s="550"/>
      <c r="HJ84" s="531"/>
      <c r="HK84" s="551"/>
      <c r="HL84" s="550"/>
      <c r="HM84" s="531"/>
      <c r="HN84" s="551"/>
      <c r="HO84" s="676"/>
      <c r="HP84" s="531"/>
      <c r="HQ84" s="678"/>
      <c r="HR84" s="550"/>
      <c r="HS84" s="531"/>
      <c r="HT84" s="551"/>
      <c r="HU84" s="550"/>
      <c r="HV84" s="531"/>
      <c r="HW84" s="551"/>
      <c r="HX84" s="550"/>
      <c r="HY84" s="531"/>
      <c r="HZ84" s="551"/>
      <c r="IA84" s="550"/>
      <c r="IB84" s="531"/>
      <c r="IC84" s="551"/>
      <c r="ID84" s="676"/>
      <c r="IE84" s="531"/>
      <c r="IF84" s="678"/>
      <c r="IG84" s="550"/>
      <c r="IH84" s="531"/>
      <c r="II84" s="551"/>
      <c r="IJ84" s="550"/>
      <c r="IK84" s="531"/>
      <c r="IL84" s="551"/>
      <c r="IM84" s="550"/>
      <c r="IN84" s="531"/>
      <c r="IO84" s="551"/>
      <c r="IP84" s="550"/>
      <c r="IQ84" s="531"/>
      <c r="IR84" s="551"/>
      <c r="IS84" s="676"/>
      <c r="IT84" s="531"/>
      <c r="IU84" s="678"/>
      <c r="IV84" s="550"/>
      <c r="IW84" s="531"/>
      <c r="IX84" s="551"/>
      <c r="IY84" s="550"/>
      <c r="IZ84" s="531"/>
      <c r="JA84" s="551"/>
      <c r="JB84" s="550"/>
      <c r="JC84" s="531"/>
      <c r="JD84" s="551"/>
      <c r="JE84" s="550"/>
      <c r="JF84" s="531"/>
      <c r="JG84" s="551"/>
      <c r="JH84" s="676"/>
      <c r="JI84" s="531"/>
      <c r="JJ84" s="678"/>
      <c r="JK84" s="550"/>
      <c r="JL84" s="531"/>
      <c r="JM84" s="551"/>
      <c r="JN84" s="550"/>
      <c r="JO84" s="531"/>
      <c r="JP84" s="551"/>
      <c r="JQ84" s="550"/>
      <c r="JR84" s="531"/>
      <c r="JS84" s="551"/>
      <c r="JT84" s="550"/>
      <c r="JU84" s="531"/>
      <c r="JV84" s="551"/>
      <c r="JW84" s="550"/>
      <c r="JX84" s="531"/>
      <c r="JY84" s="551"/>
      <c r="JZ84" s="676"/>
      <c r="KA84" s="531"/>
      <c r="KB84" s="678"/>
      <c r="KC84" s="550"/>
      <c r="KD84" s="531"/>
      <c r="KE84" s="551"/>
      <c r="KF84" s="550"/>
      <c r="KG84" s="531"/>
      <c r="KH84" s="551"/>
      <c r="KI84" s="550"/>
      <c r="KJ84" s="531"/>
      <c r="KK84" s="551"/>
      <c r="KL84" s="550"/>
      <c r="KM84" s="531"/>
      <c r="KN84" s="551"/>
      <c r="KO84" s="676"/>
      <c r="KP84" s="531"/>
      <c r="KQ84" s="678"/>
      <c r="KR84" s="550"/>
      <c r="KS84" s="531"/>
      <c r="KT84" s="551"/>
      <c r="KU84" s="550"/>
      <c r="KV84" s="531"/>
      <c r="KW84" s="551"/>
      <c r="KX84" s="550"/>
      <c r="KY84" s="531"/>
      <c r="KZ84" s="551"/>
      <c r="LA84" s="550"/>
      <c r="LB84" s="531"/>
      <c r="LC84" s="551"/>
      <c r="LD84" s="676"/>
      <c r="LE84" s="531"/>
      <c r="LF84" s="678"/>
      <c r="LG84" s="550"/>
      <c r="LH84" s="531"/>
      <c r="LI84" s="551"/>
      <c r="LJ84" s="550"/>
      <c r="LK84" s="531"/>
      <c r="LL84" s="551"/>
      <c r="LM84" s="550"/>
      <c r="LN84" s="531"/>
      <c r="LO84" s="551"/>
      <c r="LP84" s="550"/>
      <c r="LQ84" s="531"/>
      <c r="LR84" s="551"/>
      <c r="LS84" s="676"/>
      <c r="LT84" s="531"/>
      <c r="LU84" s="678"/>
      <c r="LV84" s="550"/>
      <c r="LW84" s="531"/>
      <c r="LX84" s="551"/>
      <c r="LY84" s="550"/>
      <c r="LZ84" s="531"/>
      <c r="MA84" s="551"/>
      <c r="MB84" s="550"/>
      <c r="MC84" s="531"/>
      <c r="MD84" s="551"/>
      <c r="ME84" s="550"/>
      <c r="MF84" s="531"/>
      <c r="MG84" s="551"/>
      <c r="MH84" s="550"/>
      <c r="MI84" s="531"/>
      <c r="MJ84" s="551"/>
      <c r="MK84" s="676"/>
      <c r="ML84" s="531"/>
      <c r="MM84" s="678"/>
      <c r="MN84" s="550"/>
      <c r="MO84" s="531"/>
      <c r="MP84" s="551"/>
      <c r="MQ84" s="550"/>
      <c r="MR84" s="531"/>
      <c r="MS84" s="551"/>
      <c r="MT84" s="550"/>
      <c r="MU84" s="531"/>
      <c r="MV84" s="551"/>
      <c r="MW84" s="550"/>
      <c r="MX84" s="531"/>
      <c r="MY84" s="551"/>
      <c r="MZ84" s="676"/>
      <c r="NA84" s="531"/>
      <c r="NB84" s="678"/>
      <c r="NC84" s="550"/>
      <c r="ND84" s="531"/>
      <c r="NE84" s="551"/>
      <c r="NF84" s="550"/>
      <c r="NG84" s="531"/>
      <c r="NH84" s="551"/>
      <c r="NI84" s="550"/>
      <c r="NJ84" s="531"/>
      <c r="NK84" s="551"/>
      <c r="NL84" s="550"/>
      <c r="NM84" s="531"/>
      <c r="NN84" s="551"/>
      <c r="NO84" s="676"/>
      <c r="NP84" s="531"/>
      <c r="NQ84" s="678"/>
      <c r="NR84" s="550"/>
      <c r="NS84" s="531"/>
      <c r="NT84" s="551"/>
      <c r="NU84" s="550"/>
      <c r="NV84" s="531"/>
      <c r="NW84" s="551"/>
      <c r="NX84" s="550"/>
      <c r="NY84" s="531"/>
      <c r="NZ84" s="551"/>
      <c r="OA84" s="550"/>
      <c r="OB84" s="531"/>
      <c r="OC84" s="551"/>
      <c r="OD84" s="676"/>
      <c r="OE84" s="531"/>
      <c r="OF84" s="678"/>
      <c r="OG84" s="550"/>
      <c r="OH84" s="531"/>
      <c r="OI84" s="551"/>
      <c r="OJ84" s="550"/>
      <c r="OK84" s="531"/>
      <c r="OL84" s="551"/>
      <c r="OM84" s="550"/>
      <c r="ON84" s="531"/>
      <c r="OO84" s="551"/>
      <c r="OP84" s="550"/>
      <c r="OQ84" s="531"/>
      <c r="OR84" s="551"/>
      <c r="OS84" s="550"/>
      <c r="OT84" s="531"/>
      <c r="OU84" s="551"/>
      <c r="OV84" s="550"/>
      <c r="OW84" s="531"/>
      <c r="OX84" s="551"/>
      <c r="OY84" s="550"/>
      <c r="OZ84" s="531"/>
      <c r="PA84" s="551"/>
      <c r="PB84" s="550"/>
      <c r="PC84" s="531"/>
      <c r="PD84" s="551"/>
      <c r="PE84" s="550"/>
      <c r="PF84" s="531"/>
      <c r="PG84" s="551"/>
      <c r="PH84" s="550"/>
      <c r="PI84" s="531"/>
      <c r="PJ84" s="551"/>
      <c r="PK84" s="550"/>
      <c r="PL84" s="531"/>
      <c r="PM84" s="551"/>
      <c r="PN84" s="550"/>
      <c r="PO84" s="531"/>
      <c r="PP84" s="551"/>
      <c r="PQ84" s="550"/>
      <c r="PR84" s="531"/>
      <c r="PS84" s="551"/>
      <c r="PT84" s="550"/>
      <c r="PU84" s="531"/>
      <c r="PV84" s="551"/>
      <c r="PW84" s="550"/>
      <c r="PX84" s="531"/>
      <c r="PY84" s="551"/>
      <c r="PZ84" s="550"/>
      <c r="QA84" s="531"/>
      <c r="QB84" s="551"/>
      <c r="QC84" s="550"/>
      <c r="QD84" s="531"/>
      <c r="QE84" s="551"/>
      <c r="QF84" s="550"/>
      <c r="QG84" s="531"/>
      <c r="QH84" s="551"/>
      <c r="QI84" s="550"/>
      <c r="QJ84" s="531"/>
      <c r="QK84" s="551"/>
      <c r="QL84" s="550"/>
      <c r="QM84" s="531"/>
      <c r="QN84" s="551"/>
      <c r="QO84" s="550"/>
      <c r="QP84" s="531"/>
      <c r="QQ84" s="551"/>
      <c r="QR84" s="550"/>
      <c r="QS84" s="531"/>
      <c r="QT84" s="551"/>
      <c r="QU84" s="550"/>
      <c r="QV84" s="531"/>
      <c r="QW84" s="551"/>
      <c r="QX84" s="550"/>
      <c r="QY84" s="531"/>
      <c r="QZ84" s="551"/>
      <c r="RA84" s="550"/>
      <c r="RB84" s="531"/>
      <c r="RC84" s="551"/>
      <c r="RD84" s="550"/>
      <c r="RE84" s="531"/>
      <c r="RF84" s="551"/>
      <c r="RG84" s="550"/>
      <c r="RH84" s="531"/>
      <c r="RI84" s="551"/>
      <c r="RJ84" s="550"/>
      <c r="RK84" s="531"/>
      <c r="RL84" s="551"/>
      <c r="RM84" s="550"/>
      <c r="RN84" s="531"/>
      <c r="RO84" s="551"/>
      <c r="RP84" s="550"/>
      <c r="RQ84" s="531"/>
      <c r="RR84" s="551"/>
      <c r="RS84" s="550"/>
      <c r="RT84" s="531"/>
      <c r="RU84" s="551"/>
      <c r="RV84" s="550"/>
      <c r="RW84" s="531"/>
      <c r="RX84" s="551"/>
      <c r="RY84" s="550"/>
      <c r="RZ84" s="531"/>
      <c r="SA84" s="551"/>
      <c r="SB84" s="550"/>
      <c r="SC84" s="531"/>
      <c r="SD84" s="551"/>
      <c r="SE84" s="550"/>
      <c r="SF84" s="531"/>
      <c r="SG84" s="551"/>
      <c r="SH84" s="550"/>
      <c r="SI84" s="531"/>
      <c r="SJ84" s="551"/>
      <c r="SK84" s="550"/>
      <c r="SL84" s="531"/>
      <c r="SM84" s="551"/>
      <c r="SN84" s="550"/>
      <c r="SO84" s="531"/>
      <c r="SP84" s="551"/>
      <c r="SQ84" s="550"/>
      <c r="SR84" s="531"/>
      <c r="SS84" s="551"/>
      <c r="ST84" s="550"/>
      <c r="SU84" s="531"/>
      <c r="SV84" s="551"/>
      <c r="SW84" s="550"/>
      <c r="SX84" s="531"/>
      <c r="SY84" s="551"/>
      <c r="SZ84" s="550"/>
      <c r="TA84" s="531"/>
      <c r="TB84" s="551"/>
      <c r="TC84" s="550"/>
      <c r="TD84" s="531"/>
      <c r="TE84" s="551"/>
      <c r="TF84" s="550"/>
      <c r="TG84" s="531"/>
      <c r="TH84" s="551"/>
      <c r="TI84" s="550"/>
      <c r="TJ84" s="531"/>
      <c r="TK84" s="551"/>
      <c r="TL84" s="550"/>
      <c r="TM84" s="531"/>
      <c r="TN84" s="551"/>
    </row>
    <row r="85" spans="1:534" ht="15.75" thickBot="1">
      <c r="A85" s="550"/>
      <c r="B85" s="514"/>
      <c r="C85" s="551"/>
      <c r="D85" s="550"/>
      <c r="E85" s="514"/>
      <c r="F85" s="551"/>
      <c r="G85" s="550"/>
      <c r="H85" s="803"/>
      <c r="I85" s="551"/>
      <c r="J85" s="550"/>
      <c r="K85" s="514"/>
      <c r="L85" s="551"/>
      <c r="M85" s="550"/>
      <c r="N85" s="514"/>
      <c r="O85" s="551"/>
      <c r="P85" s="550"/>
      <c r="Q85" s="514"/>
      <c r="R85" s="551"/>
      <c r="S85" s="550"/>
      <c r="T85" s="514"/>
      <c r="U85" s="551"/>
      <c r="V85" s="550"/>
      <c r="W85" s="514"/>
      <c r="X85" s="551"/>
      <c r="Y85" s="532"/>
      <c r="Z85" s="515"/>
      <c r="AA85" s="677"/>
      <c r="AB85" s="532"/>
      <c r="AC85" s="514"/>
      <c r="AD85" s="677"/>
      <c r="AE85" s="532"/>
      <c r="AF85" s="514"/>
      <c r="AG85" s="677"/>
      <c r="AH85" s="532"/>
      <c r="AI85" s="514"/>
      <c r="AJ85" s="677"/>
      <c r="AK85" s="532"/>
      <c r="AL85" s="514"/>
      <c r="AM85" s="678"/>
      <c r="AN85" s="676"/>
      <c r="AO85" s="514"/>
      <c r="AP85" s="677"/>
      <c r="AQ85" s="532"/>
      <c r="AR85" s="514"/>
      <c r="AS85" s="677"/>
      <c r="AT85" s="532"/>
      <c r="AU85" s="514"/>
      <c r="AV85" s="677"/>
      <c r="AW85" s="532"/>
      <c r="AX85" s="514"/>
      <c r="AY85" s="677"/>
      <c r="AZ85" s="532"/>
      <c r="BA85" s="514"/>
      <c r="BB85" s="677"/>
      <c r="BC85" s="532"/>
      <c r="BD85" s="514"/>
      <c r="BE85" s="677"/>
      <c r="BF85" s="532"/>
      <c r="BG85" s="514"/>
      <c r="BH85" s="677"/>
      <c r="BI85" s="550"/>
      <c r="BJ85" s="514"/>
      <c r="BK85" s="551"/>
      <c r="BL85" s="550"/>
      <c r="BM85" s="514"/>
      <c r="BN85" s="551"/>
      <c r="BO85" s="550"/>
      <c r="BP85" s="514"/>
      <c r="BQ85" s="551"/>
      <c r="BR85" s="550"/>
      <c r="BS85" s="514"/>
      <c r="BT85" s="551"/>
      <c r="BU85" s="550"/>
      <c r="BV85" s="514"/>
      <c r="BW85" s="551"/>
      <c r="BX85" s="550"/>
      <c r="BY85" s="514"/>
      <c r="BZ85" s="551"/>
      <c r="CA85" s="550"/>
      <c r="CB85" s="514"/>
      <c r="CC85" s="551"/>
      <c r="CD85" s="550"/>
      <c r="CE85" s="514"/>
      <c r="CF85" s="551"/>
      <c r="CG85" s="550"/>
      <c r="CH85" s="514"/>
      <c r="CI85" s="551"/>
      <c r="CJ85" s="550"/>
      <c r="CK85" s="514"/>
      <c r="CL85" s="551"/>
      <c r="CM85" s="550"/>
      <c r="CN85" s="514"/>
      <c r="CO85" s="551"/>
      <c r="CP85" s="550"/>
      <c r="CQ85" s="514"/>
      <c r="CR85" s="551"/>
      <c r="CS85" s="550"/>
      <c r="CT85" s="514"/>
      <c r="CU85" s="551"/>
      <c r="CV85" s="550"/>
      <c r="CW85" s="514"/>
      <c r="CX85" s="551"/>
      <c r="CY85" s="550"/>
      <c r="CZ85" s="514"/>
      <c r="DA85" s="551"/>
      <c r="DB85" s="550"/>
      <c r="DC85" s="514"/>
      <c r="DD85" s="551"/>
      <c r="DE85" s="550"/>
      <c r="DF85" s="514"/>
      <c r="DG85" s="551"/>
      <c r="DH85" s="550"/>
      <c r="DI85" s="514"/>
      <c r="DJ85" s="551"/>
      <c r="DK85" s="550"/>
      <c r="DL85" s="514"/>
      <c r="DM85" s="551"/>
      <c r="DN85" s="550"/>
      <c r="DO85" s="514"/>
      <c r="DP85" s="551"/>
      <c r="DQ85" s="676"/>
      <c r="DR85" s="514"/>
      <c r="DS85" s="678"/>
      <c r="DT85" s="550"/>
      <c r="DU85" s="514"/>
      <c r="DV85" s="551"/>
      <c r="DW85" s="550"/>
      <c r="DX85" s="514"/>
      <c r="DY85" s="551"/>
      <c r="DZ85" s="550"/>
      <c r="EA85" s="514"/>
      <c r="EB85" s="551"/>
      <c r="EC85" s="550"/>
      <c r="ED85" s="514"/>
      <c r="EE85" s="551"/>
      <c r="EF85" s="550"/>
      <c r="EG85" s="514"/>
      <c r="EH85" s="551"/>
      <c r="EI85" s="550"/>
      <c r="EJ85" s="514"/>
      <c r="EK85" s="551"/>
      <c r="EL85" s="550"/>
      <c r="EM85" s="514"/>
      <c r="EN85" s="551"/>
      <c r="EO85" s="676"/>
      <c r="EP85" s="514"/>
      <c r="EQ85" s="678"/>
      <c r="ER85" s="550"/>
      <c r="ES85" s="514"/>
      <c r="ET85" s="551"/>
      <c r="EU85" s="550"/>
      <c r="EV85" s="514"/>
      <c r="EW85" s="551"/>
      <c r="EX85" s="550"/>
      <c r="EY85" s="514"/>
      <c r="EZ85" s="551"/>
      <c r="FA85" s="550"/>
      <c r="FB85" s="514"/>
      <c r="FC85" s="551"/>
      <c r="FD85" s="676"/>
      <c r="FE85" s="514"/>
      <c r="FF85" s="678"/>
      <c r="FG85" s="550"/>
      <c r="FH85" s="514"/>
      <c r="FI85" s="551"/>
      <c r="FJ85" s="550"/>
      <c r="FK85" s="514"/>
      <c r="FL85" s="551"/>
      <c r="FM85" s="550"/>
      <c r="FN85" s="514"/>
      <c r="FO85" s="551"/>
      <c r="FP85" s="550"/>
      <c r="FQ85" s="514"/>
      <c r="FR85" s="551"/>
      <c r="FS85" s="550"/>
      <c r="FT85" s="514"/>
      <c r="FU85" s="551"/>
      <c r="FV85" s="550"/>
      <c r="FW85" s="514"/>
      <c r="FX85" s="551"/>
      <c r="FY85" s="550"/>
      <c r="FZ85" s="514"/>
      <c r="GA85" s="551"/>
      <c r="GB85" s="550"/>
      <c r="GC85" s="514"/>
      <c r="GD85" s="551"/>
      <c r="GE85" s="550"/>
      <c r="GF85" s="514"/>
      <c r="GG85" s="551"/>
      <c r="GH85" s="676"/>
      <c r="GI85" s="514"/>
      <c r="GJ85" s="678"/>
      <c r="GK85" s="550"/>
      <c r="GL85" s="514"/>
      <c r="GM85" s="551"/>
      <c r="GN85" s="550"/>
      <c r="GO85" s="514"/>
      <c r="GP85" s="551"/>
      <c r="GQ85" s="550"/>
      <c r="GR85" s="514"/>
      <c r="GS85" s="551"/>
      <c r="GT85" s="550"/>
      <c r="GU85" s="514"/>
      <c r="GV85" s="551"/>
      <c r="GW85" s="676"/>
      <c r="GX85" s="514"/>
      <c r="GY85" s="678"/>
      <c r="GZ85" s="550"/>
      <c r="HA85" s="514"/>
      <c r="HB85" s="551"/>
      <c r="HC85" s="550"/>
      <c r="HD85" s="514"/>
      <c r="HE85" s="551"/>
      <c r="HF85" s="550"/>
      <c r="HG85" s="514"/>
      <c r="HH85" s="551"/>
      <c r="HI85" s="550"/>
      <c r="HJ85" s="514"/>
      <c r="HK85" s="551"/>
      <c r="HL85" s="550"/>
      <c r="HM85" s="514"/>
      <c r="HN85" s="551"/>
      <c r="HO85" s="676"/>
      <c r="HP85" s="514"/>
      <c r="HQ85" s="678"/>
      <c r="HR85" s="550"/>
      <c r="HS85" s="514"/>
      <c r="HT85" s="551"/>
      <c r="HU85" s="550"/>
      <c r="HV85" s="514"/>
      <c r="HW85" s="551"/>
      <c r="HX85" s="550"/>
      <c r="HY85" s="514"/>
      <c r="HZ85" s="551"/>
      <c r="IA85" s="550"/>
      <c r="IB85" s="514"/>
      <c r="IC85" s="551"/>
      <c r="ID85" s="676"/>
      <c r="IE85" s="514"/>
      <c r="IF85" s="678"/>
      <c r="IG85" s="550"/>
      <c r="IH85" s="514"/>
      <c r="II85" s="551"/>
      <c r="IJ85" s="550"/>
      <c r="IK85" s="514"/>
      <c r="IL85" s="551"/>
      <c r="IM85" s="550"/>
      <c r="IN85" s="514"/>
      <c r="IO85" s="551"/>
      <c r="IP85" s="550"/>
      <c r="IQ85" s="514"/>
      <c r="IR85" s="551"/>
      <c r="IS85" s="676"/>
      <c r="IT85" s="514"/>
      <c r="IU85" s="678"/>
      <c r="IV85" s="550"/>
      <c r="IW85" s="514"/>
      <c r="IX85" s="551"/>
      <c r="IY85" s="550"/>
      <c r="IZ85" s="514"/>
      <c r="JA85" s="551"/>
      <c r="JB85" s="550"/>
      <c r="JC85" s="514"/>
      <c r="JD85" s="551"/>
      <c r="JE85" s="550"/>
      <c r="JF85" s="514"/>
      <c r="JG85" s="551"/>
      <c r="JH85" s="676"/>
      <c r="JI85" s="514"/>
      <c r="JJ85" s="678"/>
      <c r="JK85" s="550"/>
      <c r="JL85" s="514"/>
      <c r="JM85" s="551"/>
      <c r="JN85" s="550"/>
      <c r="JO85" s="514"/>
      <c r="JP85" s="551"/>
      <c r="JQ85" s="550"/>
      <c r="JR85" s="514"/>
      <c r="JS85" s="551"/>
      <c r="JT85" s="550"/>
      <c r="JU85" s="514"/>
      <c r="JV85" s="551"/>
      <c r="JW85" s="550"/>
      <c r="JX85" s="514"/>
      <c r="JY85" s="551"/>
      <c r="JZ85" s="676"/>
      <c r="KA85" s="514"/>
      <c r="KB85" s="678"/>
      <c r="KC85" s="550"/>
      <c r="KD85" s="514"/>
      <c r="KE85" s="551"/>
      <c r="KF85" s="550"/>
      <c r="KG85" s="514"/>
      <c r="KH85" s="551"/>
      <c r="KI85" s="550"/>
      <c r="KJ85" s="514"/>
      <c r="KK85" s="551"/>
      <c r="KL85" s="550"/>
      <c r="KM85" s="514"/>
      <c r="KN85" s="551"/>
      <c r="KO85" s="676"/>
      <c r="KP85" s="514"/>
      <c r="KQ85" s="678"/>
      <c r="KR85" s="550"/>
      <c r="KS85" s="514"/>
      <c r="KT85" s="551"/>
      <c r="KU85" s="550"/>
      <c r="KV85" s="514"/>
      <c r="KW85" s="551"/>
      <c r="KX85" s="550"/>
      <c r="KY85" s="514"/>
      <c r="KZ85" s="551"/>
      <c r="LA85" s="550"/>
      <c r="LB85" s="514"/>
      <c r="LC85" s="551"/>
      <c r="LD85" s="676"/>
      <c r="LE85" s="514"/>
      <c r="LF85" s="678"/>
      <c r="LG85" s="550"/>
      <c r="LH85" s="514"/>
      <c r="LI85" s="551"/>
      <c r="LJ85" s="550"/>
      <c r="LK85" s="514"/>
      <c r="LL85" s="551"/>
      <c r="LM85" s="550"/>
      <c r="LN85" s="514"/>
      <c r="LO85" s="551"/>
      <c r="LP85" s="550"/>
      <c r="LQ85" s="514"/>
      <c r="LR85" s="551"/>
      <c r="LS85" s="676"/>
      <c r="LT85" s="514"/>
      <c r="LU85" s="678"/>
      <c r="LV85" s="550"/>
      <c r="LW85" s="514"/>
      <c r="LX85" s="551"/>
      <c r="LY85" s="550"/>
      <c r="LZ85" s="514"/>
      <c r="MA85" s="551"/>
      <c r="MB85" s="550"/>
      <c r="MC85" s="514"/>
      <c r="MD85" s="551"/>
      <c r="ME85" s="550"/>
      <c r="MF85" s="514"/>
      <c r="MG85" s="551"/>
      <c r="MH85" s="550"/>
      <c r="MI85" s="514"/>
      <c r="MJ85" s="551"/>
      <c r="MK85" s="676"/>
      <c r="ML85" s="514"/>
      <c r="MM85" s="678"/>
      <c r="MN85" s="550"/>
      <c r="MO85" s="514"/>
      <c r="MP85" s="551"/>
      <c r="MQ85" s="550"/>
      <c r="MR85" s="514"/>
      <c r="MS85" s="551"/>
      <c r="MT85" s="550"/>
      <c r="MU85" s="514"/>
      <c r="MV85" s="551"/>
      <c r="MW85" s="550"/>
      <c r="MX85" s="514"/>
      <c r="MY85" s="551"/>
      <c r="MZ85" s="676"/>
      <c r="NA85" s="514"/>
      <c r="NB85" s="678"/>
      <c r="NC85" s="550"/>
      <c r="ND85" s="514"/>
      <c r="NE85" s="551"/>
      <c r="NF85" s="550"/>
      <c r="NG85" s="514"/>
      <c r="NH85" s="551"/>
      <c r="NI85" s="550"/>
      <c r="NJ85" s="514"/>
      <c r="NK85" s="551"/>
      <c r="NL85" s="550"/>
      <c r="NM85" s="514"/>
      <c r="NN85" s="551"/>
      <c r="NO85" s="676"/>
      <c r="NP85" s="514"/>
      <c r="NQ85" s="678"/>
      <c r="NR85" s="550"/>
      <c r="NS85" s="514"/>
      <c r="NT85" s="551"/>
      <c r="NU85" s="550"/>
      <c r="NV85" s="514"/>
      <c r="NW85" s="551"/>
      <c r="NX85" s="550"/>
      <c r="NY85" s="514"/>
      <c r="NZ85" s="551"/>
      <c r="OA85" s="550"/>
      <c r="OB85" s="514"/>
      <c r="OC85" s="551"/>
      <c r="OD85" s="676"/>
      <c r="OE85" s="514"/>
      <c r="OF85" s="678"/>
      <c r="OG85" s="550"/>
      <c r="OH85" s="514"/>
      <c r="OI85" s="551"/>
      <c r="OJ85" s="550"/>
      <c r="OK85" s="514"/>
      <c r="OL85" s="551"/>
      <c r="OM85" s="550"/>
      <c r="ON85" s="514"/>
      <c r="OO85" s="551"/>
      <c r="OP85" s="550"/>
      <c r="OQ85" s="514"/>
      <c r="OR85" s="551"/>
      <c r="OS85" s="550"/>
      <c r="OT85" s="514"/>
      <c r="OU85" s="551"/>
      <c r="OV85" s="550"/>
      <c r="OW85" s="514"/>
      <c r="OX85" s="551"/>
      <c r="OY85" s="550"/>
      <c r="OZ85" s="514"/>
      <c r="PA85" s="551"/>
      <c r="PB85" s="550"/>
      <c r="PC85" s="514"/>
      <c r="PD85" s="551"/>
      <c r="PE85" s="550"/>
      <c r="PF85" s="514"/>
      <c r="PG85" s="551"/>
      <c r="PH85" s="550"/>
      <c r="PI85" s="514"/>
      <c r="PJ85" s="551"/>
      <c r="PK85" s="550"/>
      <c r="PL85" s="514"/>
      <c r="PM85" s="551"/>
      <c r="PN85" s="550"/>
      <c r="PO85" s="514"/>
      <c r="PP85" s="551"/>
      <c r="PQ85" s="550"/>
      <c r="PR85" s="514"/>
      <c r="PS85" s="551"/>
      <c r="PT85" s="550"/>
      <c r="PU85" s="514"/>
      <c r="PV85" s="551"/>
      <c r="PW85" s="550"/>
      <c r="PX85" s="514"/>
      <c r="PY85" s="551"/>
      <c r="PZ85" s="550"/>
      <c r="QA85" s="514"/>
      <c r="QB85" s="551"/>
      <c r="QC85" s="550"/>
      <c r="QD85" s="514"/>
      <c r="QE85" s="551"/>
      <c r="QF85" s="550"/>
      <c r="QG85" s="514"/>
      <c r="QH85" s="551"/>
      <c r="QI85" s="550"/>
      <c r="QJ85" s="514"/>
      <c r="QK85" s="551"/>
      <c r="QL85" s="550"/>
      <c r="QM85" s="514"/>
      <c r="QN85" s="551"/>
      <c r="QO85" s="550"/>
      <c r="QP85" s="514"/>
      <c r="QQ85" s="551"/>
      <c r="QR85" s="550"/>
      <c r="QS85" s="514"/>
      <c r="QT85" s="551"/>
      <c r="QU85" s="550"/>
      <c r="QV85" s="514"/>
      <c r="QW85" s="551"/>
      <c r="QX85" s="550"/>
      <c r="QY85" s="514"/>
      <c r="QZ85" s="551"/>
      <c r="RA85" s="550"/>
      <c r="RB85" s="514"/>
      <c r="RC85" s="551"/>
      <c r="RD85" s="550"/>
      <c r="RE85" s="514"/>
      <c r="RF85" s="551"/>
      <c r="RG85" s="550"/>
      <c r="RH85" s="514"/>
      <c r="RI85" s="551"/>
      <c r="RJ85" s="550"/>
      <c r="RK85" s="514"/>
      <c r="RL85" s="551"/>
      <c r="RM85" s="550"/>
      <c r="RN85" s="514"/>
      <c r="RO85" s="551"/>
      <c r="RP85" s="550"/>
      <c r="RQ85" s="514"/>
      <c r="RR85" s="551"/>
      <c r="RS85" s="550"/>
      <c r="RT85" s="514"/>
      <c r="RU85" s="551"/>
      <c r="RV85" s="550"/>
      <c r="RW85" s="514"/>
      <c r="RX85" s="551"/>
      <c r="RY85" s="550"/>
      <c r="RZ85" s="514"/>
      <c r="SA85" s="551"/>
      <c r="SB85" s="550"/>
      <c r="SC85" s="514"/>
      <c r="SD85" s="551"/>
      <c r="SE85" s="550"/>
      <c r="SF85" s="514"/>
      <c r="SG85" s="551"/>
      <c r="SH85" s="550"/>
      <c r="SI85" s="514"/>
      <c r="SJ85" s="551"/>
      <c r="SK85" s="550"/>
      <c r="SL85" s="514"/>
      <c r="SM85" s="551"/>
      <c r="SN85" s="550"/>
      <c r="SO85" s="514"/>
      <c r="SP85" s="551"/>
      <c r="SQ85" s="550"/>
      <c r="SR85" s="514"/>
      <c r="SS85" s="551"/>
      <c r="ST85" s="550"/>
      <c r="SU85" s="514"/>
      <c r="SV85" s="551"/>
      <c r="SW85" s="550"/>
      <c r="SX85" s="514"/>
      <c r="SY85" s="551"/>
      <c r="SZ85" s="550"/>
      <c r="TA85" s="514"/>
      <c r="TB85" s="551"/>
      <c r="TC85" s="550"/>
      <c r="TD85" s="514"/>
      <c r="TE85" s="551"/>
      <c r="TF85" s="550"/>
      <c r="TG85" s="514"/>
      <c r="TH85" s="551"/>
      <c r="TI85" s="550"/>
      <c r="TJ85" s="514"/>
      <c r="TK85" s="551"/>
      <c r="TL85" s="550"/>
      <c r="TM85" s="514"/>
      <c r="TN85" s="551"/>
    </row>
    <row r="86" spans="1:534" ht="16.5" thickBot="1">
      <c r="A86" s="963" t="s">
        <v>1284</v>
      </c>
      <c r="B86" s="964"/>
      <c r="C86" s="965"/>
      <c r="D86" s="963" t="str">
        <f>A86</f>
        <v>Helicopter Requirements</v>
      </c>
      <c r="E86" s="964"/>
      <c r="F86" s="965"/>
      <c r="G86" s="963" t="str">
        <f>D86</f>
        <v>Helicopter Requirements</v>
      </c>
      <c r="H86" s="964"/>
      <c r="I86" s="965"/>
      <c r="J86" s="963" t="str">
        <f>G86</f>
        <v>Helicopter Requirements</v>
      </c>
      <c r="K86" s="964"/>
      <c r="L86" s="965"/>
      <c r="M86" s="963" t="str">
        <f>J86</f>
        <v>Helicopter Requirements</v>
      </c>
      <c r="N86" s="964"/>
      <c r="O86" s="965"/>
      <c r="P86" s="964" t="str">
        <f>M86</f>
        <v>Helicopter Requirements</v>
      </c>
      <c r="Q86" s="964"/>
      <c r="R86" s="965"/>
      <c r="S86" s="963" t="str">
        <f>P86</f>
        <v>Helicopter Requirements</v>
      </c>
      <c r="T86" s="964"/>
      <c r="U86" s="965"/>
      <c r="V86" s="963" t="str">
        <f>S86</f>
        <v>Helicopter Requirements</v>
      </c>
      <c r="W86" s="964"/>
      <c r="X86" s="965"/>
      <c r="Y86" s="963" t="str">
        <f>V86</f>
        <v>Helicopter Requirements</v>
      </c>
      <c r="Z86" s="964"/>
      <c r="AA86" s="964"/>
      <c r="AB86" s="973" t="str">
        <f>Y86</f>
        <v>Helicopter Requirements</v>
      </c>
      <c r="AC86" s="974"/>
      <c r="AD86" s="975"/>
      <c r="AE86" s="964" t="str">
        <f>AB86</f>
        <v>Helicopter Requirements</v>
      </c>
      <c r="AF86" s="964"/>
      <c r="AG86" s="965"/>
      <c r="AH86" s="963" t="str">
        <f>AE86</f>
        <v>Helicopter Requirements</v>
      </c>
      <c r="AI86" s="964"/>
      <c r="AJ86" s="965"/>
      <c r="AK86" s="963" t="str">
        <f>AH86</f>
        <v>Helicopter Requirements</v>
      </c>
      <c r="AL86" s="964"/>
      <c r="AM86" s="965"/>
      <c r="AN86" s="963" t="str">
        <f>AK86</f>
        <v>Helicopter Requirements</v>
      </c>
      <c r="AO86" s="964"/>
      <c r="AP86" s="965"/>
      <c r="AQ86" s="963" t="str">
        <f>AN86</f>
        <v>Helicopter Requirements</v>
      </c>
      <c r="AR86" s="964"/>
      <c r="AS86" s="965"/>
      <c r="AT86" s="963" t="str">
        <f>AQ86</f>
        <v>Helicopter Requirements</v>
      </c>
      <c r="AU86" s="964"/>
      <c r="AV86" s="965"/>
      <c r="AW86" s="963" t="str">
        <f>AT86</f>
        <v>Helicopter Requirements</v>
      </c>
      <c r="AX86" s="964"/>
      <c r="AY86" s="965"/>
      <c r="AZ86" s="963" t="str">
        <f>AW86</f>
        <v>Helicopter Requirements</v>
      </c>
      <c r="BA86" s="964"/>
      <c r="BB86" s="965"/>
      <c r="BC86" s="963" t="str">
        <f>AZ86</f>
        <v>Helicopter Requirements</v>
      </c>
      <c r="BD86" s="964"/>
      <c r="BE86" s="965"/>
      <c r="BF86" s="963" t="str">
        <f>BC86</f>
        <v>Helicopter Requirements</v>
      </c>
      <c r="BG86" s="964"/>
      <c r="BH86" s="965"/>
      <c r="BI86" s="963" t="str">
        <f>BF86</f>
        <v>Helicopter Requirements</v>
      </c>
      <c r="BJ86" s="964"/>
      <c r="BK86" s="965"/>
      <c r="BL86" s="963" t="str">
        <f>BI86</f>
        <v>Helicopter Requirements</v>
      </c>
      <c r="BM86" s="964"/>
      <c r="BN86" s="965"/>
      <c r="BO86" s="963" t="str">
        <f>BL86</f>
        <v>Helicopter Requirements</v>
      </c>
      <c r="BP86" s="964"/>
      <c r="BQ86" s="965"/>
      <c r="BR86" s="963" t="str">
        <f>BO86</f>
        <v>Helicopter Requirements</v>
      </c>
      <c r="BS86" s="964"/>
      <c r="BT86" s="965"/>
      <c r="BU86" s="963" t="str">
        <f>BR86</f>
        <v>Helicopter Requirements</v>
      </c>
      <c r="BV86" s="964"/>
      <c r="BW86" s="965"/>
      <c r="BX86" s="963" t="str">
        <f>BU86</f>
        <v>Helicopter Requirements</v>
      </c>
      <c r="BY86" s="964"/>
      <c r="BZ86" s="965"/>
      <c r="CA86" s="963" t="str">
        <f>BX86</f>
        <v>Helicopter Requirements</v>
      </c>
      <c r="CB86" s="964"/>
      <c r="CC86" s="965"/>
      <c r="CD86" s="963" t="str">
        <f>CA86</f>
        <v>Helicopter Requirements</v>
      </c>
      <c r="CE86" s="964"/>
      <c r="CF86" s="965"/>
      <c r="CG86" s="963" t="str">
        <f>CD86</f>
        <v>Helicopter Requirements</v>
      </c>
      <c r="CH86" s="964"/>
      <c r="CI86" s="965"/>
      <c r="CJ86" s="963" t="str">
        <f>CG86</f>
        <v>Helicopter Requirements</v>
      </c>
      <c r="CK86" s="964"/>
      <c r="CL86" s="965"/>
      <c r="CM86" s="963" t="str">
        <f>CJ86</f>
        <v>Helicopter Requirements</v>
      </c>
      <c r="CN86" s="964"/>
      <c r="CO86" s="965"/>
      <c r="CP86" s="963" t="str">
        <f>CM86</f>
        <v>Helicopter Requirements</v>
      </c>
      <c r="CQ86" s="964"/>
      <c r="CR86" s="965"/>
      <c r="CS86" s="963" t="str">
        <f>CP86</f>
        <v>Helicopter Requirements</v>
      </c>
      <c r="CT86" s="964"/>
      <c r="CU86" s="965"/>
      <c r="CV86" s="963" t="str">
        <f>CS86</f>
        <v>Helicopter Requirements</v>
      </c>
      <c r="CW86" s="964"/>
      <c r="CX86" s="965"/>
      <c r="CY86" s="963" t="str">
        <f>CV86</f>
        <v>Helicopter Requirements</v>
      </c>
      <c r="CZ86" s="964"/>
      <c r="DA86" s="965"/>
      <c r="DB86" s="963" t="str">
        <f>CY86</f>
        <v>Helicopter Requirements</v>
      </c>
      <c r="DC86" s="964"/>
      <c r="DD86" s="965"/>
      <c r="DE86" s="963" t="str">
        <f>DB86</f>
        <v>Helicopter Requirements</v>
      </c>
      <c r="DF86" s="964"/>
      <c r="DG86" s="965"/>
      <c r="DH86" s="963" t="str">
        <f>DE86</f>
        <v>Helicopter Requirements</v>
      </c>
      <c r="DI86" s="964"/>
      <c r="DJ86" s="965"/>
      <c r="DK86" s="963" t="str">
        <f>DH86</f>
        <v>Helicopter Requirements</v>
      </c>
      <c r="DL86" s="964"/>
      <c r="DM86" s="965"/>
      <c r="DN86" s="963" t="str">
        <f>DK86</f>
        <v>Helicopter Requirements</v>
      </c>
      <c r="DO86" s="964"/>
      <c r="DP86" s="965"/>
      <c r="DQ86" s="963" t="str">
        <f>DN86</f>
        <v>Helicopter Requirements</v>
      </c>
      <c r="DR86" s="964"/>
      <c r="DS86" s="965"/>
      <c r="DT86" s="963" t="str">
        <f>DQ86</f>
        <v>Helicopter Requirements</v>
      </c>
      <c r="DU86" s="964"/>
      <c r="DV86" s="965"/>
      <c r="DW86" s="963" t="str">
        <f>DT86</f>
        <v>Helicopter Requirements</v>
      </c>
      <c r="DX86" s="964"/>
      <c r="DY86" s="965"/>
      <c r="DZ86" s="963" t="str">
        <f>DW86</f>
        <v>Helicopter Requirements</v>
      </c>
      <c r="EA86" s="964"/>
      <c r="EB86" s="965"/>
      <c r="EC86" s="963" t="str">
        <f>DZ86</f>
        <v>Helicopter Requirements</v>
      </c>
      <c r="ED86" s="964"/>
      <c r="EE86" s="965"/>
      <c r="EF86" s="963" t="str">
        <f>EC86</f>
        <v>Helicopter Requirements</v>
      </c>
      <c r="EG86" s="964"/>
      <c r="EH86" s="965"/>
      <c r="EI86" s="963" t="str">
        <f>EF86</f>
        <v>Helicopter Requirements</v>
      </c>
      <c r="EJ86" s="964"/>
      <c r="EK86" s="965"/>
      <c r="EL86" s="963" t="str">
        <f>EI86</f>
        <v>Helicopter Requirements</v>
      </c>
      <c r="EM86" s="964"/>
      <c r="EN86" s="965"/>
      <c r="EO86" s="963" t="str">
        <f>EL86</f>
        <v>Helicopter Requirements</v>
      </c>
      <c r="EP86" s="964"/>
      <c r="EQ86" s="965"/>
      <c r="ER86" s="963" t="str">
        <f>EO86</f>
        <v>Helicopter Requirements</v>
      </c>
      <c r="ES86" s="964"/>
      <c r="ET86" s="965"/>
      <c r="EU86" s="963" t="str">
        <f>ER86</f>
        <v>Helicopter Requirements</v>
      </c>
      <c r="EV86" s="964"/>
      <c r="EW86" s="965"/>
      <c r="EX86" s="963" t="str">
        <f>EU86</f>
        <v>Helicopter Requirements</v>
      </c>
      <c r="EY86" s="964"/>
      <c r="EZ86" s="965"/>
      <c r="FA86" s="963" t="str">
        <f>EX86</f>
        <v>Helicopter Requirements</v>
      </c>
      <c r="FB86" s="964"/>
      <c r="FC86" s="965"/>
      <c r="FD86" s="963" t="str">
        <f>FA86</f>
        <v>Helicopter Requirements</v>
      </c>
      <c r="FE86" s="964"/>
      <c r="FF86" s="965"/>
      <c r="FG86" s="963" t="str">
        <f>FD86</f>
        <v>Helicopter Requirements</v>
      </c>
      <c r="FH86" s="964"/>
      <c r="FI86" s="965"/>
      <c r="FJ86" s="963" t="str">
        <f>FG86</f>
        <v>Helicopter Requirements</v>
      </c>
      <c r="FK86" s="964"/>
      <c r="FL86" s="965"/>
      <c r="FM86" s="963" t="str">
        <f>FJ86</f>
        <v>Helicopter Requirements</v>
      </c>
      <c r="FN86" s="964"/>
      <c r="FO86" s="965"/>
      <c r="FP86" s="963" t="str">
        <f>FM86</f>
        <v>Helicopter Requirements</v>
      </c>
      <c r="FQ86" s="964"/>
      <c r="FR86" s="965"/>
      <c r="FS86" s="963" t="str">
        <f>FP86</f>
        <v>Helicopter Requirements</v>
      </c>
      <c r="FT86" s="964"/>
      <c r="FU86" s="965"/>
      <c r="FV86" s="963" t="str">
        <f>FS86</f>
        <v>Helicopter Requirements</v>
      </c>
      <c r="FW86" s="964"/>
      <c r="FX86" s="965"/>
      <c r="FY86" s="963" t="str">
        <f>FV86</f>
        <v>Helicopter Requirements</v>
      </c>
      <c r="FZ86" s="964"/>
      <c r="GA86" s="965"/>
      <c r="GB86" s="963" t="str">
        <f>FY86</f>
        <v>Helicopter Requirements</v>
      </c>
      <c r="GC86" s="964"/>
      <c r="GD86" s="965"/>
      <c r="GE86" s="963" t="str">
        <f>GB86</f>
        <v>Helicopter Requirements</v>
      </c>
      <c r="GF86" s="964"/>
      <c r="GG86" s="965"/>
      <c r="GH86" s="963" t="str">
        <f>GE86</f>
        <v>Helicopter Requirements</v>
      </c>
      <c r="GI86" s="964"/>
      <c r="GJ86" s="965"/>
      <c r="GK86" s="963" t="str">
        <f>GH86</f>
        <v>Helicopter Requirements</v>
      </c>
      <c r="GL86" s="964"/>
      <c r="GM86" s="965"/>
      <c r="GN86" s="963" t="str">
        <f>GK86</f>
        <v>Helicopter Requirements</v>
      </c>
      <c r="GO86" s="964"/>
      <c r="GP86" s="965"/>
      <c r="GQ86" s="963" t="str">
        <f>GN86</f>
        <v>Helicopter Requirements</v>
      </c>
      <c r="GR86" s="964"/>
      <c r="GS86" s="965"/>
      <c r="GT86" s="963" t="str">
        <f>GQ86</f>
        <v>Helicopter Requirements</v>
      </c>
      <c r="GU86" s="964"/>
      <c r="GV86" s="965"/>
      <c r="GW86" s="963" t="str">
        <f>GT86</f>
        <v>Helicopter Requirements</v>
      </c>
      <c r="GX86" s="964"/>
      <c r="GY86" s="965"/>
      <c r="GZ86" s="963" t="str">
        <f>GW86</f>
        <v>Helicopter Requirements</v>
      </c>
      <c r="HA86" s="964"/>
      <c r="HB86" s="965"/>
      <c r="HC86" s="963" t="str">
        <f>GZ86</f>
        <v>Helicopter Requirements</v>
      </c>
      <c r="HD86" s="964"/>
      <c r="HE86" s="965"/>
      <c r="HF86" s="963" t="str">
        <f>HC86</f>
        <v>Helicopter Requirements</v>
      </c>
      <c r="HG86" s="964"/>
      <c r="HH86" s="965"/>
      <c r="HI86" s="963" t="str">
        <f>HF86</f>
        <v>Helicopter Requirements</v>
      </c>
      <c r="HJ86" s="964"/>
      <c r="HK86" s="965"/>
      <c r="HL86" s="963" t="str">
        <f>HI86</f>
        <v>Helicopter Requirements</v>
      </c>
      <c r="HM86" s="964"/>
      <c r="HN86" s="965"/>
      <c r="HO86" s="963" t="str">
        <f>HL86</f>
        <v>Helicopter Requirements</v>
      </c>
      <c r="HP86" s="964"/>
      <c r="HQ86" s="965"/>
      <c r="HR86" s="963" t="str">
        <f>HO86</f>
        <v>Helicopter Requirements</v>
      </c>
      <c r="HS86" s="964"/>
      <c r="HT86" s="965"/>
      <c r="HU86" s="963" t="str">
        <f>HR86</f>
        <v>Helicopter Requirements</v>
      </c>
      <c r="HV86" s="964"/>
      <c r="HW86" s="965"/>
      <c r="HX86" s="963" t="str">
        <f>HU86</f>
        <v>Helicopter Requirements</v>
      </c>
      <c r="HY86" s="964"/>
      <c r="HZ86" s="965"/>
      <c r="IA86" s="963" t="str">
        <f>HX86</f>
        <v>Helicopter Requirements</v>
      </c>
      <c r="IB86" s="964"/>
      <c r="IC86" s="965"/>
      <c r="ID86" s="963" t="str">
        <f>IA86</f>
        <v>Helicopter Requirements</v>
      </c>
      <c r="IE86" s="964"/>
      <c r="IF86" s="965"/>
      <c r="IG86" s="963" t="str">
        <f>ID86</f>
        <v>Helicopter Requirements</v>
      </c>
      <c r="IH86" s="964"/>
      <c r="II86" s="965"/>
      <c r="IJ86" s="963" t="str">
        <f>IG86</f>
        <v>Helicopter Requirements</v>
      </c>
      <c r="IK86" s="964"/>
      <c r="IL86" s="965"/>
      <c r="IM86" s="963" t="str">
        <f>IJ86</f>
        <v>Helicopter Requirements</v>
      </c>
      <c r="IN86" s="964"/>
      <c r="IO86" s="965"/>
      <c r="IP86" s="963" t="str">
        <f>IM86</f>
        <v>Helicopter Requirements</v>
      </c>
      <c r="IQ86" s="964"/>
      <c r="IR86" s="965"/>
      <c r="IS86" s="963" t="str">
        <f>IP86</f>
        <v>Helicopter Requirements</v>
      </c>
      <c r="IT86" s="964"/>
      <c r="IU86" s="965"/>
      <c r="IV86" s="963" t="str">
        <f>IS86</f>
        <v>Helicopter Requirements</v>
      </c>
      <c r="IW86" s="964"/>
      <c r="IX86" s="965"/>
      <c r="IY86" s="963" t="str">
        <f>IV86</f>
        <v>Helicopter Requirements</v>
      </c>
      <c r="IZ86" s="964"/>
      <c r="JA86" s="965"/>
      <c r="JB86" s="963" t="str">
        <f>IY86</f>
        <v>Helicopter Requirements</v>
      </c>
      <c r="JC86" s="964"/>
      <c r="JD86" s="965"/>
      <c r="JE86" s="963" t="str">
        <f>JB86</f>
        <v>Helicopter Requirements</v>
      </c>
      <c r="JF86" s="964"/>
      <c r="JG86" s="965"/>
      <c r="JH86" s="963" t="str">
        <f>JE86</f>
        <v>Helicopter Requirements</v>
      </c>
      <c r="JI86" s="964"/>
      <c r="JJ86" s="965"/>
      <c r="JK86" s="963" t="str">
        <f>JH86</f>
        <v>Helicopter Requirements</v>
      </c>
      <c r="JL86" s="964"/>
      <c r="JM86" s="965"/>
      <c r="JN86" s="963" t="str">
        <f>JK86</f>
        <v>Helicopter Requirements</v>
      </c>
      <c r="JO86" s="964"/>
      <c r="JP86" s="965"/>
      <c r="JQ86" s="963" t="str">
        <f>JN86</f>
        <v>Helicopter Requirements</v>
      </c>
      <c r="JR86" s="964"/>
      <c r="JS86" s="965"/>
      <c r="JT86" s="963" t="str">
        <f>JQ86</f>
        <v>Helicopter Requirements</v>
      </c>
      <c r="JU86" s="964"/>
      <c r="JV86" s="965"/>
      <c r="JW86" s="963" t="str">
        <f>JT86</f>
        <v>Helicopter Requirements</v>
      </c>
      <c r="JX86" s="964"/>
      <c r="JY86" s="965"/>
      <c r="JZ86" s="963" t="str">
        <f>JW86</f>
        <v>Helicopter Requirements</v>
      </c>
      <c r="KA86" s="964"/>
      <c r="KB86" s="965"/>
      <c r="KC86" s="963" t="str">
        <f>JZ86</f>
        <v>Helicopter Requirements</v>
      </c>
      <c r="KD86" s="964"/>
      <c r="KE86" s="965"/>
      <c r="KF86" s="963" t="str">
        <f>KC86</f>
        <v>Helicopter Requirements</v>
      </c>
      <c r="KG86" s="964"/>
      <c r="KH86" s="965"/>
      <c r="KI86" s="963" t="str">
        <f>KF86</f>
        <v>Helicopter Requirements</v>
      </c>
      <c r="KJ86" s="964"/>
      <c r="KK86" s="965"/>
      <c r="KL86" s="963" t="str">
        <f>KI86</f>
        <v>Helicopter Requirements</v>
      </c>
      <c r="KM86" s="964"/>
      <c r="KN86" s="965"/>
      <c r="KO86" s="963" t="str">
        <f>KL86</f>
        <v>Helicopter Requirements</v>
      </c>
      <c r="KP86" s="964"/>
      <c r="KQ86" s="965"/>
      <c r="KR86" s="963" t="str">
        <f>KO86</f>
        <v>Helicopter Requirements</v>
      </c>
      <c r="KS86" s="964"/>
      <c r="KT86" s="965"/>
      <c r="KU86" s="963" t="str">
        <f>KR86</f>
        <v>Helicopter Requirements</v>
      </c>
      <c r="KV86" s="964"/>
      <c r="KW86" s="965"/>
      <c r="KX86" s="963" t="str">
        <f>KU86</f>
        <v>Helicopter Requirements</v>
      </c>
      <c r="KY86" s="964"/>
      <c r="KZ86" s="965"/>
      <c r="LA86" s="963" t="str">
        <f>KX86</f>
        <v>Helicopter Requirements</v>
      </c>
      <c r="LB86" s="964"/>
      <c r="LC86" s="965"/>
      <c r="LD86" s="963" t="str">
        <f>LA86</f>
        <v>Helicopter Requirements</v>
      </c>
      <c r="LE86" s="964"/>
      <c r="LF86" s="965"/>
      <c r="LG86" s="963" t="str">
        <f>LD86</f>
        <v>Helicopter Requirements</v>
      </c>
      <c r="LH86" s="964"/>
      <c r="LI86" s="965"/>
      <c r="LJ86" s="963" t="str">
        <f>LG86</f>
        <v>Helicopter Requirements</v>
      </c>
      <c r="LK86" s="964"/>
      <c r="LL86" s="965"/>
      <c r="LM86" s="963" t="str">
        <f>LJ86</f>
        <v>Helicopter Requirements</v>
      </c>
      <c r="LN86" s="964"/>
      <c r="LO86" s="965"/>
      <c r="LP86" s="963" t="str">
        <f>LM86</f>
        <v>Helicopter Requirements</v>
      </c>
      <c r="LQ86" s="964"/>
      <c r="LR86" s="965"/>
      <c r="LS86" s="963" t="str">
        <f>LP86</f>
        <v>Helicopter Requirements</v>
      </c>
      <c r="LT86" s="964"/>
      <c r="LU86" s="965"/>
      <c r="LV86" s="963" t="str">
        <f>LS86</f>
        <v>Helicopter Requirements</v>
      </c>
      <c r="LW86" s="964"/>
      <c r="LX86" s="965"/>
      <c r="LY86" s="963" t="str">
        <f>LV86</f>
        <v>Helicopter Requirements</v>
      </c>
      <c r="LZ86" s="964"/>
      <c r="MA86" s="965"/>
      <c r="MB86" s="963" t="str">
        <f>LY86</f>
        <v>Helicopter Requirements</v>
      </c>
      <c r="MC86" s="964"/>
      <c r="MD86" s="965"/>
      <c r="ME86" s="963" t="str">
        <f>MB86</f>
        <v>Helicopter Requirements</v>
      </c>
      <c r="MF86" s="964"/>
      <c r="MG86" s="965"/>
      <c r="MH86" s="963" t="str">
        <f>ME86</f>
        <v>Helicopter Requirements</v>
      </c>
      <c r="MI86" s="964"/>
      <c r="MJ86" s="965"/>
      <c r="MK86" s="963" t="str">
        <f>MH86</f>
        <v>Helicopter Requirements</v>
      </c>
      <c r="ML86" s="964"/>
      <c r="MM86" s="965"/>
      <c r="MN86" s="963" t="str">
        <f>MK86</f>
        <v>Helicopter Requirements</v>
      </c>
      <c r="MO86" s="964"/>
      <c r="MP86" s="965"/>
      <c r="MQ86" s="963" t="str">
        <f>MN86</f>
        <v>Helicopter Requirements</v>
      </c>
      <c r="MR86" s="964"/>
      <c r="MS86" s="965"/>
      <c r="MT86" s="963" t="str">
        <f>MQ86</f>
        <v>Helicopter Requirements</v>
      </c>
      <c r="MU86" s="964"/>
      <c r="MV86" s="965"/>
      <c r="MW86" s="963" t="str">
        <f>MT86</f>
        <v>Helicopter Requirements</v>
      </c>
      <c r="MX86" s="964"/>
      <c r="MY86" s="965"/>
      <c r="MZ86" s="963" t="str">
        <f>MW86</f>
        <v>Helicopter Requirements</v>
      </c>
      <c r="NA86" s="964"/>
      <c r="NB86" s="965"/>
      <c r="NC86" s="963" t="str">
        <f>MZ86</f>
        <v>Helicopter Requirements</v>
      </c>
      <c r="ND86" s="964"/>
      <c r="NE86" s="965"/>
      <c r="NF86" s="963" t="str">
        <f>NC86</f>
        <v>Helicopter Requirements</v>
      </c>
      <c r="NG86" s="964"/>
      <c r="NH86" s="965"/>
      <c r="NI86" s="963" t="str">
        <f>NF86</f>
        <v>Helicopter Requirements</v>
      </c>
      <c r="NJ86" s="964"/>
      <c r="NK86" s="965"/>
      <c r="NL86" s="963" t="str">
        <f>NI86</f>
        <v>Helicopter Requirements</v>
      </c>
      <c r="NM86" s="964"/>
      <c r="NN86" s="965"/>
      <c r="NO86" s="963" t="str">
        <f>NL86</f>
        <v>Helicopter Requirements</v>
      </c>
      <c r="NP86" s="964"/>
      <c r="NQ86" s="965"/>
      <c r="NR86" s="963" t="str">
        <f>NO86</f>
        <v>Helicopter Requirements</v>
      </c>
      <c r="NS86" s="964"/>
      <c r="NT86" s="965"/>
      <c r="NU86" s="963" t="str">
        <f>NR86</f>
        <v>Helicopter Requirements</v>
      </c>
      <c r="NV86" s="964"/>
      <c r="NW86" s="965"/>
      <c r="NX86" s="963" t="str">
        <f>NU86</f>
        <v>Helicopter Requirements</v>
      </c>
      <c r="NY86" s="964"/>
      <c r="NZ86" s="965"/>
      <c r="OA86" s="963" t="str">
        <f>NX86</f>
        <v>Helicopter Requirements</v>
      </c>
      <c r="OB86" s="964"/>
      <c r="OC86" s="965"/>
      <c r="OD86" s="963" t="str">
        <f>OA86</f>
        <v>Helicopter Requirements</v>
      </c>
      <c r="OE86" s="964"/>
      <c r="OF86" s="965"/>
      <c r="OG86" s="963" t="str">
        <f>OD86</f>
        <v>Helicopter Requirements</v>
      </c>
      <c r="OH86" s="964"/>
      <c r="OI86" s="965"/>
      <c r="OJ86" s="963" t="str">
        <f>OG86</f>
        <v>Helicopter Requirements</v>
      </c>
      <c r="OK86" s="964"/>
      <c r="OL86" s="965"/>
      <c r="OM86" s="963" t="str">
        <f>OJ86</f>
        <v>Helicopter Requirements</v>
      </c>
      <c r="ON86" s="964"/>
      <c r="OO86" s="965"/>
      <c r="OP86" s="963" t="str">
        <f>OM86</f>
        <v>Helicopter Requirements</v>
      </c>
      <c r="OQ86" s="964"/>
      <c r="OR86" s="965"/>
      <c r="OS86" s="963" t="str">
        <f>OP86</f>
        <v>Helicopter Requirements</v>
      </c>
      <c r="OT86" s="964"/>
      <c r="OU86" s="965"/>
      <c r="OV86" s="963" t="str">
        <f>OS86</f>
        <v>Helicopter Requirements</v>
      </c>
      <c r="OW86" s="964"/>
      <c r="OX86" s="965"/>
      <c r="OY86" s="963" t="str">
        <f>OV86</f>
        <v>Helicopter Requirements</v>
      </c>
      <c r="OZ86" s="964"/>
      <c r="PA86" s="965"/>
      <c r="PB86" s="963" t="str">
        <f>OY86</f>
        <v>Helicopter Requirements</v>
      </c>
      <c r="PC86" s="964"/>
      <c r="PD86" s="965"/>
      <c r="PE86" s="963" t="str">
        <f>PB86</f>
        <v>Helicopter Requirements</v>
      </c>
      <c r="PF86" s="964"/>
      <c r="PG86" s="965"/>
      <c r="PH86" s="963" t="str">
        <f>PE86</f>
        <v>Helicopter Requirements</v>
      </c>
      <c r="PI86" s="964"/>
      <c r="PJ86" s="965"/>
      <c r="PK86" s="963" t="str">
        <f>PH86</f>
        <v>Helicopter Requirements</v>
      </c>
      <c r="PL86" s="964"/>
      <c r="PM86" s="965"/>
      <c r="PN86" s="963" t="str">
        <f>PK86</f>
        <v>Helicopter Requirements</v>
      </c>
      <c r="PO86" s="964"/>
      <c r="PP86" s="965"/>
      <c r="PQ86" s="963" t="str">
        <f>PN86</f>
        <v>Helicopter Requirements</v>
      </c>
      <c r="PR86" s="964"/>
      <c r="PS86" s="965"/>
      <c r="PT86" s="963" t="str">
        <f>PQ86</f>
        <v>Helicopter Requirements</v>
      </c>
      <c r="PU86" s="964"/>
      <c r="PV86" s="965"/>
      <c r="PW86" s="963" t="str">
        <f>PT86</f>
        <v>Helicopter Requirements</v>
      </c>
      <c r="PX86" s="964"/>
      <c r="PY86" s="965"/>
      <c r="PZ86" s="963" t="str">
        <f>PW86</f>
        <v>Helicopter Requirements</v>
      </c>
      <c r="QA86" s="964"/>
      <c r="QB86" s="965"/>
      <c r="QC86" s="963" t="str">
        <f>PZ86</f>
        <v>Helicopter Requirements</v>
      </c>
      <c r="QD86" s="964"/>
      <c r="QE86" s="965"/>
      <c r="QF86" s="963" t="str">
        <f>QC86</f>
        <v>Helicopter Requirements</v>
      </c>
      <c r="QG86" s="964"/>
      <c r="QH86" s="965"/>
      <c r="QI86" s="963" t="str">
        <f>QF86</f>
        <v>Helicopter Requirements</v>
      </c>
      <c r="QJ86" s="964"/>
      <c r="QK86" s="965"/>
      <c r="QL86" s="963" t="str">
        <f>QI86</f>
        <v>Helicopter Requirements</v>
      </c>
      <c r="QM86" s="964"/>
      <c r="QN86" s="965"/>
      <c r="QO86" s="963" t="str">
        <f>QL86</f>
        <v>Helicopter Requirements</v>
      </c>
      <c r="QP86" s="964"/>
      <c r="QQ86" s="965"/>
      <c r="QR86" s="963" t="str">
        <f>QO86</f>
        <v>Helicopter Requirements</v>
      </c>
      <c r="QS86" s="964"/>
      <c r="QT86" s="965"/>
      <c r="QU86" s="963" t="str">
        <f>QR86</f>
        <v>Helicopter Requirements</v>
      </c>
      <c r="QV86" s="964"/>
      <c r="QW86" s="965"/>
      <c r="QX86" s="963" t="str">
        <f>QU86</f>
        <v>Helicopter Requirements</v>
      </c>
      <c r="QY86" s="964"/>
      <c r="QZ86" s="965"/>
      <c r="RA86" s="963" t="str">
        <f>QX86</f>
        <v>Helicopter Requirements</v>
      </c>
      <c r="RB86" s="964"/>
      <c r="RC86" s="965"/>
      <c r="RD86" s="963" t="str">
        <f>RA86</f>
        <v>Helicopter Requirements</v>
      </c>
      <c r="RE86" s="964"/>
      <c r="RF86" s="965"/>
      <c r="RG86" s="963" t="str">
        <f>RD86</f>
        <v>Helicopter Requirements</v>
      </c>
      <c r="RH86" s="964"/>
      <c r="RI86" s="965"/>
      <c r="RJ86" s="963" t="str">
        <f>RG86</f>
        <v>Helicopter Requirements</v>
      </c>
      <c r="RK86" s="964"/>
      <c r="RL86" s="965"/>
      <c r="RM86" s="963" t="str">
        <f>RJ86</f>
        <v>Helicopter Requirements</v>
      </c>
      <c r="RN86" s="964"/>
      <c r="RO86" s="965"/>
      <c r="RP86" s="963" t="str">
        <f>RM86</f>
        <v>Helicopter Requirements</v>
      </c>
      <c r="RQ86" s="964"/>
      <c r="RR86" s="965"/>
      <c r="RS86" s="963" t="str">
        <f>RP86</f>
        <v>Helicopter Requirements</v>
      </c>
      <c r="RT86" s="964"/>
      <c r="RU86" s="965"/>
      <c r="RV86" s="963" t="str">
        <f>RS86</f>
        <v>Helicopter Requirements</v>
      </c>
      <c r="RW86" s="964"/>
      <c r="RX86" s="965"/>
      <c r="RY86" s="963" t="str">
        <f>RV86</f>
        <v>Helicopter Requirements</v>
      </c>
      <c r="RZ86" s="964"/>
      <c r="SA86" s="965"/>
      <c r="SB86" s="963" t="str">
        <f>RY86</f>
        <v>Helicopter Requirements</v>
      </c>
      <c r="SC86" s="964"/>
      <c r="SD86" s="965"/>
      <c r="SE86" s="963" t="str">
        <f>SB86</f>
        <v>Helicopter Requirements</v>
      </c>
      <c r="SF86" s="964"/>
      <c r="SG86" s="965"/>
      <c r="SH86" s="963" t="str">
        <f>SE86</f>
        <v>Helicopter Requirements</v>
      </c>
      <c r="SI86" s="964"/>
      <c r="SJ86" s="965"/>
      <c r="SK86" s="963" t="str">
        <f>SH86</f>
        <v>Helicopter Requirements</v>
      </c>
      <c r="SL86" s="964"/>
      <c r="SM86" s="965"/>
      <c r="SN86" s="963" t="str">
        <f>SK86</f>
        <v>Helicopter Requirements</v>
      </c>
      <c r="SO86" s="964"/>
      <c r="SP86" s="965"/>
      <c r="SQ86" s="963" t="str">
        <f>SN86</f>
        <v>Helicopter Requirements</v>
      </c>
      <c r="SR86" s="964"/>
      <c r="SS86" s="965"/>
      <c r="ST86" s="963" t="str">
        <f>SQ86</f>
        <v>Helicopter Requirements</v>
      </c>
      <c r="SU86" s="964"/>
      <c r="SV86" s="965"/>
      <c r="SW86" s="963" t="str">
        <f>ST86</f>
        <v>Helicopter Requirements</v>
      </c>
      <c r="SX86" s="964"/>
      <c r="SY86" s="965"/>
      <c r="SZ86" s="963" t="str">
        <f>SW86</f>
        <v>Helicopter Requirements</v>
      </c>
      <c r="TA86" s="964"/>
      <c r="TB86" s="965"/>
      <c r="TC86" s="963" t="str">
        <f>SZ86</f>
        <v>Helicopter Requirements</v>
      </c>
      <c r="TD86" s="964"/>
      <c r="TE86" s="965"/>
      <c r="TF86" s="963" t="str">
        <f>TC86</f>
        <v>Helicopter Requirements</v>
      </c>
      <c r="TG86" s="964"/>
      <c r="TH86" s="965"/>
      <c r="TI86" s="963" t="str">
        <f>TF86</f>
        <v>Helicopter Requirements</v>
      </c>
      <c r="TJ86" s="964"/>
      <c r="TK86" s="965"/>
      <c r="TL86" s="963" t="str">
        <f>TI86</f>
        <v>Helicopter Requirements</v>
      </c>
      <c r="TM86" s="964"/>
      <c r="TN86" s="965"/>
    </row>
    <row r="87" spans="1:534">
      <c r="A87" s="552" t="s">
        <v>1285</v>
      </c>
      <c r="B87" s="535"/>
      <c r="C87" s="553" t="s">
        <v>1285</v>
      </c>
      <c r="D87" s="552" t="s">
        <v>1285</v>
      </c>
      <c r="E87" s="535"/>
      <c r="F87" s="553" t="s">
        <v>1285</v>
      </c>
      <c r="G87" s="552" t="s">
        <v>1285</v>
      </c>
      <c r="H87" s="804"/>
      <c r="I87" s="553" t="s">
        <v>1285</v>
      </c>
      <c r="J87" s="552" t="s">
        <v>1285</v>
      </c>
      <c r="K87" s="535"/>
      <c r="L87" s="553" t="s">
        <v>1285</v>
      </c>
      <c r="M87" s="552" t="s">
        <v>1285</v>
      </c>
      <c r="N87" s="535"/>
      <c r="O87" s="553" t="s">
        <v>1285</v>
      </c>
      <c r="P87" s="534" t="s">
        <v>1285</v>
      </c>
      <c r="Q87" s="535"/>
      <c r="R87" s="535" t="s">
        <v>1285</v>
      </c>
      <c r="S87" s="534" t="s">
        <v>1285</v>
      </c>
      <c r="T87" s="535"/>
      <c r="U87" s="535" t="s">
        <v>1285</v>
      </c>
      <c r="V87" s="534" t="s">
        <v>1285</v>
      </c>
      <c r="W87" s="535"/>
      <c r="X87" s="535" t="s">
        <v>1285</v>
      </c>
      <c r="Y87" s="534" t="s">
        <v>1285</v>
      </c>
      <c r="Z87" s="535"/>
      <c r="AA87" s="535" t="s">
        <v>1285</v>
      </c>
      <c r="AB87" s="680" t="s">
        <v>1285</v>
      </c>
      <c r="AC87" s="681"/>
      <c r="AD87" s="682" t="s">
        <v>1285</v>
      </c>
      <c r="AE87" s="534" t="s">
        <v>1285</v>
      </c>
      <c r="AF87" s="535"/>
      <c r="AG87" s="535" t="s">
        <v>1285</v>
      </c>
      <c r="AH87" s="534" t="s">
        <v>1285</v>
      </c>
      <c r="AI87" s="535"/>
      <c r="AJ87" s="535" t="s">
        <v>1285</v>
      </c>
      <c r="AK87" s="534" t="s">
        <v>1285</v>
      </c>
      <c r="AL87" s="535"/>
      <c r="AM87" s="535" t="s">
        <v>1285</v>
      </c>
      <c r="AN87" s="534" t="s">
        <v>1285</v>
      </c>
      <c r="AO87" s="535"/>
      <c r="AP87" s="535" t="s">
        <v>1285</v>
      </c>
      <c r="AQ87" s="534" t="s">
        <v>1285</v>
      </c>
      <c r="AR87" s="535"/>
      <c r="AS87" s="535" t="s">
        <v>1285</v>
      </c>
      <c r="AT87" s="534" t="s">
        <v>1285</v>
      </c>
      <c r="AU87" s="535"/>
      <c r="AV87" s="535" t="s">
        <v>1285</v>
      </c>
      <c r="AW87" s="534" t="s">
        <v>1285</v>
      </c>
      <c r="AX87" s="535"/>
      <c r="AY87" s="535" t="s">
        <v>1285</v>
      </c>
      <c r="AZ87" s="534" t="s">
        <v>1285</v>
      </c>
      <c r="BA87" s="535"/>
      <c r="BB87" s="535" t="s">
        <v>1285</v>
      </c>
      <c r="BC87" s="534" t="s">
        <v>1285</v>
      </c>
      <c r="BD87" s="535"/>
      <c r="BE87" s="535" t="s">
        <v>1285</v>
      </c>
      <c r="BF87" s="534" t="s">
        <v>1285</v>
      </c>
      <c r="BG87" s="535"/>
      <c r="BH87" s="535" t="s">
        <v>1285</v>
      </c>
      <c r="BI87" s="534" t="s">
        <v>1285</v>
      </c>
      <c r="BJ87" s="535"/>
      <c r="BK87" s="535" t="s">
        <v>1285</v>
      </c>
      <c r="BL87" s="534" t="s">
        <v>1285</v>
      </c>
      <c r="BM87" s="535"/>
      <c r="BN87" s="535" t="s">
        <v>1285</v>
      </c>
      <c r="BO87" s="534" t="s">
        <v>1285</v>
      </c>
      <c r="BP87" s="535"/>
      <c r="BQ87" s="535" t="s">
        <v>1285</v>
      </c>
      <c r="BR87" s="534" t="s">
        <v>1285</v>
      </c>
      <c r="BS87" s="535"/>
      <c r="BT87" s="535" t="s">
        <v>1285</v>
      </c>
      <c r="BU87" s="534" t="s">
        <v>1285</v>
      </c>
      <c r="BV87" s="535"/>
      <c r="BW87" s="535" t="s">
        <v>1285</v>
      </c>
      <c r="BX87" s="534" t="s">
        <v>1285</v>
      </c>
      <c r="BY87" s="535"/>
      <c r="BZ87" s="535" t="s">
        <v>1285</v>
      </c>
      <c r="CA87" s="534" t="s">
        <v>1285</v>
      </c>
      <c r="CB87" s="535"/>
      <c r="CC87" s="535" t="s">
        <v>1285</v>
      </c>
      <c r="CD87" s="534" t="s">
        <v>1285</v>
      </c>
      <c r="CE87" s="535"/>
      <c r="CF87" s="535" t="s">
        <v>1285</v>
      </c>
      <c r="CG87" s="534" t="s">
        <v>1285</v>
      </c>
      <c r="CH87" s="535"/>
      <c r="CI87" s="535" t="s">
        <v>1285</v>
      </c>
      <c r="CJ87" s="534" t="s">
        <v>1285</v>
      </c>
      <c r="CK87" s="535"/>
      <c r="CL87" s="535" t="s">
        <v>1285</v>
      </c>
      <c r="CM87" s="534" t="s">
        <v>1285</v>
      </c>
      <c r="CN87" s="535"/>
      <c r="CO87" s="535" t="s">
        <v>1285</v>
      </c>
      <c r="CP87" s="534" t="s">
        <v>1285</v>
      </c>
      <c r="CQ87" s="535"/>
      <c r="CR87" s="535" t="s">
        <v>1285</v>
      </c>
      <c r="CS87" s="534" t="s">
        <v>1285</v>
      </c>
      <c r="CT87" s="535"/>
      <c r="CU87" s="535" t="s">
        <v>1285</v>
      </c>
      <c r="CV87" s="534" t="s">
        <v>1285</v>
      </c>
      <c r="CW87" s="535"/>
      <c r="CX87" s="535" t="s">
        <v>1285</v>
      </c>
      <c r="CY87" s="534" t="s">
        <v>1285</v>
      </c>
      <c r="CZ87" s="535"/>
      <c r="DA87" s="535" t="s">
        <v>1285</v>
      </c>
      <c r="DB87" s="534" t="s">
        <v>1285</v>
      </c>
      <c r="DC87" s="535"/>
      <c r="DD87" s="535" t="s">
        <v>1285</v>
      </c>
      <c r="DE87" s="534" t="s">
        <v>1285</v>
      </c>
      <c r="DF87" s="535"/>
      <c r="DG87" s="535" t="s">
        <v>1285</v>
      </c>
      <c r="DH87" s="534" t="s">
        <v>1285</v>
      </c>
      <c r="DI87" s="535"/>
      <c r="DJ87" s="535" t="s">
        <v>1285</v>
      </c>
      <c r="DK87" s="534" t="s">
        <v>1285</v>
      </c>
      <c r="DL87" s="535"/>
      <c r="DM87" s="535" t="s">
        <v>1285</v>
      </c>
      <c r="DN87" s="534" t="s">
        <v>1285</v>
      </c>
      <c r="DO87" s="535"/>
      <c r="DP87" s="535" t="s">
        <v>1285</v>
      </c>
      <c r="DQ87" s="534" t="s">
        <v>1285</v>
      </c>
      <c r="DR87" s="535"/>
      <c r="DS87" s="535" t="s">
        <v>1285</v>
      </c>
      <c r="DT87" s="534" t="s">
        <v>1285</v>
      </c>
      <c r="DU87" s="535"/>
      <c r="DV87" s="535" t="s">
        <v>1285</v>
      </c>
      <c r="DW87" s="534" t="s">
        <v>1285</v>
      </c>
      <c r="DX87" s="535"/>
      <c r="DY87" s="535" t="s">
        <v>1285</v>
      </c>
      <c r="DZ87" s="534" t="s">
        <v>1285</v>
      </c>
      <c r="EA87" s="535"/>
      <c r="EB87" s="535" t="s">
        <v>1285</v>
      </c>
      <c r="EC87" s="534" t="s">
        <v>1285</v>
      </c>
      <c r="ED87" s="535"/>
      <c r="EE87" s="535" t="s">
        <v>1285</v>
      </c>
      <c r="EF87" s="534" t="s">
        <v>1285</v>
      </c>
      <c r="EG87" s="535"/>
      <c r="EH87" s="535" t="s">
        <v>1285</v>
      </c>
      <c r="EI87" s="534" t="s">
        <v>1285</v>
      </c>
      <c r="EJ87" s="535"/>
      <c r="EK87" s="535" t="s">
        <v>1285</v>
      </c>
      <c r="EL87" s="534" t="s">
        <v>1285</v>
      </c>
      <c r="EM87" s="535"/>
      <c r="EN87" s="535" t="s">
        <v>1285</v>
      </c>
      <c r="EO87" s="534" t="s">
        <v>1285</v>
      </c>
      <c r="EP87" s="535"/>
      <c r="EQ87" s="535" t="s">
        <v>1285</v>
      </c>
      <c r="ER87" s="534" t="s">
        <v>1285</v>
      </c>
      <c r="ES87" s="535"/>
      <c r="ET87" s="535" t="s">
        <v>1285</v>
      </c>
      <c r="EU87" s="534" t="s">
        <v>1285</v>
      </c>
      <c r="EV87" s="535"/>
      <c r="EW87" s="535" t="s">
        <v>1285</v>
      </c>
      <c r="EX87" s="534" t="s">
        <v>1285</v>
      </c>
      <c r="EY87" s="535"/>
      <c r="EZ87" s="535" t="s">
        <v>1285</v>
      </c>
      <c r="FA87" s="534" t="s">
        <v>1285</v>
      </c>
      <c r="FB87" s="535"/>
      <c r="FC87" s="535" t="s">
        <v>1285</v>
      </c>
      <c r="FD87" s="534" t="s">
        <v>1285</v>
      </c>
      <c r="FE87" s="535"/>
      <c r="FF87" s="535" t="s">
        <v>1285</v>
      </c>
      <c r="FG87" s="534" t="s">
        <v>1285</v>
      </c>
      <c r="FH87" s="535"/>
      <c r="FI87" s="535" t="s">
        <v>1285</v>
      </c>
      <c r="FJ87" s="534" t="s">
        <v>1285</v>
      </c>
      <c r="FK87" s="535"/>
      <c r="FL87" s="535" t="s">
        <v>1285</v>
      </c>
      <c r="FM87" s="534" t="s">
        <v>1285</v>
      </c>
      <c r="FN87" s="535"/>
      <c r="FO87" s="535" t="s">
        <v>1285</v>
      </c>
      <c r="FP87" s="534" t="s">
        <v>1285</v>
      </c>
      <c r="FQ87" s="535"/>
      <c r="FR87" s="535" t="s">
        <v>1285</v>
      </c>
      <c r="FS87" s="534" t="s">
        <v>1285</v>
      </c>
      <c r="FT87" s="535"/>
      <c r="FU87" s="535" t="s">
        <v>1285</v>
      </c>
      <c r="FV87" s="534" t="s">
        <v>1285</v>
      </c>
      <c r="FW87" s="535"/>
      <c r="FX87" s="535" t="s">
        <v>1285</v>
      </c>
      <c r="FY87" s="534" t="s">
        <v>1285</v>
      </c>
      <c r="FZ87" s="535"/>
      <c r="GA87" s="535" t="s">
        <v>1285</v>
      </c>
      <c r="GB87" s="534" t="s">
        <v>1285</v>
      </c>
      <c r="GC87" s="535"/>
      <c r="GD87" s="535" t="s">
        <v>1285</v>
      </c>
      <c r="GE87" s="534" t="s">
        <v>1285</v>
      </c>
      <c r="GF87" s="535"/>
      <c r="GG87" s="535" t="s">
        <v>1285</v>
      </c>
      <c r="GH87" s="534" t="s">
        <v>1285</v>
      </c>
      <c r="GI87" s="535"/>
      <c r="GJ87" s="535" t="s">
        <v>1285</v>
      </c>
      <c r="GK87" s="534" t="s">
        <v>1285</v>
      </c>
      <c r="GL87" s="535"/>
      <c r="GM87" s="535" t="s">
        <v>1285</v>
      </c>
      <c r="GN87" s="534" t="s">
        <v>1285</v>
      </c>
      <c r="GO87" s="535"/>
      <c r="GP87" s="535" t="s">
        <v>1285</v>
      </c>
      <c r="GQ87" s="534" t="s">
        <v>1285</v>
      </c>
      <c r="GR87" s="535"/>
      <c r="GS87" s="535" t="s">
        <v>1285</v>
      </c>
      <c r="GT87" s="534" t="s">
        <v>1285</v>
      </c>
      <c r="GU87" s="535"/>
      <c r="GV87" s="535" t="s">
        <v>1285</v>
      </c>
      <c r="GW87" s="534" t="s">
        <v>1285</v>
      </c>
      <c r="GX87" s="535"/>
      <c r="GY87" s="535" t="s">
        <v>1285</v>
      </c>
      <c r="GZ87" s="534" t="s">
        <v>1285</v>
      </c>
      <c r="HA87" s="535"/>
      <c r="HB87" s="535" t="s">
        <v>1285</v>
      </c>
      <c r="HC87" s="534" t="s">
        <v>1285</v>
      </c>
      <c r="HD87" s="535"/>
      <c r="HE87" s="535" t="s">
        <v>1285</v>
      </c>
      <c r="HF87" s="534" t="s">
        <v>1285</v>
      </c>
      <c r="HG87" s="535"/>
      <c r="HH87" s="535" t="s">
        <v>1285</v>
      </c>
      <c r="HI87" s="534" t="s">
        <v>1285</v>
      </c>
      <c r="HJ87" s="535"/>
      <c r="HK87" s="535" t="s">
        <v>1285</v>
      </c>
      <c r="HL87" s="534" t="s">
        <v>1285</v>
      </c>
      <c r="HM87" s="535"/>
      <c r="HN87" s="535" t="s">
        <v>1285</v>
      </c>
      <c r="HO87" s="534" t="s">
        <v>1285</v>
      </c>
      <c r="HP87" s="535"/>
      <c r="HQ87" s="535" t="s">
        <v>1285</v>
      </c>
      <c r="HR87" s="534" t="s">
        <v>1285</v>
      </c>
      <c r="HS87" s="535"/>
      <c r="HT87" s="535" t="s">
        <v>1285</v>
      </c>
      <c r="HU87" s="534" t="s">
        <v>1285</v>
      </c>
      <c r="HV87" s="535"/>
      <c r="HW87" s="535" t="s">
        <v>1285</v>
      </c>
      <c r="HX87" s="534" t="s">
        <v>1285</v>
      </c>
      <c r="HY87" s="535"/>
      <c r="HZ87" s="535" t="s">
        <v>1285</v>
      </c>
      <c r="IA87" s="534" t="s">
        <v>1285</v>
      </c>
      <c r="IB87" s="535"/>
      <c r="IC87" s="535" t="s">
        <v>1285</v>
      </c>
      <c r="ID87" s="534" t="s">
        <v>1285</v>
      </c>
      <c r="IE87" s="535"/>
      <c r="IF87" s="535" t="s">
        <v>1285</v>
      </c>
      <c r="IG87" s="534" t="s">
        <v>1285</v>
      </c>
      <c r="IH87" s="535"/>
      <c r="II87" s="535" t="s">
        <v>1285</v>
      </c>
      <c r="IJ87" s="534" t="s">
        <v>1285</v>
      </c>
      <c r="IK87" s="535"/>
      <c r="IL87" s="535" t="s">
        <v>1285</v>
      </c>
      <c r="IM87" s="534" t="s">
        <v>1285</v>
      </c>
      <c r="IN87" s="535"/>
      <c r="IO87" s="535" t="s">
        <v>1285</v>
      </c>
      <c r="IP87" s="534" t="s">
        <v>1285</v>
      </c>
      <c r="IQ87" s="535"/>
      <c r="IR87" s="535" t="s">
        <v>1285</v>
      </c>
      <c r="IS87" s="534" t="s">
        <v>1285</v>
      </c>
      <c r="IT87" s="535"/>
      <c r="IU87" s="535" t="s">
        <v>1285</v>
      </c>
      <c r="IV87" s="534" t="s">
        <v>1285</v>
      </c>
      <c r="IW87" s="535"/>
      <c r="IX87" s="535" t="s">
        <v>1285</v>
      </c>
      <c r="IY87" s="534" t="s">
        <v>1285</v>
      </c>
      <c r="IZ87" s="535"/>
      <c r="JA87" s="535" t="s">
        <v>1285</v>
      </c>
      <c r="JB87" s="534" t="s">
        <v>1285</v>
      </c>
      <c r="JC87" s="535"/>
      <c r="JD87" s="535" t="s">
        <v>1285</v>
      </c>
      <c r="JE87" s="534" t="s">
        <v>1285</v>
      </c>
      <c r="JF87" s="535"/>
      <c r="JG87" s="535" t="s">
        <v>1285</v>
      </c>
      <c r="JH87" s="534" t="s">
        <v>1285</v>
      </c>
      <c r="JI87" s="535"/>
      <c r="JJ87" s="535" t="s">
        <v>1285</v>
      </c>
      <c r="JK87" s="534" t="s">
        <v>1285</v>
      </c>
      <c r="JL87" s="535"/>
      <c r="JM87" s="535" t="s">
        <v>1285</v>
      </c>
      <c r="JN87" s="534" t="s">
        <v>1285</v>
      </c>
      <c r="JO87" s="535"/>
      <c r="JP87" s="535" t="s">
        <v>1285</v>
      </c>
      <c r="JQ87" s="534" t="s">
        <v>1285</v>
      </c>
      <c r="JR87" s="535"/>
      <c r="JS87" s="535" t="s">
        <v>1285</v>
      </c>
      <c r="JT87" s="534" t="s">
        <v>1285</v>
      </c>
      <c r="JU87" s="535"/>
      <c r="JV87" s="535" t="s">
        <v>1285</v>
      </c>
      <c r="JW87" s="534" t="s">
        <v>1285</v>
      </c>
      <c r="JX87" s="535"/>
      <c r="JY87" s="535" t="s">
        <v>1285</v>
      </c>
      <c r="JZ87" s="534" t="s">
        <v>1285</v>
      </c>
      <c r="KA87" s="535"/>
      <c r="KB87" s="535" t="s">
        <v>1285</v>
      </c>
      <c r="KC87" s="534" t="s">
        <v>1285</v>
      </c>
      <c r="KD87" s="535"/>
      <c r="KE87" s="535" t="s">
        <v>1285</v>
      </c>
      <c r="KF87" s="534" t="s">
        <v>1285</v>
      </c>
      <c r="KG87" s="535"/>
      <c r="KH87" s="535" t="s">
        <v>1285</v>
      </c>
      <c r="KI87" s="534" t="s">
        <v>1285</v>
      </c>
      <c r="KJ87" s="535"/>
      <c r="KK87" s="535" t="s">
        <v>1285</v>
      </c>
      <c r="KL87" s="534" t="s">
        <v>1285</v>
      </c>
      <c r="KM87" s="535"/>
      <c r="KN87" s="535" t="s">
        <v>1285</v>
      </c>
      <c r="KO87" s="534" t="s">
        <v>1285</v>
      </c>
      <c r="KP87" s="535"/>
      <c r="KQ87" s="535" t="s">
        <v>1285</v>
      </c>
      <c r="KR87" s="534" t="s">
        <v>1285</v>
      </c>
      <c r="KS87" s="535"/>
      <c r="KT87" s="535" t="s">
        <v>1285</v>
      </c>
      <c r="KU87" s="534" t="s">
        <v>1285</v>
      </c>
      <c r="KV87" s="535"/>
      <c r="KW87" s="535" t="s">
        <v>1285</v>
      </c>
      <c r="KX87" s="534" t="s">
        <v>1285</v>
      </c>
      <c r="KY87" s="535"/>
      <c r="KZ87" s="535" t="s">
        <v>1285</v>
      </c>
      <c r="LA87" s="534" t="s">
        <v>1285</v>
      </c>
      <c r="LB87" s="535"/>
      <c r="LC87" s="535" t="s">
        <v>1285</v>
      </c>
      <c r="LD87" s="534" t="s">
        <v>1285</v>
      </c>
      <c r="LE87" s="535"/>
      <c r="LF87" s="535" t="s">
        <v>1285</v>
      </c>
      <c r="LG87" s="534" t="s">
        <v>1285</v>
      </c>
      <c r="LH87" s="535"/>
      <c r="LI87" s="535" t="s">
        <v>1285</v>
      </c>
      <c r="LJ87" s="534" t="s">
        <v>1285</v>
      </c>
      <c r="LK87" s="535"/>
      <c r="LL87" s="535" t="s">
        <v>1285</v>
      </c>
      <c r="LM87" s="534" t="s">
        <v>1285</v>
      </c>
      <c r="LN87" s="535"/>
      <c r="LO87" s="535" t="s">
        <v>1285</v>
      </c>
      <c r="LP87" s="534" t="s">
        <v>1285</v>
      </c>
      <c r="LQ87" s="535"/>
      <c r="LR87" s="535" t="s">
        <v>1285</v>
      </c>
      <c r="LS87" s="534" t="s">
        <v>1285</v>
      </c>
      <c r="LT87" s="535"/>
      <c r="LU87" s="535" t="s">
        <v>1285</v>
      </c>
      <c r="LV87" s="534" t="s">
        <v>1285</v>
      </c>
      <c r="LW87" s="535"/>
      <c r="LX87" s="535" t="s">
        <v>1285</v>
      </c>
      <c r="LY87" s="534" t="s">
        <v>1285</v>
      </c>
      <c r="LZ87" s="535"/>
      <c r="MA87" s="535" t="s">
        <v>1285</v>
      </c>
      <c r="MB87" s="534" t="s">
        <v>1285</v>
      </c>
      <c r="MC87" s="535"/>
      <c r="MD87" s="535" t="s">
        <v>1285</v>
      </c>
      <c r="ME87" s="534" t="s">
        <v>1285</v>
      </c>
      <c r="MF87" s="535"/>
      <c r="MG87" s="535" t="s">
        <v>1285</v>
      </c>
      <c r="MH87" s="534" t="s">
        <v>1285</v>
      </c>
      <c r="MI87" s="535"/>
      <c r="MJ87" s="535" t="s">
        <v>1285</v>
      </c>
      <c r="MK87" s="534" t="s">
        <v>1285</v>
      </c>
      <c r="ML87" s="535"/>
      <c r="MM87" s="535" t="s">
        <v>1285</v>
      </c>
      <c r="MN87" s="534" t="s">
        <v>1285</v>
      </c>
      <c r="MO87" s="535"/>
      <c r="MP87" s="535" t="s">
        <v>1285</v>
      </c>
      <c r="MQ87" s="534" t="s">
        <v>1285</v>
      </c>
      <c r="MR87" s="535"/>
      <c r="MS87" s="535" t="s">
        <v>1285</v>
      </c>
      <c r="MT87" s="534" t="s">
        <v>1285</v>
      </c>
      <c r="MU87" s="535"/>
      <c r="MV87" s="535" t="s">
        <v>1285</v>
      </c>
      <c r="MW87" s="534" t="s">
        <v>1285</v>
      </c>
      <c r="MX87" s="535"/>
      <c r="MY87" s="535" t="s">
        <v>1285</v>
      </c>
      <c r="MZ87" s="534" t="s">
        <v>1285</v>
      </c>
      <c r="NA87" s="535"/>
      <c r="NB87" s="535" t="s">
        <v>1285</v>
      </c>
      <c r="NC87" s="534" t="s">
        <v>1285</v>
      </c>
      <c r="ND87" s="535"/>
      <c r="NE87" s="535" t="s">
        <v>1285</v>
      </c>
      <c r="NF87" s="534" t="s">
        <v>1285</v>
      </c>
      <c r="NG87" s="535"/>
      <c r="NH87" s="535" t="s">
        <v>1285</v>
      </c>
      <c r="NI87" s="534" t="s">
        <v>1285</v>
      </c>
      <c r="NJ87" s="535"/>
      <c r="NK87" s="535" t="s">
        <v>1285</v>
      </c>
      <c r="NL87" s="534" t="s">
        <v>1285</v>
      </c>
      <c r="NM87" s="535"/>
      <c r="NN87" s="535" t="s">
        <v>1285</v>
      </c>
      <c r="NO87" s="534" t="s">
        <v>1285</v>
      </c>
      <c r="NP87" s="535"/>
      <c r="NQ87" s="535" t="s">
        <v>1285</v>
      </c>
      <c r="NR87" s="534" t="s">
        <v>1285</v>
      </c>
      <c r="NS87" s="535"/>
      <c r="NT87" s="535" t="s">
        <v>1285</v>
      </c>
      <c r="NU87" s="534" t="s">
        <v>1285</v>
      </c>
      <c r="NV87" s="535"/>
      <c r="NW87" s="535" t="s">
        <v>1285</v>
      </c>
      <c r="NX87" s="534" t="s">
        <v>1285</v>
      </c>
      <c r="NY87" s="535"/>
      <c r="NZ87" s="535" t="s">
        <v>1285</v>
      </c>
      <c r="OA87" s="534" t="s">
        <v>1285</v>
      </c>
      <c r="OB87" s="535"/>
      <c r="OC87" s="535" t="s">
        <v>1285</v>
      </c>
      <c r="OD87" s="534" t="s">
        <v>1285</v>
      </c>
      <c r="OE87" s="535"/>
      <c r="OF87" s="535" t="s">
        <v>1285</v>
      </c>
      <c r="OG87" s="534" t="s">
        <v>1285</v>
      </c>
      <c r="OH87" s="535"/>
      <c r="OI87" s="535" t="s">
        <v>1285</v>
      </c>
      <c r="OJ87" s="534" t="s">
        <v>1285</v>
      </c>
      <c r="OK87" s="535"/>
      <c r="OL87" s="535" t="s">
        <v>1285</v>
      </c>
      <c r="OM87" s="534" t="s">
        <v>1285</v>
      </c>
      <c r="ON87" s="535"/>
      <c r="OO87" s="535" t="s">
        <v>1285</v>
      </c>
      <c r="OP87" s="534" t="s">
        <v>1285</v>
      </c>
      <c r="OQ87" s="535"/>
      <c r="OR87" s="535" t="s">
        <v>1285</v>
      </c>
      <c r="OS87" s="534" t="s">
        <v>1285</v>
      </c>
      <c r="OT87" s="535"/>
      <c r="OU87" s="535" t="s">
        <v>1285</v>
      </c>
      <c r="OV87" s="534" t="s">
        <v>1285</v>
      </c>
      <c r="OW87" s="535"/>
      <c r="OX87" s="535" t="s">
        <v>1285</v>
      </c>
      <c r="OY87" s="534" t="s">
        <v>1285</v>
      </c>
      <c r="OZ87" s="535"/>
      <c r="PA87" s="535" t="s">
        <v>1285</v>
      </c>
      <c r="PB87" s="534" t="s">
        <v>1285</v>
      </c>
      <c r="PC87" s="535"/>
      <c r="PD87" s="535" t="s">
        <v>1285</v>
      </c>
      <c r="PE87" s="534" t="s">
        <v>1285</v>
      </c>
      <c r="PF87" s="535"/>
      <c r="PG87" s="535" t="s">
        <v>1285</v>
      </c>
      <c r="PH87" s="534" t="s">
        <v>1285</v>
      </c>
      <c r="PI87" s="535"/>
      <c r="PJ87" s="535" t="s">
        <v>1285</v>
      </c>
      <c r="PK87" s="534" t="s">
        <v>1285</v>
      </c>
      <c r="PL87" s="535"/>
      <c r="PM87" s="535" t="s">
        <v>1285</v>
      </c>
      <c r="PN87" s="534" t="s">
        <v>1285</v>
      </c>
      <c r="PO87" s="535"/>
      <c r="PP87" s="535" t="s">
        <v>1285</v>
      </c>
      <c r="PQ87" s="534" t="s">
        <v>1285</v>
      </c>
      <c r="PR87" s="535"/>
      <c r="PS87" s="535" t="s">
        <v>1285</v>
      </c>
      <c r="PT87" s="534" t="s">
        <v>1285</v>
      </c>
      <c r="PU87" s="535"/>
      <c r="PV87" s="535" t="s">
        <v>1285</v>
      </c>
      <c r="PW87" s="534" t="s">
        <v>1285</v>
      </c>
      <c r="PX87" s="535"/>
      <c r="PY87" s="535" t="s">
        <v>1285</v>
      </c>
      <c r="PZ87" s="534" t="s">
        <v>1285</v>
      </c>
      <c r="QA87" s="535"/>
      <c r="QB87" s="535" t="s">
        <v>1285</v>
      </c>
      <c r="QC87" s="534" t="s">
        <v>1285</v>
      </c>
      <c r="QD87" s="535"/>
      <c r="QE87" s="535" t="s">
        <v>1285</v>
      </c>
      <c r="QF87" s="534" t="s">
        <v>1285</v>
      </c>
      <c r="QG87" s="535"/>
      <c r="QH87" s="535" t="s">
        <v>1285</v>
      </c>
      <c r="QI87" s="534" t="s">
        <v>1285</v>
      </c>
      <c r="QJ87" s="535"/>
      <c r="QK87" s="535" t="s">
        <v>1285</v>
      </c>
      <c r="QL87" s="534" t="s">
        <v>1285</v>
      </c>
      <c r="QM87" s="535"/>
      <c r="QN87" s="535" t="s">
        <v>1285</v>
      </c>
      <c r="QO87" s="534" t="s">
        <v>1285</v>
      </c>
      <c r="QP87" s="535"/>
      <c r="QQ87" s="535" t="s">
        <v>1285</v>
      </c>
      <c r="QR87" s="534" t="s">
        <v>1285</v>
      </c>
      <c r="QS87" s="535"/>
      <c r="QT87" s="535" t="s">
        <v>1285</v>
      </c>
      <c r="QU87" s="534" t="s">
        <v>1285</v>
      </c>
      <c r="QV87" s="535"/>
      <c r="QW87" s="535" t="s">
        <v>1285</v>
      </c>
      <c r="QX87" s="534" t="s">
        <v>1285</v>
      </c>
      <c r="QY87" s="535"/>
      <c r="QZ87" s="535" t="s">
        <v>1285</v>
      </c>
      <c r="RA87" s="534" t="s">
        <v>1285</v>
      </c>
      <c r="RB87" s="535"/>
      <c r="RC87" s="535" t="s">
        <v>1285</v>
      </c>
      <c r="RD87" s="534" t="s">
        <v>1285</v>
      </c>
      <c r="RE87" s="535"/>
      <c r="RF87" s="535" t="s">
        <v>1285</v>
      </c>
      <c r="RG87" s="534" t="s">
        <v>1285</v>
      </c>
      <c r="RH87" s="535"/>
      <c r="RI87" s="535" t="s">
        <v>1285</v>
      </c>
      <c r="RJ87" s="534" t="s">
        <v>1285</v>
      </c>
      <c r="RK87" s="535"/>
      <c r="RL87" s="535" t="s">
        <v>1285</v>
      </c>
      <c r="RM87" s="534" t="s">
        <v>1285</v>
      </c>
      <c r="RN87" s="535"/>
      <c r="RO87" s="535" t="s">
        <v>1285</v>
      </c>
      <c r="RP87" s="534" t="s">
        <v>1285</v>
      </c>
      <c r="RQ87" s="535"/>
      <c r="RR87" s="535" t="s">
        <v>1285</v>
      </c>
      <c r="RS87" s="534" t="s">
        <v>1285</v>
      </c>
      <c r="RT87" s="535"/>
      <c r="RU87" s="535" t="s">
        <v>1285</v>
      </c>
      <c r="RV87" s="534" t="s">
        <v>1285</v>
      </c>
      <c r="RW87" s="535"/>
      <c r="RX87" s="535" t="s">
        <v>1285</v>
      </c>
      <c r="RY87" s="534" t="s">
        <v>1285</v>
      </c>
      <c r="RZ87" s="535"/>
      <c r="SA87" s="535" t="s">
        <v>1285</v>
      </c>
      <c r="SB87" s="534" t="s">
        <v>1285</v>
      </c>
      <c r="SC87" s="535"/>
      <c r="SD87" s="535" t="s">
        <v>1285</v>
      </c>
      <c r="SE87" s="534" t="s">
        <v>1285</v>
      </c>
      <c r="SF87" s="535"/>
      <c r="SG87" s="535" t="s">
        <v>1285</v>
      </c>
      <c r="SH87" s="534" t="s">
        <v>1285</v>
      </c>
      <c r="SI87" s="535"/>
      <c r="SJ87" s="535" t="s">
        <v>1285</v>
      </c>
      <c r="SK87" s="534" t="s">
        <v>1285</v>
      </c>
      <c r="SL87" s="535"/>
      <c r="SM87" s="535" t="s">
        <v>1285</v>
      </c>
      <c r="SN87" s="534" t="s">
        <v>1285</v>
      </c>
      <c r="SO87" s="535"/>
      <c r="SP87" s="535" t="s">
        <v>1285</v>
      </c>
      <c r="SQ87" s="534" t="s">
        <v>1285</v>
      </c>
      <c r="SR87" s="535"/>
      <c r="SS87" s="535" t="s">
        <v>1285</v>
      </c>
      <c r="ST87" s="534" t="s">
        <v>1285</v>
      </c>
      <c r="SU87" s="535"/>
      <c r="SV87" s="535" t="s">
        <v>1285</v>
      </c>
      <c r="SW87" s="534" t="s">
        <v>1285</v>
      </c>
      <c r="SX87" s="535"/>
      <c r="SY87" s="535" t="s">
        <v>1285</v>
      </c>
      <c r="SZ87" s="534" t="s">
        <v>1285</v>
      </c>
      <c r="TA87" s="535"/>
      <c r="TB87" s="535" t="s">
        <v>1285</v>
      </c>
      <c r="TC87" s="534" t="s">
        <v>1285</v>
      </c>
      <c r="TD87" s="535"/>
      <c r="TE87" s="535" t="s">
        <v>1285</v>
      </c>
      <c r="TF87" s="534" t="s">
        <v>1285</v>
      </c>
      <c r="TG87" s="535"/>
      <c r="TH87" s="535" t="s">
        <v>1285</v>
      </c>
      <c r="TI87" s="534" t="s">
        <v>1285</v>
      </c>
      <c r="TJ87" s="535"/>
      <c r="TK87" s="535" t="s">
        <v>1285</v>
      </c>
      <c r="TL87" s="534" t="s">
        <v>1285</v>
      </c>
      <c r="TM87" s="535"/>
      <c r="TN87" s="535" t="s">
        <v>1285</v>
      </c>
    </row>
    <row r="88" spans="1:534">
      <c r="A88" s="552">
        <f>SUM(A72:A85)</f>
        <v>6</v>
      </c>
      <c r="B88" s="535"/>
      <c r="C88" s="553">
        <f>SUM(C72:C85)</f>
        <v>6</v>
      </c>
      <c r="D88" s="552">
        <f>SUM(D72:D85)</f>
        <v>6</v>
      </c>
      <c r="E88" s="535"/>
      <c r="F88" s="553">
        <f>SUM(F72:F85)</f>
        <v>6</v>
      </c>
      <c r="G88" s="552">
        <f>SUM(G72:G85)</f>
        <v>7</v>
      </c>
      <c r="H88" s="804"/>
      <c r="I88" s="553">
        <f>SUM(I72:I85)</f>
        <v>6</v>
      </c>
      <c r="J88" s="552">
        <f>SUM(J72:J85)</f>
        <v>9</v>
      </c>
      <c r="K88" s="535"/>
      <c r="L88" s="553">
        <f>SUM(L72:L85)</f>
        <v>0</v>
      </c>
      <c r="M88" s="552">
        <f>SUM(M72:M85)</f>
        <v>0</v>
      </c>
      <c r="N88" s="535"/>
      <c r="O88" s="553">
        <f>SUM(O72:O85)</f>
        <v>0</v>
      </c>
      <c r="P88" s="534">
        <f>SUM(P72:P85)</f>
        <v>0</v>
      </c>
      <c r="Q88" s="535"/>
      <c r="R88" s="535">
        <f>SUM(R72:R85)</f>
        <v>0</v>
      </c>
      <c r="S88" s="535">
        <f>SUM(S72:S85)</f>
        <v>0</v>
      </c>
      <c r="T88" s="535"/>
      <c r="U88" s="535">
        <f>SUM(U72:U85)</f>
        <v>0</v>
      </c>
      <c r="V88" s="535">
        <f>SUM(V72:V85)</f>
        <v>0</v>
      </c>
      <c r="W88" s="535"/>
      <c r="X88" s="535">
        <f>SUM(X72:X85)</f>
        <v>0</v>
      </c>
      <c r="Y88" s="535">
        <f>SUM(Y72:Y85)</f>
        <v>0</v>
      </c>
      <c r="Z88" s="535"/>
      <c r="AA88" s="535">
        <f>SUM(AA72:AA85)</f>
        <v>0</v>
      </c>
      <c r="AB88" s="535">
        <f>SUM(AB72:AB85)</f>
        <v>0</v>
      </c>
      <c r="AC88" s="535"/>
      <c r="AD88" s="536">
        <f>SUM(AD72:AD85)</f>
        <v>0</v>
      </c>
      <c r="AE88" s="535">
        <f>SUM(AE72:AE85)</f>
        <v>0</v>
      </c>
      <c r="AF88" s="535"/>
      <c r="AG88" s="535">
        <f>SUM(AG72:AG85)</f>
        <v>0</v>
      </c>
      <c r="AH88" s="535">
        <f>SUM(AH72:AH85)</f>
        <v>0</v>
      </c>
      <c r="AI88" s="535"/>
      <c r="AJ88" s="535">
        <f>SUM(AJ72:AJ85)</f>
        <v>0</v>
      </c>
      <c r="AK88" s="535">
        <f>SUM(AK72:AK85)</f>
        <v>0</v>
      </c>
      <c r="AL88" s="535"/>
      <c r="AM88" s="535">
        <f>SUM(AM72:AM85)</f>
        <v>0</v>
      </c>
      <c r="AN88" s="535">
        <f>SUM(AN72:AN85)</f>
        <v>0</v>
      </c>
      <c r="AO88" s="535"/>
      <c r="AP88" s="535">
        <f>SUM(AP72:AP85)</f>
        <v>5</v>
      </c>
      <c r="AQ88" s="535">
        <f>SUM(AQ72:AQ85)</f>
        <v>0</v>
      </c>
      <c r="AR88" s="535"/>
      <c r="AS88" s="535">
        <f>SUM(AS72:AS85)</f>
        <v>40</v>
      </c>
      <c r="AT88" s="535">
        <f>SUM(AT72:AT85)</f>
        <v>0</v>
      </c>
      <c r="AU88" s="535"/>
      <c r="AV88" s="535">
        <f>SUM(AV72:AV85)</f>
        <v>0</v>
      </c>
      <c r="AW88" s="535">
        <f>SUM(AW72:AW85)</f>
        <v>0</v>
      </c>
      <c r="AX88" s="535"/>
      <c r="AY88" s="535">
        <f>SUM(AY72:AY85)</f>
        <v>0</v>
      </c>
      <c r="AZ88" s="535">
        <f>SUM(AZ72:AZ85)</f>
        <v>0</v>
      </c>
      <c r="BA88" s="535"/>
      <c r="BB88" s="535">
        <f>SUM(BB72:BB85)</f>
        <v>1</v>
      </c>
      <c r="BC88" s="535">
        <f>SUM(BC72:BC85)</f>
        <v>0</v>
      </c>
      <c r="BD88" s="535"/>
      <c r="BE88" s="535">
        <f>SUM(BE72:BE85)</f>
        <v>0</v>
      </c>
      <c r="BF88" s="535">
        <f>SUM(BF72:BF85)</f>
        <v>0</v>
      </c>
      <c r="BG88" s="535"/>
      <c r="BH88" s="535">
        <f>SUM(BH72:BH85)</f>
        <v>0</v>
      </c>
      <c r="BI88" s="535">
        <f>SUM(BI72:BI85)</f>
        <v>0</v>
      </c>
      <c r="BJ88" s="535"/>
      <c r="BK88" s="535">
        <f>SUM(BK72:BK85)</f>
        <v>0</v>
      </c>
      <c r="BL88" s="535">
        <f>SUM(BL72:BL85)</f>
        <v>20</v>
      </c>
      <c r="BM88" s="535"/>
      <c r="BN88" s="535">
        <f>SUM(BN72:BN85)</f>
        <v>15</v>
      </c>
      <c r="BO88" s="535">
        <f>SUM(BO72:BO85)</f>
        <v>0</v>
      </c>
      <c r="BP88" s="535"/>
      <c r="BQ88" s="535">
        <f>SUM(BQ72:BQ85)</f>
        <v>0</v>
      </c>
      <c r="BR88" s="535">
        <f>SUM(BR72:BR85)</f>
        <v>0</v>
      </c>
      <c r="BS88" s="535"/>
      <c r="BT88" s="535">
        <f>SUM(BT72:BT85)</f>
        <v>0</v>
      </c>
      <c r="BU88" s="535">
        <f>SUM(BU72:BU85)</f>
        <v>17</v>
      </c>
      <c r="BV88" s="535"/>
      <c r="BW88" s="535">
        <f>SUM(BW72:BW85)</f>
        <v>3</v>
      </c>
      <c r="BX88" s="535">
        <f>SUM(BX72:BX85)</f>
        <v>0</v>
      </c>
      <c r="BY88" s="535"/>
      <c r="BZ88" s="535">
        <f>SUM(BZ72:BZ85)</f>
        <v>0</v>
      </c>
      <c r="CA88" s="535">
        <f>SUM(CA72:CA85)</f>
        <v>0</v>
      </c>
      <c r="CB88" s="535"/>
      <c r="CC88" s="535">
        <f>SUM(CC72:CC85)</f>
        <v>0</v>
      </c>
      <c r="CD88" s="535">
        <f>SUM(CD72:CD85)</f>
        <v>0</v>
      </c>
      <c r="CE88" s="535"/>
      <c r="CF88" s="535">
        <f>SUM(CF72:CF85)</f>
        <v>0</v>
      </c>
      <c r="CG88" s="535">
        <f>SUM(CG72:CG85)</f>
        <v>0</v>
      </c>
      <c r="CH88" s="535"/>
      <c r="CI88" s="535">
        <f>SUM(CI72:CI85)</f>
        <v>0</v>
      </c>
      <c r="CJ88" s="535">
        <f>SUM(CJ72:CJ85)</f>
        <v>0</v>
      </c>
      <c r="CK88" s="535"/>
      <c r="CL88" s="535">
        <f>SUM(CL72:CL85)</f>
        <v>0</v>
      </c>
      <c r="CM88" s="535">
        <f>SUM(CM72:CM85)</f>
        <v>0</v>
      </c>
      <c r="CN88" s="535"/>
      <c r="CO88" s="535">
        <f>SUM(CO72:CO85)</f>
        <v>0</v>
      </c>
      <c r="CP88" s="535">
        <f>SUM(CP72:CP85)</f>
        <v>0</v>
      </c>
      <c r="CQ88" s="535"/>
      <c r="CR88" s="535">
        <f>SUM(CR72:CR85)</f>
        <v>0</v>
      </c>
      <c r="CS88" s="535">
        <f>SUM(CS72:CS85)</f>
        <v>26</v>
      </c>
      <c r="CT88" s="535"/>
      <c r="CU88" s="535">
        <f>SUM(CU72:CU85)</f>
        <v>42</v>
      </c>
      <c r="CV88" s="535">
        <f>SUM(CV72:CV85)</f>
        <v>0</v>
      </c>
      <c r="CW88" s="535"/>
      <c r="CX88" s="535">
        <f>SUM(CX72:CX85)</f>
        <v>0</v>
      </c>
      <c r="CY88" s="535">
        <f>SUM(CY72:CY85)</f>
        <v>0</v>
      </c>
      <c r="CZ88" s="535"/>
      <c r="DA88" s="535">
        <f>SUM(DA72:DA85)</f>
        <v>0</v>
      </c>
      <c r="DB88" s="535">
        <f>SUM(DB72:DB85)</f>
        <v>0</v>
      </c>
      <c r="DC88" s="535"/>
      <c r="DD88" s="535">
        <f>SUM(DD72:DD85)</f>
        <v>0</v>
      </c>
      <c r="DE88" s="535">
        <f>SUM(DE72:DE85)</f>
        <v>0</v>
      </c>
      <c r="DF88" s="535"/>
      <c r="DG88" s="535">
        <f>SUM(DG72:DG85)</f>
        <v>0</v>
      </c>
      <c r="DH88" s="535">
        <f>SUM(DH72:DH85)</f>
        <v>15</v>
      </c>
      <c r="DI88" s="535"/>
      <c r="DJ88" s="535">
        <f>SUM(DJ72:DJ85)</f>
        <v>15</v>
      </c>
      <c r="DK88" s="535">
        <f>SUM(DK72:DK85)</f>
        <v>0</v>
      </c>
      <c r="DL88" s="535"/>
      <c r="DM88" s="535">
        <f>SUM(DM72:DM85)</f>
        <v>0</v>
      </c>
      <c r="DN88" s="535">
        <f>SUM(DN72:DN85)</f>
        <v>5</v>
      </c>
      <c r="DO88" s="535"/>
      <c r="DP88" s="535">
        <f>SUM(DP72:DP85)</f>
        <v>2</v>
      </c>
      <c r="DQ88" s="535">
        <f>SUM(DQ72:DQ85)</f>
        <v>0</v>
      </c>
      <c r="DR88" s="535"/>
      <c r="DS88" s="535">
        <f>SUM(DS72:DS85)</f>
        <v>0</v>
      </c>
      <c r="DT88" s="535">
        <f>SUM(DT72:DT85)</f>
        <v>2</v>
      </c>
      <c r="DU88" s="535"/>
      <c r="DV88" s="535">
        <v>4</v>
      </c>
      <c r="DW88" s="535">
        <f>SUM(DW72:DW85)</f>
        <v>0</v>
      </c>
      <c r="DX88" s="535"/>
      <c r="DY88" s="535">
        <f>SUM(DY72:DY85)</f>
        <v>0</v>
      </c>
      <c r="DZ88" s="535">
        <f>SUM(DZ72:DZ85)</f>
        <v>10</v>
      </c>
      <c r="EA88" s="535"/>
      <c r="EB88" s="535">
        <f>SUM(EB72:EB85)</f>
        <v>11</v>
      </c>
      <c r="EC88" s="535">
        <f>SUM(EC72:EC85)</f>
        <v>5</v>
      </c>
      <c r="ED88" s="535"/>
      <c r="EE88" s="535">
        <f>SUM(EE72:EE85)</f>
        <v>5</v>
      </c>
      <c r="EF88" s="535">
        <f>SUM(EF72:EF85)</f>
        <v>0</v>
      </c>
      <c r="EG88" s="535"/>
      <c r="EH88" s="535">
        <f>SUM(EH72:EH85)</f>
        <v>0</v>
      </c>
      <c r="EI88" s="535">
        <f>SUM(EI72:EI85)</f>
        <v>0</v>
      </c>
      <c r="EJ88" s="535"/>
      <c r="EK88" s="535">
        <f>SUM(EK72:EK85)</f>
        <v>0</v>
      </c>
      <c r="EL88" s="535">
        <f>SUM(EL72:EL85)</f>
        <v>2</v>
      </c>
      <c r="EM88" s="535"/>
      <c r="EN88" s="535">
        <f>SUM(EN72:EN85)</f>
        <v>2</v>
      </c>
      <c r="EO88" s="535">
        <f>SUM(EO72:EO85)</f>
        <v>2</v>
      </c>
      <c r="EP88" s="535"/>
      <c r="EQ88" s="535">
        <f>SUM(EQ72:EQ85)</f>
        <v>1</v>
      </c>
      <c r="ER88" s="535">
        <f>SUM(ER72:ER85)</f>
        <v>5</v>
      </c>
      <c r="ES88" s="535"/>
      <c r="ET88" s="535">
        <f>SUM(ET72:ET85)</f>
        <v>1</v>
      </c>
      <c r="EU88" s="535">
        <f>SUM(EU72:EU85)</f>
        <v>0</v>
      </c>
      <c r="EV88" s="535"/>
      <c r="EW88" s="535">
        <f>SUM(EW72:EW85)</f>
        <v>0</v>
      </c>
      <c r="EX88" s="535">
        <f>SUM(EX72:EX85)</f>
        <v>6</v>
      </c>
      <c r="EY88" s="535"/>
      <c r="EZ88" s="535">
        <f>SUM(EZ72:EZ85)</f>
        <v>9</v>
      </c>
      <c r="FA88" s="535">
        <f>SUM(FA72:FA85)</f>
        <v>6</v>
      </c>
      <c r="FB88" s="535"/>
      <c r="FC88" s="535">
        <f>SUM(FC72:FC85)</f>
        <v>6</v>
      </c>
      <c r="FD88" s="535">
        <f>SUM(FD72:FD85)</f>
        <v>13</v>
      </c>
      <c r="FE88" s="535"/>
      <c r="FF88" s="535">
        <f>SUM(FF72:FF85)</f>
        <v>13</v>
      </c>
      <c r="FG88" s="535">
        <f>SUM(FG72:FG84)</f>
        <v>0</v>
      </c>
      <c r="FH88" s="535"/>
      <c r="FI88" s="535">
        <f>SUM(FI72:FI85)</f>
        <v>0</v>
      </c>
      <c r="FJ88" s="535">
        <f>SUM(FJ72:FJ85)</f>
        <v>6</v>
      </c>
      <c r="FK88" s="535"/>
      <c r="FL88" s="535">
        <f>SUM(FL72:FL85)</f>
        <v>3</v>
      </c>
      <c r="FM88" s="535">
        <f>SUM(FM72:FM85)</f>
        <v>7</v>
      </c>
      <c r="FN88" s="535"/>
      <c r="FO88" s="535">
        <f>SUM(FO72:FO85)</f>
        <v>7</v>
      </c>
      <c r="FP88" s="535">
        <f>SUM(FP72:FP85)</f>
        <v>8</v>
      </c>
      <c r="FQ88" s="535"/>
      <c r="FR88" s="535">
        <f>SUM(FR72:FR85)</f>
        <v>5</v>
      </c>
      <c r="FS88" s="535">
        <f>SUM(FS72:FS85)</f>
        <v>16</v>
      </c>
      <c r="FT88" s="535"/>
      <c r="FU88" s="535">
        <f>SUM(FU72:FU85)</f>
        <v>14</v>
      </c>
      <c r="FV88" s="535">
        <f>SUM(FV72:FV85)</f>
        <v>14</v>
      </c>
      <c r="FW88" s="535"/>
      <c r="FX88" s="535">
        <f>SUM(FX72:FX85)</f>
        <v>12</v>
      </c>
      <c r="FY88" s="535">
        <f>SUM(FY72:FY85)</f>
        <v>23</v>
      </c>
      <c r="FZ88" s="535"/>
      <c r="GA88" s="535">
        <f>SUM(GA72:GA85)</f>
        <v>19</v>
      </c>
      <c r="GB88" s="535">
        <f>SUM(GB72:GB85)</f>
        <v>8</v>
      </c>
      <c r="GC88" s="535"/>
      <c r="GD88" s="535">
        <f>SUM(GD72:GD85)</f>
        <v>0</v>
      </c>
      <c r="GE88" s="535">
        <f>SUM(GE72:GE84)</f>
        <v>8</v>
      </c>
      <c r="GF88" s="535"/>
      <c r="GG88" s="535">
        <f>SUM(GG72:GG84)</f>
        <v>8</v>
      </c>
      <c r="GH88" s="535">
        <f>SUM(GH72:GH85)</f>
        <v>7</v>
      </c>
      <c r="GI88" s="535"/>
      <c r="GJ88" s="535">
        <f>SUM(GJ72:GJ85)</f>
        <v>7</v>
      </c>
      <c r="GK88" s="535">
        <f>SUM(GK72:GK85)</f>
        <v>7</v>
      </c>
      <c r="GL88" s="535"/>
      <c r="GM88" s="535">
        <f>SUM(GM72:GM85)</f>
        <v>0</v>
      </c>
      <c r="GN88" s="535">
        <f>SUM(GN72:GN85)</f>
        <v>14</v>
      </c>
      <c r="GO88" s="535"/>
      <c r="GP88" s="535">
        <f>SUM(GP72:GP85)</f>
        <v>13</v>
      </c>
      <c r="GQ88" s="535">
        <f>SUM(GQ72:GQ85)</f>
        <v>8</v>
      </c>
      <c r="GR88" s="535"/>
      <c r="GS88" s="535">
        <f>SUM(GS72:GS85)</f>
        <v>8</v>
      </c>
      <c r="GT88" s="535">
        <f>SUM(GT72:GT85)</f>
        <v>15</v>
      </c>
      <c r="GU88" s="535"/>
      <c r="GV88" s="535">
        <f>SUM(GV72:GV85)</f>
        <v>9</v>
      </c>
      <c r="GW88" s="535">
        <f>SUM(GW72:GW85)</f>
        <v>0</v>
      </c>
      <c r="GX88" s="535"/>
      <c r="GY88" s="535">
        <f>SUM(GY72:GY85)</f>
        <v>0</v>
      </c>
      <c r="GZ88" s="535">
        <f>SUM(GZ72:GZ85)</f>
        <v>8</v>
      </c>
      <c r="HA88" s="535"/>
      <c r="HB88" s="535">
        <f>SUM(HB72:HB85)</f>
        <v>6</v>
      </c>
      <c r="HC88" s="535">
        <f>SUM(HC72:HC85)</f>
        <v>8</v>
      </c>
      <c r="HD88" s="535"/>
      <c r="HE88" s="535">
        <f>SUM(HE72:HE85)</f>
        <v>3</v>
      </c>
      <c r="HF88" s="535">
        <f>SUM(HF72:HF85)</f>
        <v>0</v>
      </c>
      <c r="HG88" s="535"/>
      <c r="HH88" s="535">
        <f>SUM(HH72:HH85)</f>
        <v>0</v>
      </c>
      <c r="HI88" s="535">
        <f>SUM(HI72:HI85)</f>
        <v>5</v>
      </c>
      <c r="HJ88" s="535"/>
      <c r="HK88" s="535">
        <f>SUM(HK72:HK85)</f>
        <v>3</v>
      </c>
      <c r="HL88" s="535">
        <f>SUM(HL72:HL85)</f>
        <v>0</v>
      </c>
      <c r="HM88" s="535"/>
      <c r="HN88" s="535">
        <f>SUM(HN72:HN85)</f>
        <v>1</v>
      </c>
      <c r="HO88" s="535">
        <f>SUM(HO72:HO85)</f>
        <v>3</v>
      </c>
      <c r="HP88" s="535"/>
      <c r="HQ88" s="535">
        <f>SUM(HQ72:HQ85)</f>
        <v>1</v>
      </c>
      <c r="HR88" s="535">
        <f>SUM(HR72:HR85)</f>
        <v>0</v>
      </c>
      <c r="HS88" s="535"/>
      <c r="HT88" s="535">
        <f>SUM(HT72:HT85)</f>
        <v>0</v>
      </c>
      <c r="HU88" s="535">
        <f>SUM(HU72:HU85)</f>
        <v>5</v>
      </c>
      <c r="HV88" s="535"/>
      <c r="HW88" s="535">
        <f>SUM(HW72:HW85)</f>
        <v>4</v>
      </c>
      <c r="HX88" s="535">
        <f>SUM(HX72:HX85)</f>
        <v>9</v>
      </c>
      <c r="HY88" s="535"/>
      <c r="HZ88" s="535">
        <f>SUM(HZ72:HZ85)</f>
        <v>9</v>
      </c>
      <c r="IA88" s="535">
        <f>SUM(IA72:IA85)</f>
        <v>0</v>
      </c>
      <c r="IB88" s="535"/>
      <c r="IC88" s="535">
        <f>SUM(IC72:IC85)</f>
        <v>0</v>
      </c>
      <c r="ID88" s="535">
        <f>SUM(ID72:ID85)</f>
        <v>8</v>
      </c>
      <c r="IE88" s="535"/>
      <c r="IF88" s="535">
        <f>SUM(IF72:IF85)</f>
        <v>8</v>
      </c>
      <c r="IG88" s="535">
        <f>SUM(IG72:IG85)</f>
        <v>5</v>
      </c>
      <c r="IH88" s="535"/>
      <c r="II88" s="535">
        <f>SUM(II72:II85)</f>
        <v>5</v>
      </c>
      <c r="IJ88" s="535">
        <f>SUM(IJ72:IJ85)</f>
        <v>0</v>
      </c>
      <c r="IK88" s="535"/>
      <c r="IL88" s="535">
        <f>SUM(IL72:IL85)</f>
        <v>0</v>
      </c>
      <c r="IM88" s="535">
        <f>SUM(IM72:IM85)</f>
        <v>0</v>
      </c>
      <c r="IN88" s="535"/>
      <c r="IO88" s="535">
        <f>SUM(IO72:IO85)</f>
        <v>0</v>
      </c>
      <c r="IP88" s="535">
        <f>SUM(IP72:IP85)</f>
        <v>0</v>
      </c>
      <c r="IQ88" s="535"/>
      <c r="IR88" s="535">
        <f>SUM(IR72:IR85)</f>
        <v>0</v>
      </c>
      <c r="IS88" s="535">
        <f>SUM(IS72:IS85)</f>
        <v>0</v>
      </c>
      <c r="IT88" s="535"/>
      <c r="IU88" s="535">
        <f>SUM(IU72:IU85)</f>
        <v>0</v>
      </c>
      <c r="IV88" s="535">
        <f>SUM(IV72:IV85)</f>
        <v>0</v>
      </c>
      <c r="IW88" s="535"/>
      <c r="IX88" s="535">
        <f>SUM(IX72:IX85)</f>
        <v>0</v>
      </c>
      <c r="IY88" s="535">
        <f>SUM(IY72:IY85)</f>
        <v>0</v>
      </c>
      <c r="IZ88" s="535"/>
      <c r="JA88" s="535">
        <f>SUM(JA72:JA85)</f>
        <v>0</v>
      </c>
      <c r="JB88" s="535">
        <f>SUM(JB72:JB85)</f>
        <v>0</v>
      </c>
      <c r="JC88" s="535"/>
      <c r="JD88" s="535">
        <f>SUM(JD72:JD85)</f>
        <v>0</v>
      </c>
      <c r="JE88" s="535">
        <f>SUM(JE72:JE85)</f>
        <v>1</v>
      </c>
      <c r="JF88" s="535"/>
      <c r="JG88" s="535">
        <f>SUM(JG72:JG85)</f>
        <v>1</v>
      </c>
      <c r="JH88" s="535">
        <f>SUM(JH72:JH85)</f>
        <v>0</v>
      </c>
      <c r="JI88" s="535"/>
      <c r="JJ88" s="535">
        <f>SUM(JJ72:JJ85)</f>
        <v>0</v>
      </c>
      <c r="JK88" s="535">
        <f>SUM(JK72:JK85)</f>
        <v>0</v>
      </c>
      <c r="JL88" s="535"/>
      <c r="JM88" s="535">
        <f>SUM(JM72:JM85)</f>
        <v>0</v>
      </c>
      <c r="JN88" s="535">
        <f>SUM(JN72:JN85)</f>
        <v>1</v>
      </c>
      <c r="JO88" s="535"/>
      <c r="JP88" s="535">
        <f>SUM(JP72:JP85)</f>
        <v>0</v>
      </c>
      <c r="JQ88" s="535">
        <f>SUM(JQ72:JQ85)</f>
        <v>0</v>
      </c>
      <c r="JR88" s="535"/>
      <c r="JS88" s="535">
        <f>SUM(JS72:JS85)</f>
        <v>0</v>
      </c>
      <c r="JT88" s="535">
        <f>SUM(JT72:JT85)</f>
        <v>0</v>
      </c>
      <c r="JU88" s="535"/>
      <c r="JV88" s="535">
        <v>8</v>
      </c>
      <c r="JW88" s="535">
        <f>SUM(JW72:JW85)</f>
        <v>0</v>
      </c>
      <c r="JX88" s="535"/>
      <c r="JY88" s="535">
        <v>9</v>
      </c>
      <c r="JZ88" s="535">
        <f>SUM(JZ72:JZ85)</f>
        <v>1</v>
      </c>
      <c r="KA88" s="535"/>
      <c r="KB88" s="535">
        <f>SUM(KB72:KB85)</f>
        <v>1</v>
      </c>
      <c r="KC88" s="535">
        <f>SUM(KC72:KC85)</f>
        <v>0</v>
      </c>
      <c r="KD88" s="535"/>
      <c r="KE88" s="535">
        <f>SUM(KE72:KE85)</f>
        <v>0</v>
      </c>
      <c r="KF88" s="535">
        <f>SUM(KF72:KF85)</f>
        <v>0</v>
      </c>
      <c r="KG88" s="535"/>
      <c r="KH88" s="535">
        <f>SUM(KH72:KH85)</f>
        <v>0</v>
      </c>
      <c r="KI88" s="535">
        <f>SUM(KI72:KI85)</f>
        <v>0</v>
      </c>
      <c r="KJ88" s="535"/>
      <c r="KK88" s="535">
        <f>SUM(KK72:KK85)</f>
        <v>0</v>
      </c>
      <c r="KL88" s="535">
        <f>SUM(KL72:KL85)</f>
        <v>0</v>
      </c>
      <c r="KM88" s="535">
        <v>2</v>
      </c>
      <c r="KN88" s="535">
        <f>SUM(KN72:KN85)</f>
        <v>0</v>
      </c>
      <c r="KO88" s="535">
        <f>SUM(KO72:KO85)</f>
        <v>0</v>
      </c>
      <c r="KP88" s="535"/>
      <c r="KQ88" s="535">
        <f>SUM(KQ72:KQ85)</f>
        <v>0</v>
      </c>
      <c r="KR88" s="535">
        <f>SUM(KR72:KR85)</f>
        <v>0</v>
      </c>
      <c r="KS88" s="535"/>
      <c r="KT88" s="535">
        <f>SUM(KT72:KT85)</f>
        <v>0</v>
      </c>
      <c r="KU88" s="535">
        <f>SUM(KU72:KU85)</f>
        <v>0</v>
      </c>
      <c r="KV88" s="535"/>
      <c r="KW88" s="535">
        <f>SUM(KW72:KW85)</f>
        <v>0</v>
      </c>
      <c r="KX88" s="535">
        <f>SUM(KX72:KX85)</f>
        <v>0</v>
      </c>
      <c r="KY88" s="535"/>
      <c r="KZ88" s="535">
        <f>SUM(KZ72:KZ85)</f>
        <v>0</v>
      </c>
      <c r="LA88" s="535">
        <f>SUM(LA72:LA85)</f>
        <v>0</v>
      </c>
      <c r="LB88" s="535"/>
      <c r="LC88" s="535">
        <f>SUM(LC72:LC85)</f>
        <v>0</v>
      </c>
      <c r="LD88" s="535">
        <f>SUM(LD72:LD85)</f>
        <v>0</v>
      </c>
      <c r="LE88" s="535"/>
      <c r="LF88" s="535">
        <f>SUM(LF72:LF85)</f>
        <v>0</v>
      </c>
      <c r="LG88" s="535">
        <f>SUM(LG72:LG85)</f>
        <v>0</v>
      </c>
      <c r="LH88" s="535"/>
      <c r="LI88" s="535">
        <f>SUM(LI72:LI85)</f>
        <v>0</v>
      </c>
      <c r="LJ88" s="535">
        <f>SUM(LJ72:LJ85)</f>
        <v>0</v>
      </c>
      <c r="LK88" s="535"/>
      <c r="LL88" s="535">
        <f>SUM(LL72:LL85)</f>
        <v>0</v>
      </c>
      <c r="LM88" s="535">
        <f>SUM(LM72:LM85)</f>
        <v>1</v>
      </c>
      <c r="LN88" s="535"/>
      <c r="LO88" s="535">
        <f>SUM(LO72:LO85)</f>
        <v>1</v>
      </c>
      <c r="LP88" s="535">
        <f>SUM(LP72:LP85)</f>
        <v>0</v>
      </c>
      <c r="LQ88" s="535"/>
      <c r="LR88" s="535">
        <f>SUM(LR72:LR85)</f>
        <v>0</v>
      </c>
      <c r="LS88" s="535">
        <f>SUM(LS72:LS85)</f>
        <v>0</v>
      </c>
      <c r="LT88" s="535"/>
      <c r="LU88" s="535">
        <f>SUM(LU72:LU85)</f>
        <v>0</v>
      </c>
      <c r="LV88" s="535">
        <f>SUM(LV72:LV85)</f>
        <v>0</v>
      </c>
      <c r="LW88" s="535"/>
      <c r="LX88" s="535">
        <f>SUM(LX72:LX85)</f>
        <v>0</v>
      </c>
      <c r="LY88" s="535">
        <f>SUM(LY72:LY85)</f>
        <v>0</v>
      </c>
      <c r="LZ88" s="535"/>
      <c r="MA88" s="535">
        <f>SUM(MA72:MA85)</f>
        <v>0</v>
      </c>
      <c r="MB88" s="535">
        <f>SUM(MB72:MB85)</f>
        <v>0</v>
      </c>
      <c r="MC88" s="535"/>
      <c r="MD88" s="535">
        <f>SUM(MD72:MD85)</f>
        <v>0</v>
      </c>
      <c r="ME88" s="535">
        <f>SUM(ME72:ME85)</f>
        <v>0</v>
      </c>
      <c r="MF88" s="535"/>
      <c r="MG88" s="535">
        <f>SUM(MG72:MG85)</f>
        <v>0</v>
      </c>
      <c r="MH88" s="535">
        <f>SUM(MH72:MH85)</f>
        <v>0</v>
      </c>
      <c r="MI88" s="535"/>
      <c r="MJ88" s="535">
        <f>SUM(MJ72:MJ85)</f>
        <v>0</v>
      </c>
      <c r="MK88" s="535">
        <f>SUM(MK72:MK85)</f>
        <v>1</v>
      </c>
      <c r="ML88" s="535"/>
      <c r="MM88" s="535">
        <f>SUM(MM72:MM85)</f>
        <v>1</v>
      </c>
      <c r="MN88" s="535">
        <f>SUM(MN72:MN85)</f>
        <v>0</v>
      </c>
      <c r="MO88" s="535"/>
      <c r="MP88" s="535">
        <f>SUM(MP72:MP85)</f>
        <v>0</v>
      </c>
      <c r="MQ88" s="535">
        <f>SUM(MQ72:MQ85)</f>
        <v>0</v>
      </c>
      <c r="MR88" s="535"/>
      <c r="MS88" s="535">
        <f>SUM(MS72:MS85)</f>
        <v>0</v>
      </c>
      <c r="MT88" s="535">
        <f>SUM(MT72:MT85)</f>
        <v>0</v>
      </c>
      <c r="MU88" s="535"/>
      <c r="MV88" s="535">
        <f>SUM(MV72:MV85)</f>
        <v>0</v>
      </c>
      <c r="MW88" s="535">
        <f>SUM(MW72:MW85)</f>
        <v>0</v>
      </c>
      <c r="MX88" s="535"/>
      <c r="MY88" s="535">
        <f>SUM(MY72:MY85)</f>
        <v>0</v>
      </c>
      <c r="MZ88" s="535">
        <f>SUM(MZ72:MZ85)</f>
        <v>0</v>
      </c>
      <c r="NA88" s="535"/>
      <c r="NB88" s="535">
        <f>SUM(NB72:NB85)</f>
        <v>0</v>
      </c>
      <c r="NC88" s="535">
        <f>SUM(NC72:NC85)</f>
        <v>0</v>
      </c>
      <c r="ND88" s="535"/>
      <c r="NE88" s="535">
        <f>SUM(NE72:NE85)</f>
        <v>0</v>
      </c>
      <c r="NF88" s="535">
        <f>SUM(NF72:NF85)</f>
        <v>0</v>
      </c>
      <c r="NG88" s="535"/>
      <c r="NH88" s="535">
        <f>SUM(NH72:NH85)</f>
        <v>0</v>
      </c>
      <c r="NI88" s="535">
        <f>SUM(NI72:NI85)</f>
        <v>0</v>
      </c>
      <c r="NJ88" s="535"/>
      <c r="NK88" s="535">
        <f>SUM(NK72:NK85)</f>
        <v>0</v>
      </c>
      <c r="NL88" s="535">
        <f>SUM(NL72:NL85)</f>
        <v>0</v>
      </c>
      <c r="NM88" s="535"/>
      <c r="NN88" s="535">
        <f>SUM(NN72:NN85)</f>
        <v>0</v>
      </c>
      <c r="NO88" s="535">
        <f>SUM(NO72:NO85)</f>
        <v>0</v>
      </c>
      <c r="NP88" s="535"/>
      <c r="NQ88" s="535">
        <f>SUM(NQ72:NQ85)</f>
        <v>0</v>
      </c>
      <c r="NR88" s="535">
        <f>SUM(NR72:NR85)</f>
        <v>0</v>
      </c>
      <c r="NS88" s="535"/>
      <c r="NT88" s="535">
        <f>SUM(NT72:NT85)</f>
        <v>0</v>
      </c>
      <c r="NU88" s="535">
        <f>SUM(NU72:NU85)</f>
        <v>1</v>
      </c>
      <c r="NV88" s="535"/>
      <c r="NW88" s="535">
        <f>SUM(NW72:NW85)</f>
        <v>0</v>
      </c>
      <c r="NX88" s="535">
        <f>SUM(NX72:NX85)</f>
        <v>0</v>
      </c>
      <c r="NY88" s="535"/>
      <c r="NZ88" s="535">
        <f>SUM(NZ72:NZ85)</f>
        <v>0</v>
      </c>
      <c r="OA88" s="535">
        <f>SUM(OA72:OA85)</f>
        <v>1</v>
      </c>
      <c r="OB88" s="535"/>
      <c r="OC88" s="535">
        <f>SUM(OC72:OC85)</f>
        <v>1</v>
      </c>
      <c r="OD88" s="535">
        <f>SUM(OD72:OD85)</f>
        <v>0</v>
      </c>
      <c r="OE88" s="535"/>
      <c r="OF88" s="535">
        <f>SUM(OF72:OF85)</f>
        <v>0</v>
      </c>
      <c r="OG88" s="535">
        <f>SUM(OG72:OG85)</f>
        <v>0</v>
      </c>
      <c r="OH88" s="535"/>
      <c r="OI88" s="535">
        <f>SUM(OI72:OI85)</f>
        <v>0</v>
      </c>
      <c r="OJ88" s="535">
        <f>SUM(OJ72:OJ85)</f>
        <v>0</v>
      </c>
      <c r="OK88" s="535"/>
      <c r="OL88" s="535">
        <f>SUM(OL72:OL85)</f>
        <v>0</v>
      </c>
      <c r="OM88" s="535">
        <f>SUM(OM72:OM85)</f>
        <v>0</v>
      </c>
      <c r="ON88" s="535"/>
      <c r="OO88" s="535">
        <f>SUM(OO72:OO85)</f>
        <v>0</v>
      </c>
      <c r="OP88" s="535">
        <f>SUM(OP72:OP85)</f>
        <v>0</v>
      </c>
      <c r="OQ88" s="535"/>
      <c r="OR88" s="535">
        <f>SUM(OR72:OR85)</f>
        <v>0</v>
      </c>
      <c r="OS88" s="535">
        <f>SUM(OS72:OS85)</f>
        <v>1</v>
      </c>
      <c r="OT88" s="535"/>
      <c r="OU88" s="535">
        <f>SUM(OU72:OU85)</f>
        <v>1</v>
      </c>
      <c r="OV88" s="535">
        <f>SUM(OV72:OV85)</f>
        <v>0</v>
      </c>
      <c r="OW88" s="535"/>
      <c r="OX88" s="535">
        <f>SUM(OX72:OX85)</f>
        <v>0</v>
      </c>
      <c r="OY88" s="535">
        <f>SUM(OY72:OY85)</f>
        <v>0</v>
      </c>
      <c r="OZ88" s="535"/>
      <c r="PA88" s="535">
        <f>SUM(PA72:PA85)</f>
        <v>0</v>
      </c>
      <c r="PB88" s="535">
        <f>SUM(PB72:PB85)</f>
        <v>0</v>
      </c>
      <c r="PC88" s="535"/>
      <c r="PD88" s="535">
        <f>SUM(PD72:PD85)</f>
        <v>0</v>
      </c>
      <c r="PE88" s="535">
        <f>SUM(PE72:PE85)</f>
        <v>1</v>
      </c>
      <c r="PF88" s="535"/>
      <c r="PG88" s="535">
        <f>SUM(PG72:PG85)</f>
        <v>0</v>
      </c>
      <c r="PH88" s="535">
        <f>SUM(PH72:PH85)</f>
        <v>0</v>
      </c>
      <c r="PI88" s="535"/>
      <c r="PJ88" s="535">
        <f>SUM(PJ72:PJ85)</f>
        <v>0</v>
      </c>
      <c r="PK88" s="535">
        <f>SUM(PK72:PK85)</f>
        <v>0</v>
      </c>
      <c r="PL88" s="535"/>
      <c r="PM88" s="535">
        <f>SUM(PM72:PM85)</f>
        <v>0</v>
      </c>
      <c r="PN88" s="535">
        <f>SUM(PN72:PN85)</f>
        <v>0</v>
      </c>
      <c r="PO88" s="535"/>
      <c r="PP88" s="535">
        <f>SUM(PP72:PP85)</f>
        <v>0</v>
      </c>
      <c r="PQ88" s="535">
        <f>SUM(PQ72:PQ85)</f>
        <v>1</v>
      </c>
      <c r="PR88" s="535"/>
      <c r="PS88" s="535">
        <f>SUM(PS72:PS85)</f>
        <v>1</v>
      </c>
      <c r="PT88" s="535">
        <f>SUM(PT72:PT85)</f>
        <v>0</v>
      </c>
      <c r="PU88" s="535"/>
      <c r="PV88" s="535">
        <f>SUM(PV72:PV85)</f>
        <v>0</v>
      </c>
      <c r="PW88" s="535">
        <f>SUM(PW72:PW85)</f>
        <v>0</v>
      </c>
      <c r="PX88" s="535"/>
      <c r="PY88" s="535">
        <f>SUM(PY72:PY85)</f>
        <v>0</v>
      </c>
      <c r="PZ88" s="535">
        <f>SUM(PZ72:PZ85)</f>
        <v>0</v>
      </c>
      <c r="QA88" s="535"/>
      <c r="QB88" s="535">
        <f>SUM(QB72:QB85)</f>
        <v>0</v>
      </c>
      <c r="QC88" s="535">
        <f>SUM(QC72:QC85)</f>
        <v>0</v>
      </c>
      <c r="QD88" s="535"/>
      <c r="QE88" s="535">
        <f>SUM(QE72:QE85)</f>
        <v>0</v>
      </c>
      <c r="QF88" s="535">
        <f>SUM(QF72:QF85)</f>
        <v>0</v>
      </c>
      <c r="QG88" s="535"/>
      <c r="QH88" s="535">
        <f>SUM(QH72:QH85)</f>
        <v>0</v>
      </c>
      <c r="QI88" s="535">
        <f>SUM(QI72:QI85)</f>
        <v>0</v>
      </c>
      <c r="QJ88" s="535"/>
      <c r="QK88" s="535">
        <f>SUM(QK72:QK85)</f>
        <v>0</v>
      </c>
      <c r="QL88" s="535">
        <f>SUM(QL72:QL85)</f>
        <v>0</v>
      </c>
      <c r="QM88" s="535"/>
      <c r="QN88" s="535">
        <f>SUM(QN72:QN85)</f>
        <v>0</v>
      </c>
      <c r="QO88" s="535">
        <f>SUM(QO72:QO85)</f>
        <v>0</v>
      </c>
      <c r="QP88" s="535"/>
      <c r="QQ88" s="535">
        <f>SUM(QQ72:QQ85)</f>
        <v>0</v>
      </c>
      <c r="QR88" s="535">
        <f>SUM(QR72:QR85)</f>
        <v>0</v>
      </c>
      <c r="QS88" s="535"/>
      <c r="QT88" s="535">
        <f>SUM(QT72:QT85)</f>
        <v>0</v>
      </c>
      <c r="QU88" s="535">
        <f>SUM(QU72:QU85)</f>
        <v>0</v>
      </c>
      <c r="QV88" s="535"/>
      <c r="QW88" s="535">
        <f>SUM(QW72:QW85)</f>
        <v>0</v>
      </c>
      <c r="QX88" s="535">
        <f>SUM(QX72:QX85)</f>
        <v>0</v>
      </c>
      <c r="QY88" s="535"/>
      <c r="QZ88" s="535">
        <f>SUM(QZ72:QZ85)</f>
        <v>0</v>
      </c>
      <c r="RA88" s="535">
        <f>SUM(RA72:RA85)</f>
        <v>0</v>
      </c>
      <c r="RB88" s="535"/>
      <c r="RC88" s="535">
        <f>SUM(RC72:RC85)</f>
        <v>0</v>
      </c>
      <c r="RD88" s="535">
        <f>SUM(RD72:RD85)</f>
        <v>0</v>
      </c>
      <c r="RE88" s="535"/>
      <c r="RF88" s="535">
        <f>SUM(RF72:RF85)</f>
        <v>0</v>
      </c>
      <c r="RG88" s="535">
        <f>SUM(RG72:RG85)</f>
        <v>1</v>
      </c>
      <c r="RH88" s="535"/>
      <c r="RI88" s="535">
        <f>SUM(RI72:RI85)</f>
        <v>0</v>
      </c>
      <c r="RJ88" s="535">
        <f>SUM(RJ72:RJ85)</f>
        <v>0</v>
      </c>
      <c r="RK88" s="535"/>
      <c r="RL88" s="535">
        <f>SUM(RL72:RL85)</f>
        <v>0</v>
      </c>
      <c r="RM88" s="535">
        <f>SUM(RM72:RM85)</f>
        <v>0</v>
      </c>
      <c r="RN88" s="535"/>
      <c r="RO88" s="535">
        <f>SUM(RO72:RO85)</f>
        <v>0</v>
      </c>
      <c r="RP88" s="535">
        <f>SUM(RP72:RP85)</f>
        <v>0</v>
      </c>
      <c r="RQ88" s="535"/>
      <c r="RR88" s="535">
        <f>SUM(RR72:RR85)</f>
        <v>1</v>
      </c>
      <c r="RS88" s="535">
        <f>SUM(RS72:RS85)</f>
        <v>0</v>
      </c>
      <c r="RT88" s="535"/>
      <c r="RU88" s="535">
        <f>SUM(RU72:RU85)</f>
        <v>0</v>
      </c>
      <c r="RV88" s="535">
        <f>SUM(RV72:RV85)</f>
        <v>0</v>
      </c>
      <c r="RW88" s="535"/>
      <c r="RX88" s="535">
        <f>SUM(RX72:RX85)</f>
        <v>0</v>
      </c>
      <c r="RY88" s="535">
        <f>SUM(RY72:RY85)</f>
        <v>1</v>
      </c>
      <c r="RZ88" s="535"/>
      <c r="SA88" s="535">
        <f>SUM(SA72:SA85)</f>
        <v>1</v>
      </c>
      <c r="SB88" s="535">
        <f>SUM(SB72:SB85)</f>
        <v>0</v>
      </c>
      <c r="SC88" s="535"/>
      <c r="SD88" s="535">
        <f>SUM(SD72:SD85)</f>
        <v>0</v>
      </c>
      <c r="SE88" s="535">
        <f>SUM(SE72:SE85)</f>
        <v>0</v>
      </c>
      <c r="SF88" s="535"/>
      <c r="SG88" s="535">
        <f>SUM(SG72:SG85)</f>
        <v>0</v>
      </c>
      <c r="SH88" s="535">
        <f>SUM(SH72:SH85)</f>
        <v>0</v>
      </c>
      <c r="SI88" s="535"/>
      <c r="SJ88" s="535">
        <f>SUM(SJ72:SJ85)</f>
        <v>0</v>
      </c>
      <c r="SK88" s="535">
        <f>SUM(SK72:SK85)</f>
        <v>0</v>
      </c>
      <c r="SL88" s="535"/>
      <c r="SM88" s="535">
        <f>SUM(SM72:SM85)</f>
        <v>0</v>
      </c>
      <c r="SN88" s="535">
        <f>SUM(SN72:SN85)</f>
        <v>0</v>
      </c>
      <c r="SO88" s="535"/>
      <c r="SP88" s="535">
        <f>SUM(SP72:SP85)</f>
        <v>0</v>
      </c>
      <c r="SQ88" s="535">
        <f>SUM(SQ72:SQ85)</f>
        <v>0</v>
      </c>
      <c r="SR88" s="535"/>
      <c r="SS88" s="535">
        <f>SUM(SS72:SS85)</f>
        <v>0</v>
      </c>
      <c r="ST88" s="535">
        <f>SUM(ST72:ST85)</f>
        <v>0</v>
      </c>
      <c r="SU88" s="535"/>
      <c r="SV88" s="535">
        <f>SUM(SV72:SV85)</f>
        <v>0</v>
      </c>
      <c r="SW88" s="535">
        <f>SUM(SW72:SW85)</f>
        <v>1</v>
      </c>
      <c r="SX88" s="535"/>
      <c r="SY88" s="535">
        <f>SUM(SY72:SY85)</f>
        <v>1</v>
      </c>
      <c r="SZ88" s="535">
        <f>SUM(SZ72:SZ85)</f>
        <v>0</v>
      </c>
      <c r="TA88" s="535"/>
      <c r="TB88" s="535">
        <f>SUM(TB72:TB85)</f>
        <v>0</v>
      </c>
      <c r="TC88" s="535">
        <f>SUM(TC72:TC85)</f>
        <v>0</v>
      </c>
      <c r="TD88" s="535"/>
      <c r="TE88" s="535">
        <f>SUM(TE72:TE85)</f>
        <v>0</v>
      </c>
      <c r="TF88" s="535">
        <f>SUM(TF72:TF85)</f>
        <v>0</v>
      </c>
      <c r="TG88" s="535"/>
      <c r="TH88" s="535">
        <f>SUM(TH72:TH85)</f>
        <v>0</v>
      </c>
      <c r="TI88" s="535">
        <f>SUM(TI72:TI85)</f>
        <v>0</v>
      </c>
      <c r="TJ88" s="535"/>
      <c r="TK88" s="535">
        <f>SUM(TK72:TK85)</f>
        <v>0</v>
      </c>
      <c r="TL88" s="535">
        <f>SUM(TL72:TL85)</f>
        <v>0</v>
      </c>
      <c r="TM88" s="535"/>
      <c r="TN88" s="535">
        <f>SUM(TN72:TN85)</f>
        <v>0</v>
      </c>
    </row>
    <row r="89" spans="1:534" ht="16.5" thickBot="1">
      <c r="A89" s="963" t="s">
        <v>1286</v>
      </c>
      <c r="B89" s="964"/>
      <c r="C89" s="965"/>
      <c r="D89" s="963" t="str">
        <f>A89</f>
        <v>Rig POB</v>
      </c>
      <c r="E89" s="964"/>
      <c r="F89" s="965"/>
      <c r="G89" s="963" t="str">
        <f>D89</f>
        <v>Rig POB</v>
      </c>
      <c r="H89" s="964"/>
      <c r="I89" s="965"/>
      <c r="J89" s="963" t="str">
        <f>G89</f>
        <v>Rig POB</v>
      </c>
      <c r="K89" s="964"/>
      <c r="L89" s="965"/>
      <c r="M89" s="963" t="str">
        <f>J89</f>
        <v>Rig POB</v>
      </c>
      <c r="N89" s="964"/>
      <c r="O89" s="965"/>
      <c r="P89" s="964" t="str">
        <f>M89</f>
        <v>Rig POB</v>
      </c>
      <c r="Q89" s="964"/>
      <c r="R89" s="965"/>
      <c r="S89" s="963" t="str">
        <f>P89</f>
        <v>Rig POB</v>
      </c>
      <c r="T89" s="964"/>
      <c r="U89" s="965"/>
      <c r="V89" s="963" t="str">
        <f>S89</f>
        <v>Rig POB</v>
      </c>
      <c r="W89" s="964"/>
      <c r="X89" s="965"/>
      <c r="Y89" s="963" t="str">
        <f>V89</f>
        <v>Rig POB</v>
      </c>
      <c r="Z89" s="964"/>
      <c r="AA89" s="965"/>
      <c r="AB89" s="963" t="str">
        <f>Y89</f>
        <v>Rig POB</v>
      </c>
      <c r="AC89" s="964"/>
      <c r="AD89" s="965"/>
      <c r="AE89" s="963" t="str">
        <f>AB89</f>
        <v>Rig POB</v>
      </c>
      <c r="AF89" s="964"/>
      <c r="AG89" s="965"/>
      <c r="AH89" s="963" t="str">
        <f>AE89</f>
        <v>Rig POB</v>
      </c>
      <c r="AI89" s="964"/>
      <c r="AJ89" s="965"/>
      <c r="AK89" s="963" t="str">
        <f>AH89</f>
        <v>Rig POB</v>
      </c>
      <c r="AL89" s="964"/>
      <c r="AM89" s="965"/>
      <c r="AN89" s="963" t="str">
        <f>AK89</f>
        <v>Rig POB</v>
      </c>
      <c r="AO89" s="964"/>
      <c r="AP89" s="965"/>
      <c r="AQ89" s="963" t="str">
        <f>AN89</f>
        <v>Rig POB</v>
      </c>
      <c r="AR89" s="964"/>
      <c r="AS89" s="965"/>
      <c r="AT89" s="963" t="str">
        <f>AQ89</f>
        <v>Rig POB</v>
      </c>
      <c r="AU89" s="964"/>
      <c r="AV89" s="965"/>
      <c r="AW89" s="963" t="str">
        <f>AT89</f>
        <v>Rig POB</v>
      </c>
      <c r="AX89" s="964"/>
      <c r="AY89" s="965"/>
      <c r="AZ89" s="963" t="str">
        <f>AW89</f>
        <v>Rig POB</v>
      </c>
      <c r="BA89" s="964"/>
      <c r="BB89" s="965"/>
      <c r="BC89" s="963" t="str">
        <f>AZ89</f>
        <v>Rig POB</v>
      </c>
      <c r="BD89" s="964"/>
      <c r="BE89" s="965"/>
      <c r="BF89" s="963" t="str">
        <f>BC89</f>
        <v>Rig POB</v>
      </c>
      <c r="BG89" s="964"/>
      <c r="BH89" s="965"/>
      <c r="BI89" s="963" t="str">
        <f>BF89</f>
        <v>Rig POB</v>
      </c>
      <c r="BJ89" s="964"/>
      <c r="BK89" s="965"/>
      <c r="BL89" s="963" t="str">
        <f>BI89</f>
        <v>Rig POB</v>
      </c>
      <c r="BM89" s="964"/>
      <c r="BN89" s="965"/>
      <c r="BO89" s="963" t="str">
        <f>BL89</f>
        <v>Rig POB</v>
      </c>
      <c r="BP89" s="964"/>
      <c r="BQ89" s="965"/>
      <c r="BR89" s="963" t="str">
        <f>BO89</f>
        <v>Rig POB</v>
      </c>
      <c r="BS89" s="964"/>
      <c r="BT89" s="965"/>
      <c r="BU89" s="963" t="str">
        <f>BR89</f>
        <v>Rig POB</v>
      </c>
      <c r="BV89" s="964"/>
      <c r="BW89" s="965"/>
      <c r="BX89" s="963" t="str">
        <f>BU89</f>
        <v>Rig POB</v>
      </c>
      <c r="BY89" s="964"/>
      <c r="BZ89" s="965"/>
      <c r="CA89" s="963" t="str">
        <f>BX89</f>
        <v>Rig POB</v>
      </c>
      <c r="CB89" s="964"/>
      <c r="CC89" s="965"/>
      <c r="CD89" s="963" t="str">
        <f>CA89</f>
        <v>Rig POB</v>
      </c>
      <c r="CE89" s="964"/>
      <c r="CF89" s="965"/>
      <c r="CG89" s="963" t="str">
        <f>CD89</f>
        <v>Rig POB</v>
      </c>
      <c r="CH89" s="964"/>
      <c r="CI89" s="965"/>
      <c r="CJ89" s="963" t="str">
        <f>CG89</f>
        <v>Rig POB</v>
      </c>
      <c r="CK89" s="964"/>
      <c r="CL89" s="965"/>
      <c r="CM89" s="963" t="str">
        <f>CJ89</f>
        <v>Rig POB</v>
      </c>
      <c r="CN89" s="964"/>
      <c r="CO89" s="965"/>
      <c r="CP89" s="963" t="str">
        <f>CM89</f>
        <v>Rig POB</v>
      </c>
      <c r="CQ89" s="964"/>
      <c r="CR89" s="965"/>
      <c r="CS89" s="963" t="str">
        <f>CP89</f>
        <v>Rig POB</v>
      </c>
      <c r="CT89" s="964"/>
      <c r="CU89" s="965"/>
      <c r="CV89" s="963" t="str">
        <f>CS89</f>
        <v>Rig POB</v>
      </c>
      <c r="CW89" s="964"/>
      <c r="CX89" s="965"/>
      <c r="CY89" s="963" t="str">
        <f>CV89</f>
        <v>Rig POB</v>
      </c>
      <c r="CZ89" s="964"/>
      <c r="DA89" s="965"/>
      <c r="DB89" s="963" t="str">
        <f>CY89</f>
        <v>Rig POB</v>
      </c>
      <c r="DC89" s="964"/>
      <c r="DD89" s="965"/>
      <c r="DE89" s="963" t="str">
        <f>DB89</f>
        <v>Rig POB</v>
      </c>
      <c r="DF89" s="964"/>
      <c r="DG89" s="965"/>
      <c r="DH89" s="963" t="str">
        <f>DE89</f>
        <v>Rig POB</v>
      </c>
      <c r="DI89" s="964"/>
      <c r="DJ89" s="965"/>
      <c r="DK89" s="963" t="str">
        <f>DH89</f>
        <v>Rig POB</v>
      </c>
      <c r="DL89" s="964"/>
      <c r="DM89" s="965"/>
      <c r="DN89" s="963" t="str">
        <f>DK89</f>
        <v>Rig POB</v>
      </c>
      <c r="DO89" s="964"/>
      <c r="DP89" s="965"/>
      <c r="DQ89" s="963" t="str">
        <f>DN89</f>
        <v>Rig POB</v>
      </c>
      <c r="DR89" s="964"/>
      <c r="DS89" s="965"/>
      <c r="DT89" s="963" t="str">
        <f>DQ89</f>
        <v>Rig POB</v>
      </c>
      <c r="DU89" s="964"/>
      <c r="DV89" s="965"/>
      <c r="DW89" s="963" t="str">
        <f>DT89</f>
        <v>Rig POB</v>
      </c>
      <c r="DX89" s="964"/>
      <c r="DY89" s="965"/>
      <c r="DZ89" s="963" t="str">
        <f>DW89</f>
        <v>Rig POB</v>
      </c>
      <c r="EA89" s="964"/>
      <c r="EB89" s="965"/>
      <c r="EC89" s="963" t="str">
        <f>DZ89</f>
        <v>Rig POB</v>
      </c>
      <c r="ED89" s="964"/>
      <c r="EE89" s="965"/>
      <c r="EF89" s="963" t="str">
        <f>EC89</f>
        <v>Rig POB</v>
      </c>
      <c r="EG89" s="964"/>
      <c r="EH89" s="965"/>
      <c r="EI89" s="963" t="str">
        <f>EF89</f>
        <v>Rig POB</v>
      </c>
      <c r="EJ89" s="964"/>
      <c r="EK89" s="965"/>
      <c r="EL89" s="963" t="str">
        <f>EI89</f>
        <v>Rig POB</v>
      </c>
      <c r="EM89" s="964"/>
      <c r="EN89" s="965"/>
      <c r="EO89" s="963" t="str">
        <f>EL89</f>
        <v>Rig POB</v>
      </c>
      <c r="EP89" s="964"/>
      <c r="EQ89" s="965"/>
      <c r="ER89" s="963" t="str">
        <f>EO89</f>
        <v>Rig POB</v>
      </c>
      <c r="ES89" s="964"/>
      <c r="ET89" s="965"/>
      <c r="EU89" s="963" t="str">
        <f>ER89</f>
        <v>Rig POB</v>
      </c>
      <c r="EV89" s="964"/>
      <c r="EW89" s="965"/>
      <c r="EX89" s="963" t="str">
        <f>EU89</f>
        <v>Rig POB</v>
      </c>
      <c r="EY89" s="964"/>
      <c r="EZ89" s="965"/>
      <c r="FA89" s="963" t="str">
        <f>EX89</f>
        <v>Rig POB</v>
      </c>
      <c r="FB89" s="964"/>
      <c r="FC89" s="965"/>
      <c r="FD89" s="963" t="str">
        <f>FA89</f>
        <v>Rig POB</v>
      </c>
      <c r="FE89" s="964"/>
      <c r="FF89" s="965"/>
      <c r="FG89" s="963" t="str">
        <f>FD89</f>
        <v>Rig POB</v>
      </c>
      <c r="FH89" s="964"/>
      <c r="FI89" s="965"/>
      <c r="FJ89" s="963" t="str">
        <f>FG89</f>
        <v>Rig POB</v>
      </c>
      <c r="FK89" s="964"/>
      <c r="FL89" s="965"/>
      <c r="FM89" s="963" t="str">
        <f>FJ89</f>
        <v>Rig POB</v>
      </c>
      <c r="FN89" s="964"/>
      <c r="FO89" s="965"/>
      <c r="FP89" s="963" t="str">
        <f>FM89</f>
        <v>Rig POB</v>
      </c>
      <c r="FQ89" s="964"/>
      <c r="FR89" s="965"/>
      <c r="FS89" s="963" t="str">
        <f>FP89</f>
        <v>Rig POB</v>
      </c>
      <c r="FT89" s="964"/>
      <c r="FU89" s="965"/>
      <c r="FV89" s="963" t="str">
        <f>FS89</f>
        <v>Rig POB</v>
      </c>
      <c r="FW89" s="964"/>
      <c r="FX89" s="965"/>
      <c r="FY89" s="963" t="str">
        <f>FV89</f>
        <v>Rig POB</v>
      </c>
      <c r="FZ89" s="964"/>
      <c r="GA89" s="965"/>
      <c r="GB89" s="963" t="str">
        <f>FY89</f>
        <v>Rig POB</v>
      </c>
      <c r="GC89" s="964"/>
      <c r="GD89" s="965"/>
      <c r="GE89" s="963" t="str">
        <f>GB89</f>
        <v>Rig POB</v>
      </c>
      <c r="GF89" s="964"/>
      <c r="GG89" s="965"/>
      <c r="GH89" s="963" t="str">
        <f>GE89</f>
        <v>Rig POB</v>
      </c>
      <c r="GI89" s="964"/>
      <c r="GJ89" s="965"/>
      <c r="GK89" s="963" t="str">
        <f>GH89</f>
        <v>Rig POB</v>
      </c>
      <c r="GL89" s="964"/>
      <c r="GM89" s="965"/>
      <c r="GN89" s="963" t="str">
        <f>GK89</f>
        <v>Rig POB</v>
      </c>
      <c r="GO89" s="964"/>
      <c r="GP89" s="965"/>
      <c r="GQ89" s="963" t="str">
        <f>GN89</f>
        <v>Rig POB</v>
      </c>
      <c r="GR89" s="964"/>
      <c r="GS89" s="965"/>
      <c r="GT89" s="963" t="str">
        <f>GQ89</f>
        <v>Rig POB</v>
      </c>
      <c r="GU89" s="964"/>
      <c r="GV89" s="965"/>
      <c r="GW89" s="963" t="str">
        <f>GT89</f>
        <v>Rig POB</v>
      </c>
      <c r="GX89" s="964"/>
      <c r="GY89" s="965"/>
      <c r="GZ89" s="963" t="str">
        <f>GW89</f>
        <v>Rig POB</v>
      </c>
      <c r="HA89" s="964"/>
      <c r="HB89" s="965"/>
      <c r="HC89" s="963" t="str">
        <f>GZ89</f>
        <v>Rig POB</v>
      </c>
      <c r="HD89" s="964"/>
      <c r="HE89" s="965"/>
      <c r="HF89" s="963" t="str">
        <f>HC89</f>
        <v>Rig POB</v>
      </c>
      <c r="HG89" s="964"/>
      <c r="HH89" s="965"/>
      <c r="HI89" s="963" t="str">
        <f>HF89</f>
        <v>Rig POB</v>
      </c>
      <c r="HJ89" s="964"/>
      <c r="HK89" s="965"/>
      <c r="HL89" s="963" t="str">
        <f>HI89</f>
        <v>Rig POB</v>
      </c>
      <c r="HM89" s="964"/>
      <c r="HN89" s="965"/>
      <c r="HO89" s="963" t="str">
        <f>HL89</f>
        <v>Rig POB</v>
      </c>
      <c r="HP89" s="964"/>
      <c r="HQ89" s="965"/>
      <c r="HR89" s="963" t="str">
        <f>HO89</f>
        <v>Rig POB</v>
      </c>
      <c r="HS89" s="964"/>
      <c r="HT89" s="965"/>
      <c r="HU89" s="963" t="str">
        <f>HR89</f>
        <v>Rig POB</v>
      </c>
      <c r="HV89" s="964"/>
      <c r="HW89" s="965"/>
      <c r="HX89" s="963" t="str">
        <f>HU89</f>
        <v>Rig POB</v>
      </c>
      <c r="HY89" s="964"/>
      <c r="HZ89" s="965"/>
      <c r="IA89" s="963" t="str">
        <f>HX89</f>
        <v>Rig POB</v>
      </c>
      <c r="IB89" s="964"/>
      <c r="IC89" s="965"/>
      <c r="ID89" s="963" t="str">
        <f>IA89</f>
        <v>Rig POB</v>
      </c>
      <c r="IE89" s="964"/>
      <c r="IF89" s="965"/>
      <c r="IG89" s="963" t="str">
        <f>ID89</f>
        <v>Rig POB</v>
      </c>
      <c r="IH89" s="964"/>
      <c r="II89" s="965"/>
      <c r="IJ89" s="963" t="str">
        <f>IG89</f>
        <v>Rig POB</v>
      </c>
      <c r="IK89" s="964"/>
      <c r="IL89" s="965"/>
      <c r="IM89" s="963" t="str">
        <f>IJ89</f>
        <v>Rig POB</v>
      </c>
      <c r="IN89" s="964"/>
      <c r="IO89" s="965"/>
      <c r="IP89" s="963" t="str">
        <f>IM89</f>
        <v>Rig POB</v>
      </c>
      <c r="IQ89" s="964"/>
      <c r="IR89" s="965"/>
      <c r="IS89" s="963" t="str">
        <f>IP89</f>
        <v>Rig POB</v>
      </c>
      <c r="IT89" s="964"/>
      <c r="IU89" s="965"/>
      <c r="IV89" s="963" t="str">
        <f>IS89</f>
        <v>Rig POB</v>
      </c>
      <c r="IW89" s="964"/>
      <c r="IX89" s="965"/>
      <c r="IY89" s="963" t="str">
        <f>IV89</f>
        <v>Rig POB</v>
      </c>
      <c r="IZ89" s="964"/>
      <c r="JA89" s="965"/>
      <c r="JB89" s="963" t="str">
        <f>IY89</f>
        <v>Rig POB</v>
      </c>
      <c r="JC89" s="964"/>
      <c r="JD89" s="965"/>
      <c r="JE89" s="963" t="str">
        <f>JB89</f>
        <v>Rig POB</v>
      </c>
      <c r="JF89" s="964"/>
      <c r="JG89" s="965"/>
      <c r="JH89" s="963" t="str">
        <f>JE89</f>
        <v>Rig POB</v>
      </c>
      <c r="JI89" s="964"/>
      <c r="JJ89" s="965"/>
      <c r="JK89" s="963" t="str">
        <f>JH89</f>
        <v>Rig POB</v>
      </c>
      <c r="JL89" s="964"/>
      <c r="JM89" s="965"/>
      <c r="JN89" s="963" t="str">
        <f>JK89</f>
        <v>Rig POB</v>
      </c>
      <c r="JO89" s="964"/>
      <c r="JP89" s="965"/>
      <c r="JQ89" s="963" t="str">
        <f>JN89</f>
        <v>Rig POB</v>
      </c>
      <c r="JR89" s="964"/>
      <c r="JS89" s="965"/>
      <c r="JT89" s="963" t="str">
        <f>JQ89</f>
        <v>Rig POB</v>
      </c>
      <c r="JU89" s="964"/>
      <c r="JV89" s="965"/>
      <c r="JW89" s="963" t="str">
        <f>JT89</f>
        <v>Rig POB</v>
      </c>
      <c r="JX89" s="964"/>
      <c r="JY89" s="965"/>
      <c r="JZ89" s="963" t="str">
        <f>JW89</f>
        <v>Rig POB</v>
      </c>
      <c r="KA89" s="964"/>
      <c r="KB89" s="965"/>
      <c r="KC89" s="963" t="str">
        <f>JZ89</f>
        <v>Rig POB</v>
      </c>
      <c r="KD89" s="964"/>
      <c r="KE89" s="965"/>
      <c r="KF89" s="963" t="str">
        <f>KC89</f>
        <v>Rig POB</v>
      </c>
      <c r="KG89" s="964"/>
      <c r="KH89" s="965"/>
      <c r="KI89" s="963" t="str">
        <f>KF89</f>
        <v>Rig POB</v>
      </c>
      <c r="KJ89" s="964"/>
      <c r="KK89" s="965"/>
      <c r="KL89" s="963" t="str">
        <f>KI89</f>
        <v>Rig POB</v>
      </c>
      <c r="KM89" s="964"/>
      <c r="KN89" s="965"/>
      <c r="KO89" s="963" t="str">
        <f>KL89</f>
        <v>Rig POB</v>
      </c>
      <c r="KP89" s="964"/>
      <c r="KQ89" s="965"/>
      <c r="KR89" s="963" t="str">
        <f>KO89</f>
        <v>Rig POB</v>
      </c>
      <c r="KS89" s="964"/>
      <c r="KT89" s="965"/>
      <c r="KU89" s="963" t="str">
        <f>KR89</f>
        <v>Rig POB</v>
      </c>
      <c r="KV89" s="964"/>
      <c r="KW89" s="965"/>
      <c r="KX89" s="963" t="str">
        <f>KU89</f>
        <v>Rig POB</v>
      </c>
      <c r="KY89" s="964"/>
      <c r="KZ89" s="965"/>
      <c r="LA89" s="963" t="str">
        <f>KX89</f>
        <v>Rig POB</v>
      </c>
      <c r="LB89" s="964"/>
      <c r="LC89" s="965"/>
      <c r="LD89" s="963" t="str">
        <f>LA89</f>
        <v>Rig POB</v>
      </c>
      <c r="LE89" s="964"/>
      <c r="LF89" s="965"/>
      <c r="LG89" s="963" t="str">
        <f>LD89</f>
        <v>Rig POB</v>
      </c>
      <c r="LH89" s="964"/>
      <c r="LI89" s="965"/>
      <c r="LJ89" s="963" t="str">
        <f>LG89</f>
        <v>Rig POB</v>
      </c>
      <c r="LK89" s="964"/>
      <c r="LL89" s="965"/>
      <c r="LM89" s="963" t="str">
        <f>LJ89</f>
        <v>Rig POB</v>
      </c>
      <c r="LN89" s="964"/>
      <c r="LO89" s="965"/>
      <c r="LP89" s="963" t="str">
        <f>LM89</f>
        <v>Rig POB</v>
      </c>
      <c r="LQ89" s="964"/>
      <c r="LR89" s="965"/>
      <c r="LS89" s="963" t="str">
        <f>LP89</f>
        <v>Rig POB</v>
      </c>
      <c r="LT89" s="964"/>
      <c r="LU89" s="965"/>
      <c r="LV89" s="963" t="str">
        <f>LS89</f>
        <v>Rig POB</v>
      </c>
      <c r="LW89" s="964"/>
      <c r="LX89" s="965"/>
      <c r="LY89" s="963" t="str">
        <f>LV89</f>
        <v>Rig POB</v>
      </c>
      <c r="LZ89" s="964"/>
      <c r="MA89" s="965"/>
      <c r="MB89" s="963" t="str">
        <f>LY89</f>
        <v>Rig POB</v>
      </c>
      <c r="MC89" s="964"/>
      <c r="MD89" s="965"/>
      <c r="ME89" s="963" t="str">
        <f>MB89</f>
        <v>Rig POB</v>
      </c>
      <c r="MF89" s="964"/>
      <c r="MG89" s="965"/>
      <c r="MH89" s="963" t="str">
        <f>ME89</f>
        <v>Rig POB</v>
      </c>
      <c r="MI89" s="964"/>
      <c r="MJ89" s="965"/>
      <c r="MK89" s="963" t="str">
        <f>MH89</f>
        <v>Rig POB</v>
      </c>
      <c r="ML89" s="964"/>
      <c r="MM89" s="965"/>
      <c r="MN89" s="963" t="str">
        <f>MK89</f>
        <v>Rig POB</v>
      </c>
      <c r="MO89" s="964"/>
      <c r="MP89" s="965"/>
      <c r="MQ89" s="963" t="str">
        <f>MN89</f>
        <v>Rig POB</v>
      </c>
      <c r="MR89" s="964"/>
      <c r="MS89" s="965"/>
      <c r="MT89" s="963" t="str">
        <f>MQ89</f>
        <v>Rig POB</v>
      </c>
      <c r="MU89" s="964"/>
      <c r="MV89" s="965"/>
      <c r="MW89" s="963" t="str">
        <f>MT89</f>
        <v>Rig POB</v>
      </c>
      <c r="MX89" s="964"/>
      <c r="MY89" s="965"/>
      <c r="MZ89" s="963" t="str">
        <f>MW89</f>
        <v>Rig POB</v>
      </c>
      <c r="NA89" s="964"/>
      <c r="NB89" s="965"/>
      <c r="NC89" s="963" t="str">
        <f>MZ89</f>
        <v>Rig POB</v>
      </c>
      <c r="ND89" s="964"/>
      <c r="NE89" s="965"/>
      <c r="NF89" s="963" t="str">
        <f>NC89</f>
        <v>Rig POB</v>
      </c>
      <c r="NG89" s="964"/>
      <c r="NH89" s="965"/>
      <c r="NI89" s="963" t="str">
        <f>NF89</f>
        <v>Rig POB</v>
      </c>
      <c r="NJ89" s="964"/>
      <c r="NK89" s="965"/>
      <c r="NL89" s="963" t="str">
        <f>NI89</f>
        <v>Rig POB</v>
      </c>
      <c r="NM89" s="964"/>
      <c r="NN89" s="965"/>
      <c r="NO89" s="963" t="str">
        <f>NL89</f>
        <v>Rig POB</v>
      </c>
      <c r="NP89" s="964"/>
      <c r="NQ89" s="965"/>
      <c r="NR89" s="963" t="str">
        <f>NO89</f>
        <v>Rig POB</v>
      </c>
      <c r="NS89" s="964"/>
      <c r="NT89" s="965"/>
      <c r="NU89" s="963" t="str">
        <f>NR89</f>
        <v>Rig POB</v>
      </c>
      <c r="NV89" s="964"/>
      <c r="NW89" s="965"/>
      <c r="NX89" s="963" t="str">
        <f>NU89</f>
        <v>Rig POB</v>
      </c>
      <c r="NY89" s="964"/>
      <c r="NZ89" s="965"/>
      <c r="OA89" s="963" t="str">
        <f>NX89</f>
        <v>Rig POB</v>
      </c>
      <c r="OB89" s="964"/>
      <c r="OC89" s="965"/>
      <c r="OD89" s="963" t="str">
        <f>OA89</f>
        <v>Rig POB</v>
      </c>
      <c r="OE89" s="964"/>
      <c r="OF89" s="965"/>
      <c r="OG89" s="963" t="str">
        <f>OD89</f>
        <v>Rig POB</v>
      </c>
      <c r="OH89" s="964"/>
      <c r="OI89" s="965"/>
      <c r="OJ89" s="963" t="str">
        <f>OG89</f>
        <v>Rig POB</v>
      </c>
      <c r="OK89" s="964"/>
      <c r="OL89" s="965"/>
      <c r="OM89" s="963" t="str">
        <f>OJ89</f>
        <v>Rig POB</v>
      </c>
      <c r="ON89" s="964"/>
      <c r="OO89" s="965"/>
      <c r="OP89" s="963" t="str">
        <f>OM89</f>
        <v>Rig POB</v>
      </c>
      <c r="OQ89" s="964"/>
      <c r="OR89" s="965"/>
      <c r="OS89" s="963" t="str">
        <f>OP89</f>
        <v>Rig POB</v>
      </c>
      <c r="OT89" s="964"/>
      <c r="OU89" s="965"/>
      <c r="OV89" s="963" t="str">
        <f>OS89</f>
        <v>Rig POB</v>
      </c>
      <c r="OW89" s="964"/>
      <c r="OX89" s="965"/>
      <c r="OY89" s="963" t="str">
        <f>OV89</f>
        <v>Rig POB</v>
      </c>
      <c r="OZ89" s="964"/>
      <c r="PA89" s="965"/>
      <c r="PB89" s="963" t="str">
        <f>OY89</f>
        <v>Rig POB</v>
      </c>
      <c r="PC89" s="964"/>
      <c r="PD89" s="965"/>
      <c r="PE89" s="963" t="str">
        <f>PB89</f>
        <v>Rig POB</v>
      </c>
      <c r="PF89" s="964"/>
      <c r="PG89" s="965"/>
      <c r="PH89" s="963" t="str">
        <f>PE89</f>
        <v>Rig POB</v>
      </c>
      <c r="PI89" s="964"/>
      <c r="PJ89" s="965"/>
      <c r="PK89" s="963" t="str">
        <f>PH89</f>
        <v>Rig POB</v>
      </c>
      <c r="PL89" s="964"/>
      <c r="PM89" s="965"/>
      <c r="PN89" s="963" t="str">
        <f>PK89</f>
        <v>Rig POB</v>
      </c>
      <c r="PO89" s="964"/>
      <c r="PP89" s="965"/>
      <c r="PQ89" s="963" t="str">
        <f>PN89</f>
        <v>Rig POB</v>
      </c>
      <c r="PR89" s="964"/>
      <c r="PS89" s="965"/>
      <c r="PT89" s="963" t="str">
        <f>PQ89</f>
        <v>Rig POB</v>
      </c>
      <c r="PU89" s="964"/>
      <c r="PV89" s="965"/>
      <c r="PW89" s="963" t="str">
        <f>PT89</f>
        <v>Rig POB</v>
      </c>
      <c r="PX89" s="964"/>
      <c r="PY89" s="965"/>
      <c r="PZ89" s="963" t="str">
        <f>PW89</f>
        <v>Rig POB</v>
      </c>
      <c r="QA89" s="964"/>
      <c r="QB89" s="965"/>
      <c r="QC89" s="963" t="str">
        <f>PZ89</f>
        <v>Rig POB</v>
      </c>
      <c r="QD89" s="964"/>
      <c r="QE89" s="965"/>
      <c r="QF89" s="963" t="str">
        <f>QC89</f>
        <v>Rig POB</v>
      </c>
      <c r="QG89" s="964"/>
      <c r="QH89" s="965"/>
      <c r="QI89" s="963" t="str">
        <f>QF89</f>
        <v>Rig POB</v>
      </c>
      <c r="QJ89" s="964"/>
      <c r="QK89" s="965"/>
      <c r="QL89" s="963" t="str">
        <f>QI89</f>
        <v>Rig POB</v>
      </c>
      <c r="QM89" s="964"/>
      <c r="QN89" s="965"/>
      <c r="QO89" s="963" t="str">
        <f>QL89</f>
        <v>Rig POB</v>
      </c>
      <c r="QP89" s="964"/>
      <c r="QQ89" s="965"/>
      <c r="QR89" s="963" t="str">
        <f>QO89</f>
        <v>Rig POB</v>
      </c>
      <c r="QS89" s="964"/>
      <c r="QT89" s="965"/>
      <c r="QU89" s="963" t="str">
        <f>QR89</f>
        <v>Rig POB</v>
      </c>
      <c r="QV89" s="964"/>
      <c r="QW89" s="965"/>
      <c r="QX89" s="963" t="str">
        <f>QU89</f>
        <v>Rig POB</v>
      </c>
      <c r="QY89" s="964"/>
      <c r="QZ89" s="965"/>
      <c r="RA89" s="963" t="str">
        <f>QX89</f>
        <v>Rig POB</v>
      </c>
      <c r="RB89" s="964"/>
      <c r="RC89" s="965"/>
      <c r="RD89" s="963" t="str">
        <f>RA89</f>
        <v>Rig POB</v>
      </c>
      <c r="RE89" s="964"/>
      <c r="RF89" s="965"/>
      <c r="RG89" s="963" t="str">
        <f>RD89</f>
        <v>Rig POB</v>
      </c>
      <c r="RH89" s="964"/>
      <c r="RI89" s="965"/>
      <c r="RJ89" s="963" t="str">
        <f>RG89</f>
        <v>Rig POB</v>
      </c>
      <c r="RK89" s="964"/>
      <c r="RL89" s="965"/>
      <c r="RM89" s="963" t="str">
        <f>RJ89</f>
        <v>Rig POB</v>
      </c>
      <c r="RN89" s="964"/>
      <c r="RO89" s="965"/>
      <c r="RP89" s="963" t="str">
        <f>RM89</f>
        <v>Rig POB</v>
      </c>
      <c r="RQ89" s="964"/>
      <c r="RR89" s="965"/>
      <c r="RS89" s="963" t="str">
        <f>RP89</f>
        <v>Rig POB</v>
      </c>
      <c r="RT89" s="964"/>
      <c r="RU89" s="965"/>
      <c r="RV89" s="963" t="str">
        <f>RS89</f>
        <v>Rig POB</v>
      </c>
      <c r="RW89" s="964"/>
      <c r="RX89" s="965"/>
      <c r="RY89" s="963" t="str">
        <f>RV89</f>
        <v>Rig POB</v>
      </c>
      <c r="RZ89" s="964"/>
      <c r="SA89" s="965"/>
      <c r="SB89" s="963" t="str">
        <f>RY89</f>
        <v>Rig POB</v>
      </c>
      <c r="SC89" s="964"/>
      <c r="SD89" s="965"/>
      <c r="SE89" s="963" t="str">
        <f>SB89</f>
        <v>Rig POB</v>
      </c>
      <c r="SF89" s="964"/>
      <c r="SG89" s="965"/>
      <c r="SH89" s="963" t="str">
        <f>SE89</f>
        <v>Rig POB</v>
      </c>
      <c r="SI89" s="964"/>
      <c r="SJ89" s="965"/>
      <c r="SK89" s="963" t="str">
        <f>SH89</f>
        <v>Rig POB</v>
      </c>
      <c r="SL89" s="964"/>
      <c r="SM89" s="965"/>
      <c r="SN89" s="963" t="str">
        <f>SK89</f>
        <v>Rig POB</v>
      </c>
      <c r="SO89" s="964"/>
      <c r="SP89" s="965"/>
      <c r="SQ89" s="963" t="str">
        <f>SN89</f>
        <v>Rig POB</v>
      </c>
      <c r="SR89" s="964"/>
      <c r="SS89" s="965"/>
      <c r="ST89" s="963" t="str">
        <f>SQ89</f>
        <v>Rig POB</v>
      </c>
      <c r="SU89" s="964"/>
      <c r="SV89" s="965"/>
      <c r="SW89" s="963" t="str">
        <f>ST89</f>
        <v>Rig POB</v>
      </c>
      <c r="SX89" s="964"/>
      <c r="SY89" s="965"/>
      <c r="SZ89" s="963" t="str">
        <f>SW89</f>
        <v>Rig POB</v>
      </c>
      <c r="TA89" s="964"/>
      <c r="TB89" s="965"/>
      <c r="TC89" s="963" t="str">
        <f>SZ89</f>
        <v>Rig POB</v>
      </c>
      <c r="TD89" s="964"/>
      <c r="TE89" s="965"/>
      <c r="TF89" s="963" t="str">
        <f>TC89</f>
        <v>Rig POB</v>
      </c>
      <c r="TG89" s="964"/>
      <c r="TH89" s="965"/>
      <c r="TI89" s="963" t="str">
        <f>TF89</f>
        <v>Rig POB</v>
      </c>
      <c r="TJ89" s="964"/>
      <c r="TK89" s="965"/>
      <c r="TL89" s="963" t="str">
        <f>TI89</f>
        <v>Rig POB</v>
      </c>
      <c r="TM89" s="964"/>
      <c r="TN89" s="965"/>
    </row>
    <row r="90" spans="1:534" ht="16.5" thickBot="1">
      <c r="A90" s="554"/>
      <c r="B90" s="538">
        <f>158-6</f>
        <v>152</v>
      </c>
      <c r="C90" s="555"/>
      <c r="D90" s="554"/>
      <c r="E90" s="538">
        <f>B90+D88-F88</f>
        <v>152</v>
      </c>
      <c r="F90" s="555"/>
      <c r="G90" s="554"/>
      <c r="H90" s="805">
        <f>E90+G88-I88</f>
        <v>153</v>
      </c>
      <c r="I90" s="555"/>
      <c r="J90" s="554"/>
      <c r="K90" s="538">
        <f>H90+J88-L88</f>
        <v>162</v>
      </c>
      <c r="L90" s="555"/>
      <c r="M90" s="554"/>
      <c r="N90" s="538">
        <f>K90+M88-O88</f>
        <v>162</v>
      </c>
      <c r="O90" s="555"/>
      <c r="P90" s="537"/>
      <c r="Q90" s="538">
        <f>N90+P88-R88</f>
        <v>162</v>
      </c>
      <c r="R90" s="538"/>
      <c r="S90" s="538"/>
      <c r="T90" s="538">
        <f>Q90+S88-U88</f>
        <v>162</v>
      </c>
      <c r="U90" s="538"/>
      <c r="V90" s="538"/>
      <c r="W90" s="538">
        <f>T90+V88-X88</f>
        <v>162</v>
      </c>
      <c r="X90" s="538"/>
      <c r="Y90" s="538"/>
      <c r="Z90" s="538">
        <f>W90+Y88-AA88</f>
        <v>162</v>
      </c>
      <c r="AA90" s="538"/>
      <c r="AB90" s="538"/>
      <c r="AC90" s="538">
        <f>Z90+AB88-AD88</f>
        <v>162</v>
      </c>
      <c r="AD90" s="539"/>
      <c r="AE90" s="538"/>
      <c r="AF90" s="538">
        <f>AC90+AE88-AG88</f>
        <v>162</v>
      </c>
      <c r="AG90" s="538"/>
      <c r="AH90" s="538"/>
      <c r="AI90" s="538">
        <f>AF90+AH88-AJ88</f>
        <v>162</v>
      </c>
      <c r="AJ90" s="538"/>
      <c r="AK90" s="538"/>
      <c r="AL90" s="538">
        <f>AI90+AK88-AM88</f>
        <v>162</v>
      </c>
      <c r="AM90" s="538"/>
      <c r="AN90" s="538"/>
      <c r="AO90" s="538">
        <f>AL90+AN88-AP88</f>
        <v>157</v>
      </c>
      <c r="AP90" s="538"/>
      <c r="AQ90" s="538"/>
      <c r="AR90" s="538">
        <f>AO90+AQ88-AS88</f>
        <v>117</v>
      </c>
      <c r="AS90" s="538"/>
      <c r="AT90" s="538"/>
      <c r="AU90" s="538">
        <f>AR90+AT88-AV88</f>
        <v>117</v>
      </c>
      <c r="AV90" s="538"/>
      <c r="AW90" s="538"/>
      <c r="AX90" s="538">
        <f>AU90+AW88-AY88</f>
        <v>117</v>
      </c>
      <c r="AY90" s="538"/>
      <c r="AZ90" s="538"/>
      <c r="BA90" s="538">
        <f>AX90+AZ88-BB88</f>
        <v>116</v>
      </c>
      <c r="BB90" s="538"/>
      <c r="BC90" s="538"/>
      <c r="BD90" s="538">
        <f>BA90+BC88-BE88</f>
        <v>116</v>
      </c>
      <c r="BE90" s="538"/>
      <c r="BF90" s="538"/>
      <c r="BG90" s="538">
        <f>BD90+BF88-BH88</f>
        <v>116</v>
      </c>
      <c r="BH90" s="538"/>
      <c r="BI90" s="538"/>
      <c r="BJ90" s="538">
        <f>BG90+BI88-BK88</f>
        <v>116</v>
      </c>
      <c r="BK90" s="538"/>
      <c r="BL90" s="538"/>
      <c r="BM90" s="538">
        <f>BJ90+BL88-BN88</f>
        <v>121</v>
      </c>
      <c r="BN90" s="538"/>
      <c r="BO90" s="538"/>
      <c r="BP90" s="538">
        <f>BM90+BO88-BQ88</f>
        <v>121</v>
      </c>
      <c r="BQ90" s="538"/>
      <c r="BR90" s="538"/>
      <c r="BS90" s="538">
        <f>BP90+BR88-BT88</f>
        <v>121</v>
      </c>
      <c r="BT90" s="538"/>
      <c r="BU90" s="538"/>
      <c r="BV90" s="538">
        <f>BS90+BU88-BW88</f>
        <v>135</v>
      </c>
      <c r="BW90" s="538"/>
      <c r="BX90" s="538"/>
      <c r="BY90" s="538">
        <f>BV90+BX88-BZ88</f>
        <v>135</v>
      </c>
      <c r="BZ90" s="538"/>
      <c r="CA90" s="538"/>
      <c r="CB90" s="538">
        <f>BY90+CA88-CC88</f>
        <v>135</v>
      </c>
      <c r="CC90" s="538"/>
      <c r="CD90" s="538"/>
      <c r="CE90" s="538">
        <f>CB90+CD88-CF88</f>
        <v>135</v>
      </c>
      <c r="CF90" s="538"/>
      <c r="CG90" s="538"/>
      <c r="CH90" s="538">
        <f>CE90+CG88-CI88</f>
        <v>135</v>
      </c>
      <c r="CI90" s="538"/>
      <c r="CJ90" s="538"/>
      <c r="CK90" s="538">
        <f>CH90+CJ88-CL88</f>
        <v>135</v>
      </c>
      <c r="CL90" s="538"/>
      <c r="CM90" s="538"/>
      <c r="CN90" s="538">
        <f>CK90+CM88-CO88</f>
        <v>135</v>
      </c>
      <c r="CO90" s="538"/>
      <c r="CP90" s="538"/>
      <c r="CQ90" s="538">
        <f>CN90+CP88-CR88</f>
        <v>135</v>
      </c>
      <c r="CR90" s="538"/>
      <c r="CS90" s="538"/>
      <c r="CT90" s="538">
        <f>CQ90+CS88-CU88</f>
        <v>119</v>
      </c>
      <c r="CU90" s="538"/>
      <c r="CV90" s="538"/>
      <c r="CW90" s="538">
        <f>CT90+CV88-CX88</f>
        <v>119</v>
      </c>
      <c r="CX90" s="538"/>
      <c r="CY90" s="538"/>
      <c r="CZ90" s="538">
        <f>CW90+CY88-DA88</f>
        <v>119</v>
      </c>
      <c r="DA90" s="538"/>
      <c r="DB90" s="538"/>
      <c r="DC90" s="538">
        <v>157</v>
      </c>
      <c r="DD90" s="538"/>
      <c r="DE90" s="538"/>
      <c r="DF90" s="538">
        <f>DC90+DE88-DG88</f>
        <v>157</v>
      </c>
      <c r="DG90" s="538"/>
      <c r="DH90" s="538"/>
      <c r="DI90" s="538">
        <f>DF90+DH88-DJ88</f>
        <v>157</v>
      </c>
      <c r="DJ90" s="538"/>
      <c r="DK90" s="538"/>
      <c r="DL90" s="538">
        <f>DI90+DK88-DM88</f>
        <v>157</v>
      </c>
      <c r="DM90" s="538"/>
      <c r="DN90" s="538"/>
      <c r="DO90" s="538">
        <f>DL90+DN88-DP88</f>
        <v>160</v>
      </c>
      <c r="DP90" s="538"/>
      <c r="DQ90" s="538"/>
      <c r="DR90" s="538">
        <f>DO90+DQ88-DS88</f>
        <v>160</v>
      </c>
      <c r="DS90" s="538"/>
      <c r="DT90" s="538"/>
      <c r="DU90" s="538">
        <f>DR90+DT88-DV88</f>
        <v>158</v>
      </c>
      <c r="DV90" s="538"/>
      <c r="DW90" s="538"/>
      <c r="DX90" s="538">
        <f>DU90+DW88-DY88</f>
        <v>158</v>
      </c>
      <c r="DY90" s="538"/>
      <c r="DZ90" s="538"/>
      <c r="EA90" s="538">
        <f>DX90+DZ88-EB88</f>
        <v>157</v>
      </c>
      <c r="EB90" s="538"/>
      <c r="EC90" s="538"/>
      <c r="ED90" s="538">
        <f>EA90+EC88-EE88</f>
        <v>157</v>
      </c>
      <c r="EE90" s="538"/>
      <c r="EF90" s="538"/>
      <c r="EG90" s="538">
        <f>ED90+EF88-EH88</f>
        <v>157</v>
      </c>
      <c r="EH90" s="538"/>
      <c r="EI90" s="538"/>
      <c r="EJ90" s="538">
        <f>EG90+EI88-EK88</f>
        <v>157</v>
      </c>
      <c r="EK90" s="538"/>
      <c r="EL90" s="538"/>
      <c r="EM90" s="538">
        <f>EJ90+EL88-EN88</f>
        <v>157</v>
      </c>
      <c r="EN90" s="538"/>
      <c r="EO90" s="538"/>
      <c r="EP90" s="538">
        <f>EM90+EO88-EQ88</f>
        <v>158</v>
      </c>
      <c r="EQ90" s="538"/>
      <c r="ER90" s="538"/>
      <c r="ES90" s="538">
        <f>EP90+ER88-ET88</f>
        <v>162</v>
      </c>
      <c r="ET90" s="538"/>
      <c r="EU90" s="538"/>
      <c r="EV90" s="538">
        <f>ES90+EU88-EW88</f>
        <v>162</v>
      </c>
      <c r="EW90" s="538"/>
      <c r="EX90" s="540"/>
      <c r="EY90" s="540">
        <f>EV90+EX88-EZ88</f>
        <v>159</v>
      </c>
      <c r="EZ90" s="540"/>
      <c r="FA90" s="540"/>
      <c r="FB90" s="540">
        <f>EY90+FA88-FC88</f>
        <v>159</v>
      </c>
      <c r="FC90" s="540"/>
      <c r="FD90" s="540"/>
      <c r="FE90" s="540">
        <f>FB90+FD88-FF88</f>
        <v>159</v>
      </c>
      <c r="FF90" s="540"/>
      <c r="FG90" s="538"/>
      <c r="FH90" s="538">
        <f>FE90+FG88-FI88</f>
        <v>159</v>
      </c>
      <c r="FI90" s="538"/>
      <c r="FJ90" s="538"/>
      <c r="FK90" s="538">
        <f>FH90+FJ88-FL88</f>
        <v>162</v>
      </c>
      <c r="FL90" s="538"/>
      <c r="FM90" s="538"/>
      <c r="FN90" s="538">
        <f>FK90+FM88-FO88</f>
        <v>162</v>
      </c>
      <c r="FO90" s="538"/>
      <c r="FP90" s="538"/>
      <c r="FQ90" s="538">
        <f>FN90+FP88-FR88</f>
        <v>165</v>
      </c>
      <c r="FR90" s="538"/>
      <c r="FS90" s="538"/>
      <c r="FT90" s="538">
        <f>FQ90+FS88-FU88</f>
        <v>167</v>
      </c>
      <c r="FU90" s="538"/>
      <c r="FV90" s="538"/>
      <c r="FW90" s="538">
        <f>FT90+FV88-FX88</f>
        <v>169</v>
      </c>
      <c r="FX90" s="538"/>
      <c r="FY90" s="538"/>
      <c r="FZ90" s="538">
        <f>FW90+FY88-GA88</f>
        <v>173</v>
      </c>
      <c r="GA90" s="538"/>
      <c r="GB90" s="538"/>
      <c r="GC90" s="538">
        <f>FZ90+GB88-GD88</f>
        <v>181</v>
      </c>
      <c r="GD90" s="538"/>
      <c r="GE90" s="538"/>
      <c r="GF90" s="538">
        <f>GC90+GE88-GG88</f>
        <v>181</v>
      </c>
      <c r="GG90" s="538"/>
      <c r="GH90" s="538"/>
      <c r="GI90" s="538">
        <f>GF90+GH88-GJ88</f>
        <v>181</v>
      </c>
      <c r="GJ90" s="538"/>
      <c r="GK90" s="538"/>
      <c r="GL90" s="538">
        <f>GI90+GK88-GM88</f>
        <v>188</v>
      </c>
      <c r="GM90" s="538"/>
      <c r="GN90" s="538"/>
      <c r="GO90" s="538">
        <f>GL90+GN88-GP88</f>
        <v>189</v>
      </c>
      <c r="GP90" s="538"/>
      <c r="GQ90" s="538"/>
      <c r="GR90" s="538">
        <f>GO90+GQ88-GS88</f>
        <v>189</v>
      </c>
      <c r="GS90" s="538"/>
      <c r="GT90" s="538"/>
      <c r="GU90" s="538">
        <f>GR90+GT88-GV88</f>
        <v>195</v>
      </c>
      <c r="GV90" s="538"/>
      <c r="GW90" s="538"/>
      <c r="GX90" s="538">
        <f>GU90+GW88-GY88</f>
        <v>195</v>
      </c>
      <c r="GY90" s="538"/>
      <c r="GZ90" s="538"/>
      <c r="HA90" s="538">
        <f>GX90+GZ88-HB88</f>
        <v>197</v>
      </c>
      <c r="HB90" s="538"/>
      <c r="HC90" s="538"/>
      <c r="HD90" s="538">
        <f>HA90+HC88-HE88</f>
        <v>202</v>
      </c>
      <c r="HE90" s="538"/>
      <c r="HF90" s="538"/>
      <c r="HG90" s="538">
        <f>HD90+HF88-HH88</f>
        <v>202</v>
      </c>
      <c r="HH90" s="538"/>
      <c r="HI90" s="538"/>
      <c r="HJ90" s="538">
        <f>HG90+HI88-HK88</f>
        <v>204</v>
      </c>
      <c r="HK90" s="538"/>
      <c r="HL90" s="538"/>
      <c r="HM90" s="538">
        <f>HJ90+HL88-HN88</f>
        <v>203</v>
      </c>
      <c r="HN90" s="538"/>
      <c r="HO90" s="538"/>
      <c r="HP90" s="538">
        <f>HM90+HO88-HQ88</f>
        <v>205</v>
      </c>
      <c r="HQ90" s="538"/>
      <c r="HR90" s="538"/>
      <c r="HS90" s="538">
        <f>HP90+HR88-HT88</f>
        <v>205</v>
      </c>
      <c r="HT90" s="538"/>
      <c r="HU90" s="538"/>
      <c r="HV90" s="538">
        <f>HS90+HU88-HW88</f>
        <v>206</v>
      </c>
      <c r="HW90" s="538"/>
      <c r="HX90" s="538"/>
      <c r="HY90" s="538">
        <f>HV90+HX88-HZ88</f>
        <v>206</v>
      </c>
      <c r="HZ90" s="538"/>
      <c r="IA90" s="538"/>
      <c r="IB90" s="538">
        <f>HY90+IA88-IC88</f>
        <v>206</v>
      </c>
      <c r="IC90" s="538"/>
      <c r="ID90" s="538"/>
      <c r="IE90" s="538">
        <f>IB90+ID88-IF88</f>
        <v>206</v>
      </c>
      <c r="IF90" s="538"/>
      <c r="IG90" s="538"/>
      <c r="IH90" s="538">
        <f>IE90+IG88-II88</f>
        <v>206</v>
      </c>
      <c r="II90" s="538"/>
      <c r="IJ90" s="538"/>
      <c r="IK90" s="538">
        <f>IH90+IJ88-IL88</f>
        <v>206</v>
      </c>
      <c r="IL90" s="538"/>
      <c r="IM90" s="538"/>
      <c r="IN90" s="538">
        <f>IK90+IM88-IO88</f>
        <v>206</v>
      </c>
      <c r="IO90" s="538"/>
      <c r="IP90" s="538"/>
      <c r="IQ90" s="538">
        <f>IN90+IP88-IR88</f>
        <v>206</v>
      </c>
      <c r="IR90" s="538"/>
      <c r="IS90" s="538"/>
      <c r="IT90" s="538">
        <f>IQ90+IS88-IU88</f>
        <v>206</v>
      </c>
      <c r="IU90" s="538"/>
      <c r="IV90" s="538"/>
      <c r="IW90" s="538">
        <f>IT90+IV88-IX88</f>
        <v>206</v>
      </c>
      <c r="IX90" s="538"/>
      <c r="IY90" s="538"/>
      <c r="IZ90" s="538">
        <f>IW90+IY88-JA88</f>
        <v>206</v>
      </c>
      <c r="JA90" s="538"/>
      <c r="JB90" s="538"/>
      <c r="JC90" s="538">
        <f>IZ90+JB88-JD88</f>
        <v>206</v>
      </c>
      <c r="JD90" s="538"/>
      <c r="JE90" s="538"/>
      <c r="JF90" s="538">
        <f>JC90+JE88-JG88</f>
        <v>206</v>
      </c>
      <c r="JG90" s="538"/>
      <c r="JH90" s="538"/>
      <c r="JI90" s="538">
        <f>JF90+JH88-JJ88</f>
        <v>206</v>
      </c>
      <c r="JJ90" s="538"/>
      <c r="JK90" s="538"/>
      <c r="JL90" s="538">
        <f>JI90+JK88-JM88</f>
        <v>206</v>
      </c>
      <c r="JM90" s="538"/>
      <c r="JN90" s="538"/>
      <c r="JO90" s="538">
        <f>JL90+JN88-JP88</f>
        <v>207</v>
      </c>
      <c r="JP90" s="538"/>
      <c r="JQ90" s="538"/>
      <c r="JR90" s="538">
        <f>JO90+JQ88-JS88</f>
        <v>207</v>
      </c>
      <c r="JS90" s="538"/>
      <c r="JT90" s="538"/>
      <c r="JU90" s="538">
        <f>JR90+JT88-JV88</f>
        <v>199</v>
      </c>
      <c r="JV90" s="538"/>
      <c r="JW90" s="538"/>
      <c r="JX90" s="538">
        <f>JU90+JW88-JY88</f>
        <v>190</v>
      </c>
      <c r="JY90" s="538"/>
      <c r="JZ90" s="538"/>
      <c r="KA90" s="538">
        <f>JX90+JZ88-KB88</f>
        <v>190</v>
      </c>
      <c r="KB90" s="538"/>
      <c r="KC90" s="538"/>
      <c r="KD90" s="538">
        <f>KA90+KC88-KE88</f>
        <v>190</v>
      </c>
      <c r="KE90" s="538"/>
      <c r="KF90" s="538"/>
      <c r="KG90" s="538">
        <f>KD90+KF88-KH88</f>
        <v>190</v>
      </c>
      <c r="KH90" s="538"/>
      <c r="KI90" s="538"/>
      <c r="KJ90" s="538">
        <f>KG90+KI88-KK88</f>
        <v>190</v>
      </c>
      <c r="KK90" s="538"/>
      <c r="KL90" s="538"/>
      <c r="KM90" s="538">
        <f>KJ90+KL88-KN88</f>
        <v>190</v>
      </c>
      <c r="KN90" s="538"/>
      <c r="KO90" s="538"/>
      <c r="KP90" s="538">
        <f>KM90+KO88-KQ88</f>
        <v>190</v>
      </c>
      <c r="KQ90" s="538"/>
      <c r="KR90" s="538"/>
      <c r="KS90" s="538">
        <f>KP90+KR88-KT88</f>
        <v>190</v>
      </c>
      <c r="KT90" s="538"/>
      <c r="KU90" s="538"/>
      <c r="KV90" s="538">
        <f>KS90+KU88-KW88</f>
        <v>190</v>
      </c>
      <c r="KW90" s="538"/>
      <c r="KX90" s="538"/>
      <c r="KY90" s="538">
        <f>KV90+KX88-KZ88</f>
        <v>190</v>
      </c>
      <c r="KZ90" s="538"/>
      <c r="LA90" s="538"/>
      <c r="LB90" s="538">
        <f>KY90+LA88-LC88</f>
        <v>190</v>
      </c>
      <c r="LC90" s="538"/>
      <c r="LD90" s="538"/>
      <c r="LE90" s="538">
        <f>LB90+LD88-LF88</f>
        <v>190</v>
      </c>
      <c r="LF90" s="538"/>
      <c r="LG90" s="538"/>
      <c r="LH90" s="538">
        <f>LE90+LG88-LI88</f>
        <v>190</v>
      </c>
      <c r="LI90" s="538"/>
      <c r="LJ90" s="538"/>
      <c r="LK90" s="538">
        <f>LH90+LJ88-LL88</f>
        <v>190</v>
      </c>
      <c r="LL90" s="538"/>
      <c r="LM90" s="538"/>
      <c r="LN90" s="538">
        <f>LK90+LM88-LO88</f>
        <v>190</v>
      </c>
      <c r="LO90" s="538"/>
      <c r="LP90" s="538"/>
      <c r="LQ90" s="538">
        <f>LN90+LP88-LR88</f>
        <v>190</v>
      </c>
      <c r="LR90" s="538"/>
      <c r="LS90" s="538"/>
      <c r="LT90" s="538">
        <f>LQ90+LS88-LU88</f>
        <v>190</v>
      </c>
      <c r="LU90" s="538"/>
      <c r="LV90" s="538"/>
      <c r="LW90" s="538">
        <f>LT90+LV88-LX88</f>
        <v>190</v>
      </c>
      <c r="LX90" s="538"/>
      <c r="LY90" s="538"/>
      <c r="LZ90" s="538">
        <f>LW90+LY88-MA88</f>
        <v>190</v>
      </c>
      <c r="MA90" s="538"/>
      <c r="MB90" s="538"/>
      <c r="MC90" s="538">
        <f>LZ90+MB88-MD88</f>
        <v>190</v>
      </c>
      <c r="MD90" s="538"/>
      <c r="ME90" s="538"/>
      <c r="MF90" s="538">
        <f>MC90+ME88-MG88</f>
        <v>190</v>
      </c>
      <c r="MG90" s="538"/>
      <c r="MH90" s="538"/>
      <c r="MI90" s="538">
        <f>MF90+MH88-MJ88</f>
        <v>190</v>
      </c>
      <c r="MJ90" s="538"/>
      <c r="MK90" s="538"/>
      <c r="ML90" s="538">
        <f>MI90+MK88-MM88</f>
        <v>190</v>
      </c>
      <c r="MM90" s="538"/>
      <c r="MN90" s="538"/>
      <c r="MO90" s="538">
        <f>ML90+MN88-MP88</f>
        <v>190</v>
      </c>
      <c r="MP90" s="538"/>
      <c r="MQ90" s="538"/>
      <c r="MR90" s="538">
        <f>MO90+MQ88-MS88</f>
        <v>190</v>
      </c>
      <c r="MS90" s="538"/>
      <c r="MT90" s="538"/>
      <c r="MU90" s="538">
        <f>MR90+MT88-MV88</f>
        <v>190</v>
      </c>
      <c r="MV90" s="538"/>
      <c r="MW90" s="538"/>
      <c r="MX90" s="538">
        <f>MU90+MW88-MY88</f>
        <v>190</v>
      </c>
      <c r="MY90" s="538"/>
      <c r="MZ90" s="538"/>
      <c r="NA90" s="538">
        <f>MX90+MZ88-NB88</f>
        <v>190</v>
      </c>
      <c r="NB90" s="538"/>
      <c r="NC90" s="538"/>
      <c r="ND90" s="538">
        <f>NA90+NC88-NE88</f>
        <v>190</v>
      </c>
      <c r="NE90" s="538"/>
      <c r="NF90" s="538"/>
      <c r="NG90" s="538">
        <f>ND90+NF88-NH88</f>
        <v>190</v>
      </c>
      <c r="NH90" s="538"/>
      <c r="NI90" s="538"/>
      <c r="NJ90" s="538">
        <f>NG90+NI88-NK88</f>
        <v>190</v>
      </c>
      <c r="NK90" s="538"/>
      <c r="NL90" s="538"/>
      <c r="NM90" s="538">
        <f>NJ90+NL88-NN88</f>
        <v>190</v>
      </c>
      <c r="NN90" s="538"/>
      <c r="NO90" s="538"/>
      <c r="NP90" s="538">
        <f>NM90+NO88-NQ88</f>
        <v>190</v>
      </c>
      <c r="NQ90" s="538"/>
      <c r="NR90" s="538"/>
      <c r="NS90" s="538">
        <f>NP90+NR88-NT88</f>
        <v>190</v>
      </c>
      <c r="NT90" s="538"/>
      <c r="NU90" s="538"/>
      <c r="NV90" s="538">
        <f>NS90+NU88-NW88</f>
        <v>191</v>
      </c>
      <c r="NW90" s="538"/>
      <c r="NX90" s="538"/>
      <c r="NY90" s="538">
        <f>NV90+NX88-NZ88</f>
        <v>191</v>
      </c>
      <c r="NZ90" s="538"/>
      <c r="OA90" s="538"/>
      <c r="OB90" s="538">
        <f>NY90+OA88-OC88</f>
        <v>191</v>
      </c>
      <c r="OC90" s="538"/>
      <c r="OD90" s="538"/>
      <c r="OE90" s="538">
        <f>OB90+OD88-OF88</f>
        <v>191</v>
      </c>
      <c r="OF90" s="538"/>
      <c r="OG90" s="538"/>
      <c r="OH90" s="538">
        <f>OE90+OG88-OI88</f>
        <v>191</v>
      </c>
      <c r="OI90" s="538"/>
      <c r="OJ90" s="538"/>
      <c r="OK90" s="538">
        <f>OH90+OJ88-OL88</f>
        <v>191</v>
      </c>
      <c r="OL90" s="538"/>
      <c r="OM90" s="538"/>
      <c r="ON90" s="538">
        <f>OK90+OM88-OO88</f>
        <v>191</v>
      </c>
      <c r="OO90" s="538"/>
      <c r="OP90" s="538"/>
      <c r="OQ90" s="538">
        <f>ON90+OP88-OR88</f>
        <v>191</v>
      </c>
      <c r="OR90" s="538"/>
      <c r="OS90" s="538"/>
      <c r="OT90" s="538">
        <f>OQ90+OS88-OU88</f>
        <v>191</v>
      </c>
      <c r="OU90" s="538"/>
      <c r="OV90" s="538"/>
      <c r="OW90" s="538">
        <f>OT90+OV88-OX88</f>
        <v>191</v>
      </c>
      <c r="OX90" s="538"/>
      <c r="OY90" s="538"/>
      <c r="OZ90" s="538">
        <f>OW90+OY88-PA88</f>
        <v>191</v>
      </c>
      <c r="PA90" s="538"/>
      <c r="PB90" s="538"/>
      <c r="PC90" s="538">
        <f>OZ90+PB88-PD88</f>
        <v>191</v>
      </c>
      <c r="PD90" s="538"/>
      <c r="PE90" s="538"/>
      <c r="PF90" s="538">
        <f>PC90+PE88-PG88</f>
        <v>192</v>
      </c>
      <c r="PG90" s="538"/>
      <c r="PH90" s="538"/>
      <c r="PI90" s="538">
        <f>PF90+PH88-PJ88</f>
        <v>192</v>
      </c>
      <c r="PJ90" s="538"/>
      <c r="PK90" s="538"/>
      <c r="PL90" s="538">
        <f>PI90+PK88-PM88</f>
        <v>192</v>
      </c>
      <c r="PM90" s="538"/>
      <c r="PN90" s="538"/>
      <c r="PO90" s="538">
        <f>PL90+PN88-PP88</f>
        <v>192</v>
      </c>
      <c r="PP90" s="538"/>
      <c r="PQ90" s="538"/>
      <c r="PR90" s="538">
        <f>PO90+PQ88-PS88</f>
        <v>192</v>
      </c>
      <c r="PS90" s="538"/>
      <c r="PT90" s="538"/>
      <c r="PU90" s="538">
        <f>PR90+PT88-PV88</f>
        <v>192</v>
      </c>
      <c r="PV90" s="538"/>
      <c r="PW90" s="538"/>
      <c r="PX90" s="538">
        <f>PU90+PW88-PY88</f>
        <v>192</v>
      </c>
      <c r="PY90" s="538"/>
      <c r="PZ90" s="538"/>
      <c r="QA90" s="538">
        <f>PX90+PZ88-QB88</f>
        <v>192</v>
      </c>
      <c r="QB90" s="538"/>
      <c r="QC90" s="538"/>
      <c r="QD90" s="538">
        <f>QA90+QC88-QE88</f>
        <v>192</v>
      </c>
      <c r="QE90" s="538"/>
      <c r="QF90" s="538"/>
      <c r="QG90" s="538">
        <f>QD90+QF88-QH88</f>
        <v>192</v>
      </c>
      <c r="QH90" s="538"/>
      <c r="QI90" s="538"/>
      <c r="QJ90" s="538">
        <f>QG90+QI88-QK88</f>
        <v>192</v>
      </c>
      <c r="QK90" s="538"/>
      <c r="QL90" s="538"/>
      <c r="QM90" s="538">
        <f>QJ90+QL88-QN88</f>
        <v>192</v>
      </c>
      <c r="QN90" s="538"/>
      <c r="QO90" s="538"/>
      <c r="QP90" s="538">
        <f>QM90+QO88-QQ88</f>
        <v>192</v>
      </c>
      <c r="QQ90" s="538"/>
      <c r="QR90" s="538"/>
      <c r="QS90" s="538">
        <f>QP90+QR88-QT88</f>
        <v>192</v>
      </c>
      <c r="QT90" s="538"/>
      <c r="QU90" s="538"/>
      <c r="QV90" s="538">
        <f>QS90+QU88-QW88</f>
        <v>192</v>
      </c>
      <c r="QW90" s="538"/>
      <c r="QX90" s="538"/>
      <c r="QY90" s="538">
        <f>QV90+QX88-QZ88</f>
        <v>192</v>
      </c>
      <c r="QZ90" s="538"/>
      <c r="RA90" s="538"/>
      <c r="RB90" s="538">
        <f>QY90+RA88-RC88</f>
        <v>192</v>
      </c>
      <c r="RC90" s="538"/>
      <c r="RD90" s="538"/>
      <c r="RE90" s="538">
        <f>RB90+RD88-RF88</f>
        <v>192</v>
      </c>
      <c r="RF90" s="538"/>
      <c r="RG90" s="538"/>
      <c r="RH90" s="538">
        <f>RE90+RG88-RI88</f>
        <v>193</v>
      </c>
      <c r="RI90" s="538"/>
      <c r="RJ90" s="538"/>
      <c r="RK90" s="538">
        <f>RH90+RJ88-RL88</f>
        <v>193</v>
      </c>
      <c r="RL90" s="538"/>
      <c r="RM90" s="538"/>
      <c r="RN90" s="538">
        <f>RK90+RM88-RO88</f>
        <v>193</v>
      </c>
      <c r="RO90" s="538"/>
      <c r="RP90" s="538"/>
      <c r="RQ90" s="538">
        <f>RN90+RP88-RR88</f>
        <v>192</v>
      </c>
      <c r="RR90" s="538"/>
      <c r="RS90" s="538"/>
      <c r="RT90" s="538">
        <f>RQ90+RS88-RU88</f>
        <v>192</v>
      </c>
      <c r="RU90" s="538"/>
      <c r="RV90" s="538"/>
      <c r="RW90" s="538">
        <f>RT90+RV88-RX88</f>
        <v>192</v>
      </c>
      <c r="RX90" s="538"/>
      <c r="RY90" s="538"/>
      <c r="RZ90" s="538">
        <f>RW90+RY88-SA88</f>
        <v>192</v>
      </c>
      <c r="SA90" s="538"/>
      <c r="SB90" s="538"/>
      <c r="SC90" s="538">
        <f>RZ90+SB88-SD88</f>
        <v>192</v>
      </c>
      <c r="SD90" s="538"/>
      <c r="SE90" s="538"/>
      <c r="SF90" s="538">
        <f>SC90+SE88-SG88</f>
        <v>192</v>
      </c>
      <c r="SG90" s="538"/>
      <c r="SH90" s="538"/>
      <c r="SI90" s="538">
        <f>SF90+SH88-SJ88</f>
        <v>192</v>
      </c>
      <c r="SJ90" s="538"/>
      <c r="SK90" s="538"/>
      <c r="SL90" s="538">
        <f>SI90+SK88-SM88</f>
        <v>192</v>
      </c>
      <c r="SM90" s="538"/>
      <c r="SN90" s="538"/>
      <c r="SO90" s="538">
        <f>SL90+SN88-SP88</f>
        <v>192</v>
      </c>
      <c r="SP90" s="538"/>
      <c r="SQ90" s="538"/>
      <c r="SR90" s="538">
        <f>SO90+SQ88-SS88</f>
        <v>192</v>
      </c>
      <c r="SS90" s="538"/>
      <c r="ST90" s="538"/>
      <c r="SU90" s="538">
        <f>SR90+ST88-SV88</f>
        <v>192</v>
      </c>
      <c r="SV90" s="538"/>
      <c r="SW90" s="538"/>
      <c r="SX90" s="538">
        <f>SU90+SW88-SY88</f>
        <v>192</v>
      </c>
      <c r="SY90" s="538"/>
      <c r="SZ90" s="538"/>
      <c r="TA90" s="538">
        <f>SX90+SZ88-TB88</f>
        <v>192</v>
      </c>
      <c r="TB90" s="538"/>
      <c r="TC90" s="538"/>
      <c r="TD90" s="538">
        <f>TA90+TC88-TE88</f>
        <v>192</v>
      </c>
      <c r="TE90" s="538"/>
      <c r="TF90" s="538"/>
      <c r="TG90" s="538">
        <f>TD90+TF88-TH88</f>
        <v>192</v>
      </c>
      <c r="TH90" s="538"/>
      <c r="TI90" s="538"/>
      <c r="TJ90" s="538">
        <f>TG90+TI88-TK88</f>
        <v>192</v>
      </c>
      <c r="TK90" s="538"/>
      <c r="TL90" s="538"/>
      <c r="TM90" s="538">
        <f>TJ90+TL88-TN88</f>
        <v>192</v>
      </c>
      <c r="TN90" s="538"/>
    </row>
    <row r="91" spans="1:534" ht="16.5" thickBot="1">
      <c r="A91" s="496">
        <f>A6</f>
        <v>44586</v>
      </c>
      <c r="B91" s="541"/>
      <c r="C91" s="542"/>
      <c r="D91" s="496">
        <f>A91+1</f>
        <v>44587</v>
      </c>
      <c r="E91" s="541"/>
      <c r="F91" s="542"/>
      <c r="G91" s="496">
        <f>D91+1</f>
        <v>44588</v>
      </c>
      <c r="H91" s="806"/>
      <c r="I91" s="542"/>
      <c r="J91" s="496">
        <f>G91+1</f>
        <v>44589</v>
      </c>
      <c r="K91" s="541"/>
      <c r="L91" s="542"/>
      <c r="M91" s="496">
        <f>J91+1</f>
        <v>44590</v>
      </c>
      <c r="N91" s="541"/>
      <c r="O91" s="542"/>
      <c r="P91" s="961">
        <f>M91+1</f>
        <v>44591</v>
      </c>
      <c r="Q91" s="961"/>
      <c r="R91" s="962"/>
      <c r="S91" s="960">
        <f>P91+1</f>
        <v>44592</v>
      </c>
      <c r="T91" s="961"/>
      <c r="U91" s="962"/>
      <c r="V91" s="960">
        <f>S91+1</f>
        <v>44593</v>
      </c>
      <c r="W91" s="961"/>
      <c r="X91" s="962"/>
      <c r="Y91" s="960">
        <f>V91+1</f>
        <v>44594</v>
      </c>
      <c r="Z91" s="961"/>
      <c r="AA91" s="962"/>
      <c r="AB91" s="960">
        <f>Y91+1</f>
        <v>44595</v>
      </c>
      <c r="AC91" s="961"/>
      <c r="AD91" s="962"/>
      <c r="AE91" s="960">
        <f>AB91+1</f>
        <v>44596</v>
      </c>
      <c r="AF91" s="961"/>
      <c r="AG91" s="962"/>
      <c r="AH91" s="960">
        <f>AE91+1</f>
        <v>44597</v>
      </c>
      <c r="AI91" s="961"/>
      <c r="AJ91" s="962"/>
      <c r="AK91" s="960">
        <f>AH91+1</f>
        <v>44598</v>
      </c>
      <c r="AL91" s="961"/>
      <c r="AM91" s="962"/>
      <c r="AN91" s="960">
        <f>AK91+1</f>
        <v>44599</v>
      </c>
      <c r="AO91" s="961"/>
      <c r="AP91" s="962"/>
      <c r="AQ91" s="960">
        <f>AN91+1</f>
        <v>44600</v>
      </c>
      <c r="AR91" s="961"/>
      <c r="AS91" s="962"/>
      <c r="AT91" s="960">
        <f>AQ91+1</f>
        <v>44601</v>
      </c>
      <c r="AU91" s="961"/>
      <c r="AV91" s="962"/>
      <c r="AW91" s="960">
        <f>AT91+1</f>
        <v>44602</v>
      </c>
      <c r="AX91" s="961"/>
      <c r="AY91" s="962"/>
      <c r="AZ91" s="960">
        <f>AW91+1</f>
        <v>44603</v>
      </c>
      <c r="BA91" s="961"/>
      <c r="BB91" s="962"/>
      <c r="BC91" s="960">
        <f>AZ91+1</f>
        <v>44604</v>
      </c>
      <c r="BD91" s="961"/>
      <c r="BE91" s="962"/>
      <c r="BF91" s="960">
        <f>BC91+1</f>
        <v>44605</v>
      </c>
      <c r="BG91" s="961"/>
      <c r="BH91" s="962"/>
      <c r="BI91" s="960">
        <f>BF91+1</f>
        <v>44606</v>
      </c>
      <c r="BJ91" s="961"/>
      <c r="BK91" s="962"/>
      <c r="BL91" s="960">
        <f>BI91+1</f>
        <v>44607</v>
      </c>
      <c r="BM91" s="961"/>
      <c r="BN91" s="962"/>
      <c r="BO91" s="960">
        <f>BL91+1</f>
        <v>44608</v>
      </c>
      <c r="BP91" s="961"/>
      <c r="BQ91" s="962"/>
      <c r="BR91" s="960">
        <f>BO91+1</f>
        <v>44609</v>
      </c>
      <c r="BS91" s="961"/>
      <c r="BT91" s="962"/>
      <c r="BU91" s="960">
        <f>BR91+1</f>
        <v>44610</v>
      </c>
      <c r="BV91" s="961"/>
      <c r="BW91" s="962"/>
      <c r="BX91" s="960">
        <f>BU91+1</f>
        <v>44611</v>
      </c>
      <c r="BY91" s="961"/>
      <c r="BZ91" s="962"/>
      <c r="CA91" s="960">
        <f>BX91+1</f>
        <v>44612</v>
      </c>
      <c r="CB91" s="961"/>
      <c r="CC91" s="962"/>
      <c r="CD91" s="960">
        <f>CA91+1</f>
        <v>44613</v>
      </c>
      <c r="CE91" s="961"/>
      <c r="CF91" s="962"/>
      <c r="CG91" s="960">
        <f>CD91+1</f>
        <v>44614</v>
      </c>
      <c r="CH91" s="961"/>
      <c r="CI91" s="962"/>
      <c r="CJ91" s="960">
        <f>CG91+1</f>
        <v>44615</v>
      </c>
      <c r="CK91" s="961"/>
      <c r="CL91" s="962"/>
      <c r="CM91" s="960">
        <f>CJ91+1</f>
        <v>44616</v>
      </c>
      <c r="CN91" s="961"/>
      <c r="CO91" s="962"/>
      <c r="CP91" s="960">
        <f>CM91+1</f>
        <v>44617</v>
      </c>
      <c r="CQ91" s="961"/>
      <c r="CR91" s="962"/>
      <c r="CS91" s="960">
        <f>CP91+1</f>
        <v>44618</v>
      </c>
      <c r="CT91" s="961"/>
      <c r="CU91" s="962"/>
      <c r="CV91" s="960">
        <f>CS91+1</f>
        <v>44619</v>
      </c>
      <c r="CW91" s="961"/>
      <c r="CX91" s="962"/>
      <c r="CY91" s="960">
        <f>CV91+1</f>
        <v>44620</v>
      </c>
      <c r="CZ91" s="961"/>
      <c r="DA91" s="962"/>
      <c r="DB91" s="960">
        <f>CY91+1</f>
        <v>44621</v>
      </c>
      <c r="DC91" s="961"/>
      <c r="DD91" s="962"/>
      <c r="DE91" s="960">
        <f>DB91+1</f>
        <v>44622</v>
      </c>
      <c r="DF91" s="961"/>
      <c r="DG91" s="962"/>
      <c r="DH91" s="960">
        <f>DE91+1</f>
        <v>44623</v>
      </c>
      <c r="DI91" s="961"/>
      <c r="DJ91" s="962"/>
      <c r="DK91" s="960">
        <f>DH91+1</f>
        <v>44624</v>
      </c>
      <c r="DL91" s="961"/>
      <c r="DM91" s="962"/>
      <c r="DN91" s="960">
        <f>DK91+1</f>
        <v>44625</v>
      </c>
      <c r="DO91" s="961"/>
      <c r="DP91" s="962"/>
      <c r="DQ91" s="960">
        <f>DN91+1</f>
        <v>44626</v>
      </c>
      <c r="DR91" s="961"/>
      <c r="DS91" s="962"/>
      <c r="DT91" s="960">
        <f>DQ91+1</f>
        <v>44627</v>
      </c>
      <c r="DU91" s="961"/>
      <c r="DV91" s="962"/>
      <c r="DW91" s="960">
        <f>DT91+1</f>
        <v>44628</v>
      </c>
      <c r="DX91" s="961"/>
      <c r="DY91" s="962"/>
      <c r="DZ91" s="960">
        <f>DW91+1</f>
        <v>44629</v>
      </c>
      <c r="EA91" s="961"/>
      <c r="EB91" s="962"/>
      <c r="EC91" s="960">
        <f>DZ91+1</f>
        <v>44630</v>
      </c>
      <c r="ED91" s="961"/>
      <c r="EE91" s="962"/>
      <c r="EF91" s="960">
        <f t="shared" ref="EF91" si="3363">EC91+1</f>
        <v>44631</v>
      </c>
      <c r="EG91" s="961"/>
      <c r="EH91" s="962"/>
      <c r="EI91" s="960">
        <f t="shared" ref="EI91" si="3364">EF91+1</f>
        <v>44632</v>
      </c>
      <c r="EJ91" s="961"/>
      <c r="EK91" s="962"/>
      <c r="EL91" s="960">
        <f t="shared" ref="EL91" si="3365">EI91+1</f>
        <v>44633</v>
      </c>
      <c r="EM91" s="961"/>
      <c r="EN91" s="962"/>
      <c r="EO91" s="960">
        <f t="shared" ref="EO91" si="3366">EL91+1</f>
        <v>44634</v>
      </c>
      <c r="EP91" s="961"/>
      <c r="EQ91" s="962"/>
      <c r="ER91" s="960">
        <f t="shared" ref="ER91" si="3367">EO91+1</f>
        <v>44635</v>
      </c>
      <c r="ES91" s="961"/>
      <c r="ET91" s="962"/>
      <c r="EU91" s="960">
        <f t="shared" ref="EU91" si="3368">ER91+1</f>
        <v>44636</v>
      </c>
      <c r="EV91" s="961"/>
      <c r="EW91" s="962"/>
      <c r="EX91" s="960">
        <f t="shared" ref="EX91" si="3369">EU91+1</f>
        <v>44637</v>
      </c>
      <c r="EY91" s="961"/>
      <c r="EZ91" s="962"/>
      <c r="FA91" s="960">
        <f t="shared" ref="FA91" si="3370">EX91+1</f>
        <v>44638</v>
      </c>
      <c r="FB91" s="961"/>
      <c r="FC91" s="962"/>
      <c r="FD91" s="960">
        <f t="shared" ref="FD91" si="3371">FA91+1</f>
        <v>44639</v>
      </c>
      <c r="FE91" s="961"/>
      <c r="FF91" s="962"/>
      <c r="FG91" s="960">
        <f t="shared" ref="FG91" si="3372">FD91+1</f>
        <v>44640</v>
      </c>
      <c r="FH91" s="961"/>
      <c r="FI91" s="962"/>
      <c r="FJ91" s="960">
        <f t="shared" ref="FJ91" si="3373">FG91+1</f>
        <v>44641</v>
      </c>
      <c r="FK91" s="961"/>
      <c r="FL91" s="962"/>
      <c r="FM91" s="960">
        <f t="shared" ref="FM91" si="3374">FJ91+1</f>
        <v>44642</v>
      </c>
      <c r="FN91" s="961"/>
      <c r="FO91" s="962"/>
      <c r="FP91" s="960">
        <f t="shared" ref="FP91" si="3375">FM91+1</f>
        <v>44643</v>
      </c>
      <c r="FQ91" s="961"/>
      <c r="FR91" s="962"/>
      <c r="FS91" s="960">
        <f t="shared" ref="FS91" si="3376">FP91+1</f>
        <v>44644</v>
      </c>
      <c r="FT91" s="961"/>
      <c r="FU91" s="962"/>
      <c r="FV91" s="960">
        <f t="shared" ref="FV91" si="3377">FS91+1</f>
        <v>44645</v>
      </c>
      <c r="FW91" s="961"/>
      <c r="FX91" s="962"/>
      <c r="FY91" s="960">
        <f t="shared" ref="FY91" si="3378">FV91+1</f>
        <v>44646</v>
      </c>
      <c r="FZ91" s="961"/>
      <c r="GA91" s="962"/>
      <c r="GB91" s="960">
        <f t="shared" ref="GB91" si="3379">FY91+1</f>
        <v>44647</v>
      </c>
      <c r="GC91" s="961"/>
      <c r="GD91" s="962"/>
      <c r="GE91" s="960">
        <f t="shared" ref="GE91" si="3380">GB91+1</f>
        <v>44648</v>
      </c>
      <c r="GF91" s="961"/>
      <c r="GG91" s="962"/>
      <c r="GH91" s="960">
        <f t="shared" ref="GH91" si="3381">GE91+1</f>
        <v>44649</v>
      </c>
      <c r="GI91" s="961"/>
      <c r="GJ91" s="962"/>
      <c r="GK91" s="960">
        <f t="shared" ref="GK91" si="3382">GH91+1</f>
        <v>44650</v>
      </c>
      <c r="GL91" s="961"/>
      <c r="GM91" s="962"/>
      <c r="GN91" s="960">
        <f t="shared" ref="GN91" si="3383">GK91+1</f>
        <v>44651</v>
      </c>
      <c r="GO91" s="961"/>
      <c r="GP91" s="962"/>
      <c r="GQ91" s="960">
        <f t="shared" ref="GQ91" si="3384">GN91+1</f>
        <v>44652</v>
      </c>
      <c r="GR91" s="961"/>
      <c r="GS91" s="962"/>
      <c r="GT91" s="960">
        <f t="shared" ref="GT91" si="3385">GQ91+1</f>
        <v>44653</v>
      </c>
      <c r="GU91" s="961"/>
      <c r="GV91" s="962"/>
      <c r="GW91" s="960">
        <f t="shared" ref="GW91" si="3386">GT91+1</f>
        <v>44654</v>
      </c>
      <c r="GX91" s="961"/>
      <c r="GY91" s="962"/>
      <c r="GZ91" s="960">
        <f t="shared" ref="GZ91" si="3387">GW91+1</f>
        <v>44655</v>
      </c>
      <c r="HA91" s="961"/>
      <c r="HB91" s="962"/>
      <c r="HC91" s="960">
        <f t="shared" ref="HC91" si="3388">GZ91+1</f>
        <v>44656</v>
      </c>
      <c r="HD91" s="961"/>
      <c r="HE91" s="962"/>
      <c r="HF91" s="960">
        <f t="shared" ref="HF91" si="3389">HC91+1</f>
        <v>44657</v>
      </c>
      <c r="HG91" s="961"/>
      <c r="HH91" s="962"/>
      <c r="HI91" s="960">
        <f t="shared" ref="HI91" si="3390">HF91+1</f>
        <v>44658</v>
      </c>
      <c r="HJ91" s="961"/>
      <c r="HK91" s="962"/>
      <c r="HL91" s="960">
        <f t="shared" ref="HL91" si="3391">HI91+1</f>
        <v>44659</v>
      </c>
      <c r="HM91" s="961"/>
      <c r="HN91" s="962"/>
      <c r="HO91" s="960">
        <f t="shared" ref="HO91" si="3392">HL91+1</f>
        <v>44660</v>
      </c>
      <c r="HP91" s="961"/>
      <c r="HQ91" s="962"/>
      <c r="HR91" s="960">
        <f t="shared" ref="HR91" si="3393">HO91+1</f>
        <v>44661</v>
      </c>
      <c r="HS91" s="961"/>
      <c r="HT91" s="962"/>
      <c r="HU91" s="960">
        <f t="shared" ref="HU91" si="3394">HR91+1</f>
        <v>44662</v>
      </c>
      <c r="HV91" s="961"/>
      <c r="HW91" s="962"/>
      <c r="HX91" s="960">
        <f t="shared" ref="HX91" si="3395">HU91+1</f>
        <v>44663</v>
      </c>
      <c r="HY91" s="961"/>
      <c r="HZ91" s="962"/>
      <c r="IA91" s="960">
        <f t="shared" ref="IA91" si="3396">HX91+1</f>
        <v>44664</v>
      </c>
      <c r="IB91" s="961"/>
      <c r="IC91" s="962"/>
      <c r="ID91" s="960">
        <f t="shared" ref="ID91" si="3397">IA91+1</f>
        <v>44665</v>
      </c>
      <c r="IE91" s="961"/>
      <c r="IF91" s="962"/>
      <c r="IG91" s="960">
        <f t="shared" ref="IG91" si="3398">ID91+1</f>
        <v>44666</v>
      </c>
      <c r="IH91" s="961"/>
      <c r="II91" s="962"/>
      <c r="IJ91" s="960">
        <f t="shared" ref="IJ91" si="3399">IG91+1</f>
        <v>44667</v>
      </c>
      <c r="IK91" s="961"/>
      <c r="IL91" s="962"/>
      <c r="IM91" s="960">
        <f t="shared" ref="IM91" si="3400">IJ91+1</f>
        <v>44668</v>
      </c>
      <c r="IN91" s="961"/>
      <c r="IO91" s="962"/>
      <c r="IP91" s="960">
        <f t="shared" ref="IP91" si="3401">IM91+1</f>
        <v>44669</v>
      </c>
      <c r="IQ91" s="961"/>
      <c r="IR91" s="962"/>
      <c r="IS91" s="960">
        <f t="shared" ref="IS91" si="3402">IP91+1</f>
        <v>44670</v>
      </c>
      <c r="IT91" s="961"/>
      <c r="IU91" s="962"/>
      <c r="IV91" s="960">
        <f t="shared" ref="IV91" si="3403">IS91+1</f>
        <v>44671</v>
      </c>
      <c r="IW91" s="961"/>
      <c r="IX91" s="962"/>
      <c r="IY91" s="960">
        <f t="shared" ref="IY91" si="3404">IV91+1</f>
        <v>44672</v>
      </c>
      <c r="IZ91" s="961"/>
      <c r="JA91" s="962"/>
      <c r="JB91" s="960">
        <f t="shared" ref="JB91" si="3405">IY91+1</f>
        <v>44673</v>
      </c>
      <c r="JC91" s="961"/>
      <c r="JD91" s="962"/>
      <c r="JE91" s="960">
        <f t="shared" ref="JE91" si="3406">JB91+1</f>
        <v>44674</v>
      </c>
      <c r="JF91" s="961"/>
      <c r="JG91" s="962"/>
      <c r="JH91" s="960">
        <f t="shared" ref="JH91" si="3407">JE91+1</f>
        <v>44675</v>
      </c>
      <c r="JI91" s="961"/>
      <c r="JJ91" s="962"/>
      <c r="JK91" s="960">
        <f t="shared" ref="JK91" si="3408">JH91+1</f>
        <v>44676</v>
      </c>
      <c r="JL91" s="961"/>
      <c r="JM91" s="962"/>
      <c r="JN91" s="960">
        <f t="shared" ref="JN91" si="3409">JK91+1</f>
        <v>44677</v>
      </c>
      <c r="JO91" s="961"/>
      <c r="JP91" s="962"/>
      <c r="JQ91" s="960">
        <f t="shared" ref="JQ91" si="3410">JN91+1</f>
        <v>44678</v>
      </c>
      <c r="JR91" s="961"/>
      <c r="JS91" s="962"/>
      <c r="JT91" s="960">
        <f t="shared" ref="JT91" si="3411">JQ91+1</f>
        <v>44679</v>
      </c>
      <c r="JU91" s="961"/>
      <c r="JV91" s="962"/>
      <c r="JW91" s="960">
        <f t="shared" ref="JW91" si="3412">JT91+1</f>
        <v>44680</v>
      </c>
      <c r="JX91" s="961"/>
      <c r="JY91" s="962"/>
      <c r="JZ91" s="960">
        <f t="shared" ref="JZ91" si="3413">JW91+1</f>
        <v>44681</v>
      </c>
      <c r="KA91" s="961"/>
      <c r="KB91" s="962"/>
      <c r="KC91" s="960">
        <f t="shared" ref="KC91" si="3414">JZ91+1</f>
        <v>44682</v>
      </c>
      <c r="KD91" s="961"/>
      <c r="KE91" s="962"/>
      <c r="KF91" s="960">
        <f t="shared" ref="KF91" si="3415">KC91+1</f>
        <v>44683</v>
      </c>
      <c r="KG91" s="961"/>
      <c r="KH91" s="962"/>
      <c r="KI91" s="960">
        <f t="shared" ref="KI91" si="3416">KF91+1</f>
        <v>44684</v>
      </c>
      <c r="KJ91" s="961"/>
      <c r="KK91" s="962"/>
      <c r="KL91" s="960">
        <f t="shared" ref="KL91" si="3417">KI91+1</f>
        <v>44685</v>
      </c>
      <c r="KM91" s="961"/>
      <c r="KN91" s="962"/>
      <c r="KO91" s="960">
        <f t="shared" ref="KO91" si="3418">KL91+1</f>
        <v>44686</v>
      </c>
      <c r="KP91" s="961"/>
      <c r="KQ91" s="962"/>
      <c r="KR91" s="960">
        <f t="shared" ref="KR91" si="3419">KO91+1</f>
        <v>44687</v>
      </c>
      <c r="KS91" s="961"/>
      <c r="KT91" s="962"/>
      <c r="KU91" s="960">
        <f t="shared" ref="KU91" si="3420">KR91+1</f>
        <v>44688</v>
      </c>
      <c r="KV91" s="961"/>
      <c r="KW91" s="962"/>
      <c r="KX91" s="960">
        <f t="shared" ref="KX91" si="3421">KU91+1</f>
        <v>44689</v>
      </c>
      <c r="KY91" s="961"/>
      <c r="KZ91" s="962"/>
      <c r="LA91" s="960">
        <f t="shared" ref="LA91" si="3422">KX91+1</f>
        <v>44690</v>
      </c>
      <c r="LB91" s="961"/>
      <c r="LC91" s="962"/>
      <c r="LD91" s="960">
        <f t="shared" ref="LD91" si="3423">LA91+1</f>
        <v>44691</v>
      </c>
      <c r="LE91" s="961"/>
      <c r="LF91" s="962"/>
      <c r="LG91" s="960">
        <f t="shared" ref="LG91" si="3424">LD91+1</f>
        <v>44692</v>
      </c>
      <c r="LH91" s="961"/>
      <c r="LI91" s="962"/>
      <c r="LJ91" s="960">
        <f t="shared" ref="LJ91" si="3425">LG91+1</f>
        <v>44693</v>
      </c>
      <c r="LK91" s="961"/>
      <c r="LL91" s="962"/>
      <c r="LM91" s="960">
        <f t="shared" ref="LM91" si="3426">LJ91+1</f>
        <v>44694</v>
      </c>
      <c r="LN91" s="961"/>
      <c r="LO91" s="962"/>
      <c r="LP91" s="960">
        <f t="shared" ref="LP91" si="3427">LM91+1</f>
        <v>44695</v>
      </c>
      <c r="LQ91" s="961"/>
      <c r="LR91" s="962"/>
      <c r="LS91" s="960">
        <f t="shared" ref="LS91" si="3428">LP91+1</f>
        <v>44696</v>
      </c>
      <c r="LT91" s="961"/>
      <c r="LU91" s="962"/>
      <c r="LV91" s="960">
        <f t="shared" ref="LV91" si="3429">LS91+1</f>
        <v>44697</v>
      </c>
      <c r="LW91" s="961"/>
      <c r="LX91" s="962"/>
      <c r="LY91" s="960">
        <f t="shared" ref="LY91" si="3430">LV91+1</f>
        <v>44698</v>
      </c>
      <c r="LZ91" s="961"/>
      <c r="MA91" s="962"/>
      <c r="MB91" s="960">
        <f t="shared" ref="MB91" si="3431">LY91+1</f>
        <v>44699</v>
      </c>
      <c r="MC91" s="961"/>
      <c r="MD91" s="962"/>
      <c r="ME91" s="960">
        <f t="shared" ref="ME91" si="3432">MB91+1</f>
        <v>44700</v>
      </c>
      <c r="MF91" s="961"/>
      <c r="MG91" s="962"/>
      <c r="MH91" s="960">
        <f t="shared" ref="MH91" si="3433">ME91+1</f>
        <v>44701</v>
      </c>
      <c r="MI91" s="961"/>
      <c r="MJ91" s="962"/>
      <c r="MK91" s="960">
        <f t="shared" ref="MK91" si="3434">MH91+1</f>
        <v>44702</v>
      </c>
      <c r="ML91" s="961"/>
      <c r="MM91" s="962"/>
      <c r="MN91" s="960">
        <f t="shared" ref="MN91" si="3435">MK91+1</f>
        <v>44703</v>
      </c>
      <c r="MO91" s="961"/>
      <c r="MP91" s="962"/>
      <c r="MQ91" s="960">
        <f t="shared" ref="MQ91" si="3436">MN91+1</f>
        <v>44704</v>
      </c>
      <c r="MR91" s="961"/>
      <c r="MS91" s="962"/>
      <c r="MT91" s="960">
        <f t="shared" ref="MT91" si="3437">MQ91+1</f>
        <v>44705</v>
      </c>
      <c r="MU91" s="961"/>
      <c r="MV91" s="962"/>
      <c r="MW91" s="960">
        <f t="shared" ref="MW91" si="3438">MT91+1</f>
        <v>44706</v>
      </c>
      <c r="MX91" s="961"/>
      <c r="MY91" s="962"/>
      <c r="MZ91" s="960">
        <f t="shared" ref="MZ91" si="3439">MW91+1</f>
        <v>44707</v>
      </c>
      <c r="NA91" s="961"/>
      <c r="NB91" s="962"/>
      <c r="NC91" s="960">
        <f t="shared" ref="NC91" si="3440">MZ91+1</f>
        <v>44708</v>
      </c>
      <c r="ND91" s="961"/>
      <c r="NE91" s="962"/>
      <c r="NF91" s="960">
        <f t="shared" ref="NF91" si="3441">NC91+1</f>
        <v>44709</v>
      </c>
      <c r="NG91" s="961"/>
      <c r="NH91" s="962"/>
      <c r="NI91" s="960">
        <f t="shared" ref="NI91" si="3442">NF91+1</f>
        <v>44710</v>
      </c>
      <c r="NJ91" s="961"/>
      <c r="NK91" s="962"/>
      <c r="NL91" s="960">
        <f t="shared" ref="NL91" si="3443">NI91+1</f>
        <v>44711</v>
      </c>
      <c r="NM91" s="961"/>
      <c r="NN91" s="962"/>
      <c r="NO91" s="960">
        <f t="shared" ref="NO91" si="3444">NL91+1</f>
        <v>44712</v>
      </c>
      <c r="NP91" s="961"/>
      <c r="NQ91" s="962"/>
      <c r="NR91" s="960">
        <f t="shared" ref="NR91" si="3445">NO91+1</f>
        <v>44713</v>
      </c>
      <c r="NS91" s="961"/>
      <c r="NT91" s="962"/>
      <c r="NU91" s="960">
        <f t="shared" ref="NU91" si="3446">NR91+1</f>
        <v>44714</v>
      </c>
      <c r="NV91" s="961"/>
      <c r="NW91" s="962"/>
      <c r="NX91" s="960">
        <f t="shared" ref="NX91" si="3447">NU91+1</f>
        <v>44715</v>
      </c>
      <c r="NY91" s="961"/>
      <c r="NZ91" s="962"/>
      <c r="OA91" s="960">
        <f t="shared" ref="OA91" si="3448">NX91+1</f>
        <v>44716</v>
      </c>
      <c r="OB91" s="961"/>
      <c r="OC91" s="962"/>
      <c r="OD91" s="960">
        <f t="shared" ref="OD91" si="3449">OA91+1</f>
        <v>44717</v>
      </c>
      <c r="OE91" s="961"/>
      <c r="OF91" s="962"/>
      <c r="OG91" s="960">
        <f t="shared" ref="OG91" si="3450">OD91+1</f>
        <v>44718</v>
      </c>
      <c r="OH91" s="961"/>
      <c r="OI91" s="962"/>
      <c r="OJ91" s="960">
        <f t="shared" ref="OJ91" si="3451">OG91+1</f>
        <v>44719</v>
      </c>
      <c r="OK91" s="961"/>
      <c r="OL91" s="962"/>
      <c r="OM91" s="960">
        <f t="shared" ref="OM91" si="3452">OJ91+1</f>
        <v>44720</v>
      </c>
      <c r="ON91" s="961"/>
      <c r="OO91" s="962"/>
      <c r="OP91" s="960">
        <f t="shared" ref="OP91" si="3453">OM91+1</f>
        <v>44721</v>
      </c>
      <c r="OQ91" s="961"/>
      <c r="OR91" s="962"/>
      <c r="OS91" s="960">
        <f t="shared" ref="OS91" si="3454">OP91+1</f>
        <v>44722</v>
      </c>
      <c r="OT91" s="961"/>
      <c r="OU91" s="962"/>
      <c r="OV91" s="960">
        <f t="shared" ref="OV91" si="3455">OS91+1</f>
        <v>44723</v>
      </c>
      <c r="OW91" s="961"/>
      <c r="OX91" s="962"/>
      <c r="OY91" s="960">
        <f t="shared" ref="OY91" si="3456">OV91+1</f>
        <v>44724</v>
      </c>
      <c r="OZ91" s="961"/>
      <c r="PA91" s="962"/>
      <c r="PB91" s="960">
        <f t="shared" ref="PB91" si="3457">OY91+1</f>
        <v>44725</v>
      </c>
      <c r="PC91" s="961"/>
      <c r="PD91" s="962"/>
      <c r="PE91" s="960">
        <f t="shared" ref="PE91" si="3458">PB91+1</f>
        <v>44726</v>
      </c>
      <c r="PF91" s="961"/>
      <c r="PG91" s="962"/>
      <c r="PH91" s="960">
        <f t="shared" ref="PH91" si="3459">PE91+1</f>
        <v>44727</v>
      </c>
      <c r="PI91" s="961"/>
      <c r="PJ91" s="962"/>
      <c r="PK91" s="960">
        <f t="shared" ref="PK91" si="3460">PH91+1</f>
        <v>44728</v>
      </c>
      <c r="PL91" s="961"/>
      <c r="PM91" s="962"/>
      <c r="PN91" s="960">
        <f t="shared" ref="PN91" si="3461">PK91+1</f>
        <v>44729</v>
      </c>
      <c r="PO91" s="961"/>
      <c r="PP91" s="962"/>
      <c r="PQ91" s="960">
        <f t="shared" ref="PQ91" si="3462">PN91+1</f>
        <v>44730</v>
      </c>
      <c r="PR91" s="961"/>
      <c r="PS91" s="962"/>
      <c r="PT91" s="960">
        <f t="shared" ref="PT91" si="3463">PQ91+1</f>
        <v>44731</v>
      </c>
      <c r="PU91" s="961"/>
      <c r="PV91" s="962"/>
      <c r="PW91" s="960">
        <f t="shared" ref="PW91" si="3464">PT91+1</f>
        <v>44732</v>
      </c>
      <c r="PX91" s="961"/>
      <c r="PY91" s="962"/>
      <c r="PZ91" s="960">
        <f t="shared" ref="PZ91" si="3465">PW91+1</f>
        <v>44733</v>
      </c>
      <c r="QA91" s="961"/>
      <c r="QB91" s="962"/>
      <c r="QC91" s="960">
        <f t="shared" ref="QC91" si="3466">PZ91+1</f>
        <v>44734</v>
      </c>
      <c r="QD91" s="961"/>
      <c r="QE91" s="962"/>
      <c r="QF91" s="960">
        <f t="shared" ref="QF91" si="3467">QC91+1</f>
        <v>44735</v>
      </c>
      <c r="QG91" s="961"/>
      <c r="QH91" s="962"/>
      <c r="QI91" s="960">
        <f t="shared" ref="QI91" si="3468">QF91+1</f>
        <v>44736</v>
      </c>
      <c r="QJ91" s="961"/>
      <c r="QK91" s="962"/>
      <c r="QL91" s="960">
        <f t="shared" ref="QL91" si="3469">QI91+1</f>
        <v>44737</v>
      </c>
      <c r="QM91" s="961"/>
      <c r="QN91" s="962"/>
      <c r="QO91" s="960">
        <f t="shared" ref="QO91" si="3470">QL91+1</f>
        <v>44738</v>
      </c>
      <c r="QP91" s="961"/>
      <c r="QQ91" s="962"/>
      <c r="QR91" s="960">
        <f t="shared" ref="QR91" si="3471">QO91+1</f>
        <v>44739</v>
      </c>
      <c r="QS91" s="961"/>
      <c r="QT91" s="962"/>
      <c r="QU91" s="960">
        <f t="shared" ref="QU91" si="3472">QR91+1</f>
        <v>44740</v>
      </c>
      <c r="QV91" s="961"/>
      <c r="QW91" s="962"/>
      <c r="QX91" s="960">
        <f t="shared" ref="QX91" si="3473">QU91+1</f>
        <v>44741</v>
      </c>
      <c r="QY91" s="961"/>
      <c r="QZ91" s="962"/>
      <c r="RA91" s="960">
        <f t="shared" ref="RA91" si="3474">QX91+1</f>
        <v>44742</v>
      </c>
      <c r="RB91" s="961"/>
      <c r="RC91" s="962"/>
      <c r="RD91" s="960">
        <f t="shared" ref="RD91" si="3475">RA91+1</f>
        <v>44743</v>
      </c>
      <c r="RE91" s="961"/>
      <c r="RF91" s="962"/>
      <c r="RG91" s="960">
        <f t="shared" ref="RG91" si="3476">RD91+1</f>
        <v>44744</v>
      </c>
      <c r="RH91" s="961"/>
      <c r="RI91" s="962"/>
      <c r="RJ91" s="960">
        <f t="shared" ref="RJ91" si="3477">RG91+1</f>
        <v>44745</v>
      </c>
      <c r="RK91" s="961"/>
      <c r="RL91" s="962"/>
      <c r="RM91" s="960">
        <f t="shared" ref="RM91" si="3478">RJ91+1</f>
        <v>44746</v>
      </c>
      <c r="RN91" s="961"/>
      <c r="RO91" s="962"/>
      <c r="RP91" s="960">
        <f t="shared" ref="RP91" si="3479">RM91+1</f>
        <v>44747</v>
      </c>
      <c r="RQ91" s="961"/>
      <c r="RR91" s="962"/>
      <c r="RS91" s="960">
        <f t="shared" ref="RS91" si="3480">RP91+1</f>
        <v>44748</v>
      </c>
      <c r="RT91" s="961"/>
      <c r="RU91" s="962"/>
      <c r="RV91" s="960">
        <f t="shared" ref="RV91" si="3481">RS91+1</f>
        <v>44749</v>
      </c>
      <c r="RW91" s="961"/>
      <c r="RX91" s="962"/>
      <c r="RY91" s="960">
        <f t="shared" ref="RY91" si="3482">RV91+1</f>
        <v>44750</v>
      </c>
      <c r="RZ91" s="961"/>
      <c r="SA91" s="962"/>
      <c r="SB91" s="960">
        <f t="shared" ref="SB91" si="3483">RY91+1</f>
        <v>44751</v>
      </c>
      <c r="SC91" s="961"/>
      <c r="SD91" s="962"/>
      <c r="SE91" s="960">
        <f t="shared" ref="SE91" si="3484">SB91+1</f>
        <v>44752</v>
      </c>
      <c r="SF91" s="961"/>
      <c r="SG91" s="962"/>
      <c r="SH91" s="960">
        <f t="shared" ref="SH91" si="3485">SE91+1</f>
        <v>44753</v>
      </c>
      <c r="SI91" s="961"/>
      <c r="SJ91" s="962"/>
      <c r="SK91" s="960">
        <f t="shared" ref="SK91" si="3486">SH91+1</f>
        <v>44754</v>
      </c>
      <c r="SL91" s="961"/>
      <c r="SM91" s="962"/>
      <c r="SN91" s="960">
        <f t="shared" ref="SN91" si="3487">SK91+1</f>
        <v>44755</v>
      </c>
      <c r="SO91" s="961"/>
      <c r="SP91" s="962"/>
      <c r="SQ91" s="960">
        <f t="shared" ref="SQ91" si="3488">SN91+1</f>
        <v>44756</v>
      </c>
      <c r="SR91" s="961"/>
      <c r="SS91" s="962"/>
      <c r="ST91" s="960">
        <f t="shared" ref="ST91" si="3489">SQ91+1</f>
        <v>44757</v>
      </c>
      <c r="SU91" s="961"/>
      <c r="SV91" s="962"/>
      <c r="SW91" s="960">
        <f t="shared" ref="SW91" si="3490">ST91+1</f>
        <v>44758</v>
      </c>
      <c r="SX91" s="961"/>
      <c r="SY91" s="962"/>
      <c r="SZ91" s="960">
        <f t="shared" ref="SZ91" si="3491">SW91+1</f>
        <v>44759</v>
      </c>
      <c r="TA91" s="961"/>
      <c r="TB91" s="962"/>
      <c r="TC91" s="960">
        <f t="shared" ref="TC91" si="3492">SZ91+1</f>
        <v>44760</v>
      </c>
      <c r="TD91" s="961"/>
      <c r="TE91" s="962"/>
      <c r="TF91" s="960">
        <f t="shared" ref="TF91" si="3493">TC91+1</f>
        <v>44761</v>
      </c>
      <c r="TG91" s="961"/>
      <c r="TH91" s="962"/>
      <c r="TI91" s="960">
        <f t="shared" ref="TI91" si="3494">TF91+1</f>
        <v>44762</v>
      </c>
      <c r="TJ91" s="961"/>
      <c r="TK91" s="962"/>
      <c r="TL91" s="960">
        <f t="shared" ref="TL91" si="3495">TI91+1</f>
        <v>44763</v>
      </c>
      <c r="TM91" s="961"/>
      <c r="TN91" s="962"/>
    </row>
    <row r="92" spans="1:534" ht="15.75">
      <c r="A92" s="483"/>
      <c r="B92" s="483"/>
      <c r="C92" s="483"/>
      <c r="D92" s="484"/>
      <c r="E92" s="484"/>
      <c r="F92" s="484"/>
      <c r="G92" s="483"/>
      <c r="H92" s="807"/>
      <c r="I92" s="483"/>
      <c r="J92" s="484"/>
      <c r="K92" s="483"/>
      <c r="L92" s="483"/>
      <c r="M92" s="543"/>
      <c r="N92" s="544"/>
      <c r="O92" s="544"/>
      <c r="P92" s="545"/>
      <c r="Q92" s="545"/>
      <c r="R92" s="545"/>
      <c r="S92" s="545"/>
      <c r="T92" s="545"/>
      <c r="U92" s="545"/>
      <c r="V92" s="545"/>
      <c r="W92" s="545"/>
      <c r="X92" s="545"/>
      <c r="Y92" s="545"/>
      <c r="Z92" s="545"/>
      <c r="AA92" s="545"/>
      <c r="AB92" s="545"/>
      <c r="AC92" s="545"/>
      <c r="AD92" s="545"/>
      <c r="AE92" s="545"/>
      <c r="AF92" s="545"/>
      <c r="AG92" s="545"/>
      <c r="AH92" s="545"/>
      <c r="AI92" s="545"/>
      <c r="AJ92" s="545"/>
      <c r="AK92" s="545"/>
      <c r="AL92" s="545"/>
      <c r="AM92" s="545"/>
      <c r="AN92" s="545"/>
      <c r="AO92" s="545"/>
      <c r="AP92" s="545"/>
      <c r="AQ92" s="545"/>
      <c r="AR92" s="545"/>
      <c r="AS92" s="545"/>
      <c r="AT92" s="545"/>
      <c r="AU92" s="545"/>
      <c r="AV92" s="545"/>
      <c r="AW92" s="545"/>
      <c r="AX92" s="545"/>
      <c r="AY92" s="545"/>
      <c r="AZ92" s="545"/>
      <c r="BA92" s="545"/>
      <c r="BB92" s="545"/>
      <c r="BC92" s="545"/>
      <c r="BD92" s="545"/>
      <c r="BE92" s="545"/>
      <c r="BF92" s="545"/>
      <c r="BG92" s="545"/>
      <c r="BH92" s="545"/>
      <c r="BI92" s="545"/>
      <c r="BJ92" s="545"/>
      <c r="BK92" s="545"/>
      <c r="BL92" s="545"/>
      <c r="BM92" s="545"/>
      <c r="BN92" s="545"/>
      <c r="BO92" s="545"/>
      <c r="BP92" s="545"/>
      <c r="BQ92" s="545"/>
      <c r="BR92" s="545"/>
      <c r="BS92" s="545"/>
      <c r="BT92" s="545"/>
      <c r="BU92" s="545"/>
      <c r="BV92" s="545"/>
      <c r="BW92" s="545"/>
      <c r="BX92" s="545"/>
      <c r="BY92" s="545"/>
      <c r="BZ92" s="545"/>
      <c r="CA92" s="545"/>
      <c r="CB92" s="545"/>
      <c r="CC92" s="545"/>
      <c r="CD92" s="545"/>
      <c r="CE92" s="545"/>
      <c r="CF92" s="545"/>
      <c r="CG92" s="545"/>
      <c r="CH92" s="545"/>
      <c r="CI92" s="545"/>
      <c r="CJ92" s="545"/>
      <c r="CK92" s="545"/>
      <c r="CL92" s="545"/>
      <c r="CM92" s="545"/>
      <c r="CN92" s="545"/>
      <c r="CO92" s="545"/>
      <c r="CP92" s="545"/>
      <c r="CQ92" s="545"/>
      <c r="CR92" s="545"/>
      <c r="CS92" s="545"/>
      <c r="CT92" s="545"/>
      <c r="CU92" s="545"/>
      <c r="CV92" s="545"/>
      <c r="CW92" s="545"/>
      <c r="CX92" s="545"/>
      <c r="CY92" s="545"/>
      <c r="CZ92" s="545"/>
      <c r="DA92" s="545"/>
      <c r="DB92" s="545"/>
      <c r="DC92" s="545"/>
      <c r="DD92" s="545"/>
      <c r="DE92" s="545"/>
      <c r="DF92" s="545"/>
      <c r="DG92" s="545"/>
      <c r="DH92" s="545"/>
      <c r="DI92" s="545"/>
      <c r="DJ92" s="545"/>
      <c r="DK92" s="545"/>
      <c r="DL92" s="545"/>
      <c r="DM92" s="545"/>
      <c r="DN92" s="545"/>
      <c r="DO92" s="545"/>
      <c r="DP92" s="545"/>
      <c r="DQ92" s="545"/>
      <c r="DR92" s="545"/>
      <c r="DS92" s="545"/>
      <c r="DU92" s="545"/>
      <c r="DV92" s="546"/>
      <c r="DX92" s="545"/>
      <c r="DY92" s="546"/>
      <c r="EA92" s="545"/>
      <c r="EB92" s="546"/>
      <c r="ED92" s="545"/>
      <c r="EE92" s="546"/>
      <c r="EG92" s="545"/>
      <c r="EH92" s="546"/>
      <c r="EJ92" s="545"/>
      <c r="EK92" s="546"/>
      <c r="EM92" s="545"/>
      <c r="EN92" s="546"/>
      <c r="EP92" s="545"/>
      <c r="EQ92" s="546"/>
      <c r="ES92" s="545"/>
      <c r="ET92" s="546"/>
      <c r="EV92" s="545"/>
      <c r="EW92" s="546"/>
      <c r="EX92" s="545"/>
      <c r="EY92" s="545"/>
      <c r="EZ92" s="545"/>
      <c r="FA92" s="545"/>
      <c r="FB92" s="545"/>
      <c r="FC92" s="545"/>
      <c r="FD92" s="545"/>
      <c r="FE92" s="545"/>
      <c r="FF92" s="545"/>
      <c r="FG92" s="545"/>
      <c r="FH92" s="545"/>
      <c r="FI92" s="545"/>
      <c r="FJ92" s="545"/>
      <c r="FK92" s="545"/>
      <c r="FL92" s="545"/>
      <c r="FM92" s="545"/>
      <c r="FN92" s="545"/>
      <c r="FO92" s="545"/>
      <c r="FP92" s="545"/>
      <c r="FQ92" s="545"/>
      <c r="FR92" s="545"/>
      <c r="FS92" s="545"/>
      <c r="FT92" s="545"/>
      <c r="FU92" s="545"/>
      <c r="FV92" s="545"/>
      <c r="FW92" s="545"/>
      <c r="FX92" s="545"/>
      <c r="FY92" s="545"/>
      <c r="FZ92" s="545"/>
      <c r="GA92" s="545"/>
      <c r="GB92" s="545"/>
      <c r="GC92" s="545"/>
      <c r="GD92" s="545"/>
      <c r="GE92" s="545"/>
      <c r="GF92" s="545"/>
      <c r="GG92" s="545"/>
      <c r="GH92" s="545"/>
      <c r="GI92" s="545"/>
      <c r="GJ92" s="545"/>
      <c r="GK92" s="545"/>
      <c r="GL92" s="545"/>
      <c r="GM92" s="545"/>
      <c r="GN92" s="545"/>
      <c r="GO92" s="545"/>
      <c r="GP92" s="545"/>
      <c r="GQ92" s="545"/>
      <c r="GR92" s="545"/>
      <c r="GS92" s="545"/>
      <c r="GT92" s="545"/>
      <c r="GU92" s="545"/>
      <c r="GV92" s="545"/>
      <c r="GW92" s="545"/>
      <c r="GX92" s="545"/>
      <c r="GY92" s="545"/>
      <c r="GZ92" s="545"/>
      <c r="HA92" s="545"/>
      <c r="HB92" s="545"/>
      <c r="HC92" s="545"/>
      <c r="HD92" s="545"/>
      <c r="HE92" s="545"/>
      <c r="HF92" s="545"/>
      <c r="HG92" s="545"/>
      <c r="HH92" s="545"/>
      <c r="HI92" s="545"/>
      <c r="HJ92" s="545"/>
      <c r="HK92" s="545"/>
      <c r="HL92" s="545"/>
      <c r="HM92" s="545"/>
      <c r="HN92" s="545"/>
      <c r="HO92" s="545"/>
      <c r="HP92" s="545"/>
      <c r="HQ92" s="545"/>
      <c r="HR92" s="545"/>
      <c r="HS92" s="545"/>
      <c r="HT92" s="545"/>
      <c r="HU92" s="545"/>
      <c r="HV92" s="545"/>
      <c r="HW92" s="545"/>
      <c r="HX92" s="545"/>
      <c r="HY92" s="545"/>
      <c r="HZ92" s="545"/>
      <c r="IA92" s="545"/>
      <c r="IB92" s="545"/>
      <c r="IC92" s="545"/>
      <c r="ID92" s="545"/>
      <c r="IE92" s="545"/>
      <c r="IF92" s="545"/>
      <c r="IG92" s="545"/>
      <c r="IH92" s="545"/>
      <c r="II92" s="545"/>
      <c r="IJ92" s="545"/>
      <c r="IK92" s="545"/>
      <c r="IL92" s="545"/>
      <c r="IM92" s="545"/>
      <c r="IN92" s="545"/>
      <c r="IO92" s="545"/>
      <c r="IP92" s="545"/>
      <c r="IQ92" s="545"/>
      <c r="IR92" s="545"/>
      <c r="IS92" s="545"/>
      <c r="IT92" s="545"/>
      <c r="IU92" s="545"/>
      <c r="IV92" s="545"/>
      <c r="IW92" s="545"/>
      <c r="IX92" s="545"/>
      <c r="IY92" s="545"/>
      <c r="IZ92" s="545"/>
      <c r="JA92" s="545"/>
      <c r="JB92" s="545"/>
      <c r="JC92" s="545"/>
      <c r="JD92" s="545"/>
      <c r="JE92" s="545"/>
      <c r="JF92" s="545"/>
      <c r="JG92" s="545"/>
      <c r="JH92" s="545"/>
      <c r="JI92" s="545"/>
      <c r="JJ92" s="545"/>
      <c r="JK92" s="545"/>
      <c r="JL92" s="545"/>
      <c r="JM92" s="545"/>
      <c r="JN92" s="545"/>
      <c r="JO92" s="545"/>
      <c r="JP92" s="545"/>
      <c r="JQ92" s="545"/>
      <c r="JR92" s="545"/>
      <c r="JS92" s="545"/>
      <c r="JT92" s="545"/>
      <c r="JU92" s="545"/>
      <c r="JV92" s="545"/>
      <c r="JW92" s="545"/>
      <c r="JX92" s="545"/>
      <c r="JY92" s="545"/>
      <c r="JZ92" s="545"/>
      <c r="KA92" s="545"/>
      <c r="KB92" s="545"/>
      <c r="KC92" s="545"/>
      <c r="KD92" s="545"/>
      <c r="KE92" s="545"/>
      <c r="KF92" s="545"/>
      <c r="KG92" s="545"/>
      <c r="KH92" s="545"/>
      <c r="KI92" s="545"/>
      <c r="KJ92" s="545"/>
      <c r="KK92" s="545"/>
      <c r="KL92" s="545"/>
      <c r="KM92" s="545"/>
      <c r="KN92" s="545"/>
      <c r="KO92" s="545"/>
      <c r="KP92" s="545"/>
      <c r="KQ92" s="545"/>
      <c r="KR92" s="545"/>
      <c r="KS92" s="545"/>
      <c r="KT92" s="545"/>
      <c r="KU92" s="545"/>
      <c r="KV92" s="545"/>
      <c r="KW92" s="545"/>
      <c r="KX92" s="545"/>
      <c r="KY92" s="545"/>
      <c r="KZ92" s="545"/>
      <c r="LA92" s="545"/>
      <c r="LB92" s="545"/>
      <c r="LC92" s="545"/>
      <c r="LD92" s="545"/>
      <c r="LE92" s="545"/>
      <c r="LF92" s="545"/>
      <c r="LG92" s="545"/>
      <c r="LH92" s="545"/>
      <c r="LI92" s="545"/>
      <c r="LJ92" s="545"/>
      <c r="LK92" s="545"/>
      <c r="LL92" s="545"/>
      <c r="LM92" s="545"/>
      <c r="LN92" s="545"/>
      <c r="LO92" s="545"/>
      <c r="LP92" s="545"/>
      <c r="LQ92" s="545"/>
      <c r="LR92" s="545"/>
      <c r="LS92" s="545"/>
      <c r="LT92" s="545"/>
      <c r="LU92" s="545"/>
      <c r="LV92" s="545"/>
      <c r="LW92" s="545"/>
      <c r="LX92" s="545"/>
      <c r="LY92" s="545"/>
      <c r="LZ92" s="545"/>
      <c r="MA92" s="545"/>
      <c r="MB92" s="545"/>
      <c r="MC92" s="545"/>
      <c r="MD92" s="545"/>
      <c r="ME92" s="545"/>
      <c r="MF92" s="545"/>
      <c r="MG92" s="545"/>
      <c r="MH92" s="545"/>
      <c r="MI92" s="545"/>
      <c r="MJ92" s="545"/>
      <c r="MK92" s="545"/>
      <c r="ML92" s="545"/>
      <c r="MM92" s="545"/>
      <c r="MN92" s="545"/>
      <c r="MO92" s="545"/>
      <c r="MP92" s="545"/>
      <c r="MQ92" s="545"/>
      <c r="MR92" s="545"/>
      <c r="MS92" s="545"/>
      <c r="MT92" s="545"/>
      <c r="MU92" s="545"/>
      <c r="MV92" s="545"/>
      <c r="MW92" s="545"/>
      <c r="MX92" s="545"/>
      <c r="MY92" s="545"/>
      <c r="MZ92" s="545"/>
      <c r="NA92" s="545"/>
      <c r="NB92" s="545"/>
      <c r="NC92" s="545"/>
      <c r="ND92" s="545"/>
      <c r="NE92" s="545"/>
      <c r="NF92" s="545"/>
      <c r="NG92" s="545"/>
      <c r="NH92" s="545"/>
      <c r="NI92" s="545"/>
      <c r="NJ92" s="545"/>
      <c r="NK92" s="545"/>
      <c r="NL92" s="545"/>
      <c r="NM92" s="545"/>
      <c r="NN92" s="545"/>
      <c r="NO92" s="545"/>
      <c r="NP92" s="545"/>
      <c r="NQ92" s="545"/>
      <c r="NR92" s="545"/>
      <c r="NS92" s="545"/>
      <c r="NT92" s="545"/>
      <c r="NU92" s="545"/>
      <c r="NV92" s="545"/>
      <c r="NW92" s="545"/>
      <c r="NX92" s="545"/>
      <c r="NY92" s="545"/>
      <c r="NZ92" s="545"/>
      <c r="OA92" s="545"/>
      <c r="OB92" s="545"/>
      <c r="OC92" s="545"/>
      <c r="OD92" s="545"/>
      <c r="OE92" s="545"/>
      <c r="OF92" s="545"/>
      <c r="OG92" s="545"/>
      <c r="OH92" s="545"/>
      <c r="OI92" s="545"/>
      <c r="OJ92" s="545"/>
      <c r="OK92" s="545"/>
      <c r="OL92" s="545"/>
      <c r="OM92" s="545"/>
      <c r="ON92" s="545"/>
      <c r="OO92" s="545"/>
      <c r="OP92" s="545"/>
      <c r="OQ92" s="545"/>
      <c r="OR92" s="545"/>
      <c r="OS92" s="545"/>
      <c r="OT92" s="545"/>
      <c r="OU92" s="545"/>
      <c r="OV92" s="545"/>
      <c r="OW92" s="545"/>
      <c r="OX92" s="545"/>
      <c r="OY92" s="545"/>
      <c r="OZ92" s="545"/>
      <c r="PA92" s="545"/>
      <c r="PB92" s="545"/>
      <c r="PC92" s="545"/>
      <c r="PD92" s="545"/>
      <c r="PE92" s="545"/>
      <c r="PF92" s="545"/>
      <c r="PG92" s="545"/>
      <c r="PH92" s="545"/>
      <c r="PI92" s="545"/>
      <c r="PJ92" s="545"/>
      <c r="PK92" s="545"/>
      <c r="PL92" s="545"/>
      <c r="PM92" s="545"/>
      <c r="PN92" s="545"/>
      <c r="PO92" s="545"/>
      <c r="PP92" s="545"/>
      <c r="PQ92" s="545"/>
      <c r="PR92" s="545"/>
      <c r="PS92" s="545"/>
      <c r="PT92" s="545"/>
      <c r="PU92" s="545"/>
      <c r="PV92" s="545"/>
      <c r="PW92" s="545"/>
      <c r="PX92" s="545"/>
      <c r="PY92" s="545"/>
      <c r="PZ92" s="545"/>
      <c r="QA92" s="545"/>
      <c r="QB92" s="545"/>
      <c r="QC92" s="545"/>
      <c r="QD92" s="545"/>
      <c r="QE92" s="545"/>
      <c r="QF92" s="545"/>
      <c r="QG92" s="545"/>
      <c r="QH92" s="545"/>
      <c r="QI92" s="545"/>
      <c r="QJ92" s="545"/>
      <c r="QK92" s="545"/>
      <c r="QL92" s="545"/>
      <c r="QM92" s="545"/>
      <c r="QN92" s="545"/>
      <c r="QO92" s="545"/>
      <c r="QP92" s="545"/>
      <c r="QQ92" s="545"/>
      <c r="QR92" s="545"/>
      <c r="QS92" s="545"/>
      <c r="QT92" s="545"/>
      <c r="QU92" s="545"/>
      <c r="QV92" s="545"/>
      <c r="QW92" s="545"/>
      <c r="QX92" s="545"/>
      <c r="QY92" s="545"/>
      <c r="QZ92" s="545"/>
      <c r="RA92" s="545"/>
      <c r="RB92" s="545"/>
      <c r="RC92" s="545"/>
      <c r="RD92" s="545"/>
      <c r="RE92" s="545"/>
      <c r="RF92" s="545"/>
      <c r="RG92" s="545"/>
      <c r="RH92" s="545"/>
      <c r="RI92" s="545"/>
      <c r="RJ92" s="545"/>
      <c r="RK92" s="545"/>
      <c r="RL92" s="545"/>
      <c r="RM92" s="545"/>
      <c r="RN92" s="545"/>
      <c r="RO92" s="545"/>
      <c r="RP92" s="545"/>
      <c r="RQ92" s="545"/>
      <c r="RR92" s="545"/>
      <c r="RS92" s="545"/>
      <c r="RT92" s="545"/>
      <c r="RU92" s="545"/>
      <c r="RV92" s="545"/>
      <c r="RW92" s="545"/>
      <c r="RX92" s="545"/>
      <c r="RY92" s="545"/>
      <c r="RZ92" s="545"/>
      <c r="SA92" s="545"/>
      <c r="SB92" s="545"/>
      <c r="SC92" s="545"/>
      <c r="SD92" s="545"/>
      <c r="SE92" s="545"/>
      <c r="SF92" s="545"/>
      <c r="SG92" s="545"/>
      <c r="SH92" s="545"/>
      <c r="SI92" s="545"/>
      <c r="SJ92" s="545"/>
      <c r="SK92" s="545"/>
      <c r="SL92" s="545"/>
      <c r="SM92" s="545"/>
      <c r="SN92" s="545"/>
      <c r="SO92" s="545"/>
      <c r="SP92" s="545"/>
      <c r="SQ92" s="545"/>
      <c r="SR92" s="545"/>
      <c r="SS92" s="545"/>
      <c r="ST92" s="545"/>
      <c r="SU92" s="545"/>
      <c r="SV92" s="545"/>
      <c r="SW92" s="545"/>
      <c r="SX92" s="545"/>
      <c r="SY92" s="545"/>
      <c r="SZ92" s="545"/>
      <c r="TA92" s="545"/>
      <c r="TB92" s="545"/>
      <c r="TC92" s="545"/>
      <c r="TD92" s="545"/>
      <c r="TE92" s="545"/>
      <c r="TF92" s="545"/>
      <c r="TG92" s="545"/>
      <c r="TH92" s="545"/>
      <c r="TI92" s="545"/>
      <c r="TJ92" s="545"/>
      <c r="TK92" s="545"/>
      <c r="TL92" s="545"/>
      <c r="TM92" s="545"/>
      <c r="TN92" s="545"/>
    </row>
    <row r="93" spans="1:534" ht="15.75">
      <c r="A93" s="483"/>
      <c r="B93" s="483"/>
      <c r="C93" s="483"/>
      <c r="D93" s="484"/>
      <c r="E93" s="484"/>
      <c r="F93" s="484"/>
      <c r="G93" s="483"/>
      <c r="H93" s="807"/>
      <c r="I93" s="483"/>
      <c r="J93" s="484"/>
      <c r="K93" s="483"/>
      <c r="L93" s="483"/>
      <c r="M93" s="543"/>
      <c r="N93" s="544"/>
      <c r="O93" s="544"/>
      <c r="P93" s="545"/>
      <c r="Q93" s="545"/>
      <c r="R93" s="545"/>
      <c r="S93" s="545"/>
      <c r="T93" s="545"/>
      <c r="U93" s="545"/>
      <c r="V93" s="545"/>
      <c r="W93" s="545"/>
      <c r="X93" s="545"/>
      <c r="Y93" s="545"/>
      <c r="Z93" s="545"/>
      <c r="AA93" s="545"/>
      <c r="AB93" s="545"/>
      <c r="AC93" s="545"/>
      <c r="AD93" s="545"/>
      <c r="AE93" s="545"/>
      <c r="AF93" s="545"/>
      <c r="AG93" s="545"/>
      <c r="AH93" s="545"/>
      <c r="AI93" s="545"/>
      <c r="AJ93" s="545"/>
      <c r="AK93" s="545"/>
      <c r="AL93" s="545"/>
      <c r="AM93" s="545"/>
      <c r="AN93" s="545"/>
      <c r="AO93" s="545"/>
      <c r="AP93" s="545"/>
      <c r="AQ93" s="545"/>
      <c r="AR93" s="545"/>
      <c r="AS93" s="545"/>
      <c r="AT93" s="545"/>
      <c r="AU93" s="545"/>
      <c r="AV93" s="545"/>
      <c r="AW93" s="545"/>
      <c r="AX93" s="545"/>
      <c r="AY93" s="545"/>
      <c r="AZ93" s="545"/>
      <c r="BA93" s="545"/>
      <c r="BB93" s="545"/>
      <c r="BC93" s="545"/>
      <c r="BD93" s="545"/>
      <c r="BE93" s="545"/>
      <c r="BF93" s="545"/>
      <c r="BG93" s="545"/>
      <c r="BH93" s="545"/>
      <c r="BI93" s="545"/>
      <c r="BJ93" s="545"/>
      <c r="BK93" s="545"/>
      <c r="BL93" s="545"/>
      <c r="BM93" s="545"/>
      <c r="BN93" s="545"/>
      <c r="BO93" s="545"/>
      <c r="BP93" s="545"/>
      <c r="BQ93" s="545"/>
      <c r="BR93" s="545"/>
      <c r="BS93" s="545"/>
      <c r="BT93" s="545"/>
      <c r="BU93" s="545"/>
      <c r="BV93" s="545"/>
      <c r="BW93" s="545"/>
      <c r="BX93" s="545"/>
      <c r="BY93" s="545"/>
      <c r="BZ93" s="545"/>
      <c r="CA93" s="545"/>
      <c r="CB93" s="545"/>
      <c r="CC93" s="545"/>
      <c r="CD93" s="545"/>
      <c r="CE93" s="545"/>
      <c r="CF93" s="545"/>
      <c r="CG93" s="545"/>
      <c r="CH93" s="545"/>
      <c r="CI93" s="545"/>
      <c r="CJ93" s="545"/>
      <c r="CK93" s="545"/>
      <c r="CL93" s="545"/>
      <c r="CM93" s="545"/>
      <c r="CN93" s="545"/>
      <c r="CO93" s="545"/>
      <c r="CP93" s="545"/>
      <c r="CQ93" s="545"/>
      <c r="CR93" s="545"/>
      <c r="CS93" s="545"/>
      <c r="CT93" s="545"/>
      <c r="CU93" s="545"/>
      <c r="CV93" s="545"/>
      <c r="CW93" s="545"/>
      <c r="CX93" s="545"/>
      <c r="CY93" s="545"/>
      <c r="CZ93" s="545"/>
      <c r="DA93" s="545"/>
      <c r="DB93" s="545"/>
      <c r="DC93" s="545"/>
      <c r="DD93" s="545"/>
      <c r="DE93" s="545"/>
      <c r="DF93" s="545"/>
      <c r="DG93" s="545"/>
      <c r="DH93" s="545"/>
      <c r="DI93" s="545"/>
      <c r="DJ93" s="545"/>
      <c r="DK93" s="545"/>
      <c r="DL93" s="545"/>
      <c r="DM93" s="545"/>
      <c r="DN93" s="545"/>
      <c r="DO93" s="545"/>
      <c r="DP93" s="545"/>
      <c r="DQ93" s="545"/>
      <c r="DR93" s="545"/>
      <c r="DS93" s="545"/>
      <c r="DU93" s="545"/>
      <c r="DV93" s="546"/>
      <c r="DX93" s="545"/>
      <c r="DY93" s="546"/>
      <c r="EA93" s="545"/>
      <c r="EB93" s="546"/>
      <c r="ED93" s="545"/>
      <c r="EE93" s="546"/>
      <c r="EG93" s="545"/>
      <c r="EH93" s="546"/>
      <c r="EJ93" s="545"/>
      <c r="EK93" s="546"/>
      <c r="EM93" s="545"/>
      <c r="EN93" s="546"/>
      <c r="EP93" s="545"/>
      <c r="EQ93" s="546"/>
      <c r="ES93" s="545"/>
      <c r="ET93" s="546"/>
      <c r="EV93" s="545"/>
      <c r="EW93" s="546"/>
      <c r="EX93" s="545"/>
      <c r="EY93" s="545"/>
      <c r="EZ93" s="545"/>
      <c r="FA93" s="545"/>
      <c r="FB93" s="545"/>
      <c r="FC93" s="545"/>
      <c r="FD93" s="545"/>
      <c r="FE93" s="545"/>
      <c r="FF93" s="545"/>
      <c r="FG93" s="545"/>
      <c r="FH93" s="545"/>
      <c r="FI93" s="545"/>
      <c r="FJ93" s="545"/>
      <c r="FK93" s="545"/>
      <c r="FL93" s="545"/>
      <c r="FM93" s="545"/>
      <c r="FN93" s="545"/>
      <c r="FO93" s="545"/>
      <c r="FP93" s="545"/>
      <c r="FQ93" s="545"/>
      <c r="FR93" s="545"/>
      <c r="FS93" s="545"/>
      <c r="FT93" s="545"/>
      <c r="FU93" s="545"/>
      <c r="FV93" s="545"/>
      <c r="FW93" s="545"/>
      <c r="FX93" s="545"/>
      <c r="FY93" s="545"/>
      <c r="FZ93" s="545"/>
      <c r="GA93" s="545"/>
      <c r="GB93" s="545"/>
      <c r="GC93" s="545"/>
      <c r="GD93" s="545"/>
      <c r="GE93" s="545"/>
      <c r="GF93" s="545"/>
      <c r="GG93" s="545"/>
      <c r="GH93" s="545"/>
      <c r="GI93" s="545"/>
      <c r="GJ93" s="545"/>
      <c r="GK93" s="545"/>
      <c r="GL93" s="545"/>
      <c r="GM93" s="545"/>
      <c r="GN93" s="545"/>
      <c r="GO93" s="545"/>
      <c r="GP93" s="545"/>
      <c r="GQ93" s="545"/>
      <c r="GR93" s="545"/>
      <c r="GS93" s="545"/>
      <c r="GT93" s="545"/>
      <c r="GU93" s="545"/>
      <c r="GV93" s="545"/>
      <c r="GW93" s="545"/>
      <c r="GX93" s="545"/>
      <c r="GY93" s="545"/>
      <c r="GZ93" s="545"/>
      <c r="HA93" s="545"/>
      <c r="HB93" s="545"/>
      <c r="HC93" s="545"/>
      <c r="HD93" s="545"/>
      <c r="HE93" s="545"/>
      <c r="HF93" s="545"/>
      <c r="HG93" s="545"/>
      <c r="HH93" s="545"/>
      <c r="HI93" s="545"/>
      <c r="HJ93" s="545"/>
      <c r="HK93" s="545"/>
      <c r="HL93" s="545"/>
      <c r="HM93" s="545"/>
      <c r="HN93" s="545"/>
      <c r="HO93" s="545"/>
      <c r="HP93" s="545"/>
      <c r="HQ93" s="545"/>
      <c r="HR93" s="545"/>
      <c r="HS93" s="545"/>
      <c r="HT93" s="545"/>
      <c r="HU93" s="545"/>
      <c r="HV93" s="545"/>
      <c r="HW93" s="545"/>
      <c r="HX93" s="545"/>
      <c r="HY93" s="545"/>
      <c r="HZ93" s="545"/>
      <c r="IA93" s="545"/>
      <c r="IB93" s="545"/>
      <c r="IC93" s="545"/>
      <c r="ID93" s="545"/>
      <c r="IE93" s="545"/>
      <c r="IF93" s="545"/>
      <c r="IG93" s="545"/>
      <c r="IH93" s="545"/>
      <c r="II93" s="545"/>
      <c r="IJ93" s="545"/>
      <c r="IK93" s="545"/>
      <c r="IL93" s="545"/>
      <c r="IM93" s="545"/>
      <c r="IN93" s="545"/>
      <c r="IO93" s="545"/>
      <c r="IP93" s="545"/>
      <c r="IQ93" s="545"/>
      <c r="IR93" s="545"/>
      <c r="IS93" s="545"/>
      <c r="IT93" s="545"/>
      <c r="IU93" s="545"/>
      <c r="IV93" s="545"/>
      <c r="IW93" s="545"/>
      <c r="IX93" s="545"/>
      <c r="IY93" s="545"/>
      <c r="IZ93" s="545"/>
      <c r="JA93" s="545"/>
      <c r="JB93" s="545"/>
      <c r="JC93" s="545"/>
      <c r="JD93" s="545"/>
      <c r="JE93" s="545"/>
      <c r="JF93" s="545"/>
      <c r="JG93" s="545"/>
      <c r="JH93" s="545"/>
      <c r="JI93" s="545"/>
      <c r="JJ93" s="545"/>
      <c r="JK93" s="545"/>
      <c r="JL93" s="545"/>
      <c r="JM93" s="545"/>
      <c r="JN93" s="545"/>
      <c r="JO93" s="545"/>
      <c r="JP93" s="545"/>
      <c r="JQ93" s="545"/>
      <c r="JR93" s="545"/>
      <c r="JS93" s="545"/>
      <c r="JT93" s="545"/>
      <c r="JU93" s="545"/>
      <c r="JV93" s="545"/>
      <c r="JW93" s="545"/>
      <c r="JX93" s="545"/>
      <c r="JY93" s="545"/>
      <c r="JZ93" s="545"/>
      <c r="KA93" s="545"/>
      <c r="KB93" s="545"/>
      <c r="KC93" s="545"/>
      <c r="KD93" s="545"/>
      <c r="KE93" s="545"/>
      <c r="KF93" s="545"/>
      <c r="KG93" s="545"/>
      <c r="KH93" s="545"/>
      <c r="KI93" s="545"/>
      <c r="KJ93" s="545"/>
      <c r="KK93" s="545"/>
      <c r="KL93" s="545"/>
      <c r="KM93" s="545"/>
      <c r="KN93" s="545"/>
      <c r="KO93" s="545"/>
      <c r="KP93" s="545"/>
      <c r="KQ93" s="545"/>
      <c r="KR93" s="545"/>
      <c r="KS93" s="545"/>
      <c r="KT93" s="545"/>
      <c r="KU93" s="545"/>
      <c r="KV93" s="545"/>
      <c r="KW93" s="545"/>
      <c r="KX93" s="545"/>
      <c r="KY93" s="545"/>
      <c r="KZ93" s="545"/>
      <c r="LA93" s="545"/>
      <c r="LB93" s="545"/>
      <c r="LC93" s="545"/>
      <c r="LD93" s="545"/>
      <c r="LE93" s="545"/>
      <c r="LF93" s="545"/>
      <c r="LG93" s="545"/>
      <c r="LH93" s="545"/>
      <c r="LI93" s="545"/>
      <c r="LJ93" s="545"/>
      <c r="LK93" s="545"/>
      <c r="LL93" s="545"/>
      <c r="LM93" s="545"/>
      <c r="LN93" s="545"/>
      <c r="LO93" s="545"/>
      <c r="LP93" s="545"/>
      <c r="LQ93" s="545"/>
      <c r="LR93" s="545"/>
      <c r="LS93" s="545"/>
      <c r="LT93" s="545"/>
      <c r="LU93" s="545"/>
      <c r="LV93" s="545"/>
      <c r="LW93" s="545"/>
      <c r="LX93" s="545"/>
      <c r="LY93" s="545"/>
      <c r="LZ93" s="545"/>
      <c r="MA93" s="545"/>
      <c r="MB93" s="545"/>
      <c r="MC93" s="545"/>
      <c r="MD93" s="545"/>
      <c r="ME93" s="545"/>
      <c r="MF93" s="545"/>
      <c r="MG93" s="545"/>
      <c r="MH93" s="545"/>
      <c r="MI93" s="545"/>
      <c r="MJ93" s="545"/>
      <c r="MK93" s="545"/>
      <c r="ML93" s="545"/>
      <c r="MM93" s="545"/>
      <c r="MN93" s="545"/>
      <c r="MO93" s="545"/>
      <c r="MP93" s="545"/>
      <c r="MQ93" s="545"/>
      <c r="MR93" s="545"/>
      <c r="MS93" s="545"/>
      <c r="MT93" s="545"/>
      <c r="MU93" s="545"/>
      <c r="MV93" s="545"/>
      <c r="MW93" s="545"/>
      <c r="MX93" s="545"/>
      <c r="MY93" s="545"/>
      <c r="MZ93" s="545"/>
      <c r="NA93" s="545"/>
      <c r="NB93" s="545"/>
      <c r="NC93" s="545"/>
      <c r="ND93" s="545"/>
      <c r="NE93" s="545"/>
      <c r="NF93" s="545"/>
      <c r="NG93" s="545"/>
      <c r="NH93" s="545"/>
      <c r="NI93" s="545"/>
      <c r="NJ93" s="545"/>
      <c r="NK93" s="545"/>
      <c r="NL93" s="545"/>
      <c r="NM93" s="545"/>
      <c r="NN93" s="545"/>
      <c r="NO93" s="545"/>
      <c r="NP93" s="545"/>
      <c r="NQ93" s="545"/>
      <c r="NR93" s="545"/>
      <c r="NS93" s="545"/>
      <c r="NT93" s="545"/>
      <c r="NU93" s="545"/>
      <c r="NV93" s="545"/>
      <c r="NW93" s="545"/>
      <c r="NX93" s="545"/>
      <c r="NY93" s="545"/>
      <c r="NZ93" s="545"/>
      <c r="OA93" s="545"/>
      <c r="OB93" s="545"/>
      <c r="OC93" s="545"/>
      <c r="OD93" s="545"/>
      <c r="OE93" s="545"/>
      <c r="OF93" s="545"/>
      <c r="OG93" s="545"/>
      <c r="OH93" s="545"/>
      <c r="OI93" s="545"/>
      <c r="OJ93" s="545"/>
      <c r="OK93" s="545"/>
      <c r="OL93" s="545"/>
      <c r="OM93" s="545"/>
      <c r="ON93" s="545"/>
      <c r="OO93" s="545"/>
      <c r="OP93" s="545"/>
      <c r="OQ93" s="545"/>
      <c r="OR93" s="545"/>
      <c r="OS93" s="545"/>
      <c r="OT93" s="545"/>
      <c r="OU93" s="545"/>
      <c r="OV93" s="545"/>
      <c r="OW93" s="545"/>
      <c r="OX93" s="545"/>
      <c r="OY93" s="545"/>
      <c r="OZ93" s="545"/>
      <c r="PA93" s="545"/>
      <c r="PB93" s="545"/>
      <c r="PC93" s="545"/>
      <c r="PD93" s="545"/>
      <c r="PE93" s="545"/>
      <c r="PF93" s="545"/>
      <c r="PG93" s="545"/>
      <c r="PH93" s="545"/>
      <c r="PI93" s="545"/>
      <c r="PJ93" s="545"/>
      <c r="PK93" s="545"/>
      <c r="PL93" s="545"/>
      <c r="PM93" s="545"/>
      <c r="PN93" s="545"/>
      <c r="PO93" s="545"/>
      <c r="PP93" s="545"/>
      <c r="PQ93" s="545"/>
      <c r="PR93" s="545"/>
      <c r="PS93" s="545"/>
      <c r="PT93" s="545"/>
      <c r="PU93" s="545"/>
      <c r="PV93" s="545"/>
      <c r="PW93" s="545"/>
      <c r="PX93" s="545"/>
      <c r="PY93" s="545"/>
      <c r="PZ93" s="545"/>
      <c r="QA93" s="545"/>
      <c r="QB93" s="545"/>
      <c r="QC93" s="545"/>
      <c r="QD93" s="545"/>
      <c r="QE93" s="545"/>
      <c r="QF93" s="545"/>
      <c r="QG93" s="545"/>
      <c r="QH93" s="545"/>
      <c r="QI93" s="545"/>
      <c r="QJ93" s="545"/>
      <c r="QK93" s="545"/>
      <c r="QL93" s="545"/>
      <c r="QM93" s="545"/>
      <c r="QN93" s="545"/>
      <c r="QO93" s="545"/>
      <c r="QP93" s="545"/>
      <c r="QQ93" s="545"/>
      <c r="QR93" s="545"/>
      <c r="QS93" s="545"/>
      <c r="QT93" s="545"/>
      <c r="QU93" s="545"/>
      <c r="QV93" s="545"/>
      <c r="QW93" s="545"/>
      <c r="QX93" s="545"/>
      <c r="QY93" s="545"/>
      <c r="QZ93" s="545"/>
      <c r="RA93" s="545"/>
      <c r="RB93" s="545"/>
      <c r="RC93" s="545"/>
      <c r="RD93" s="545"/>
      <c r="RE93" s="545"/>
      <c r="RF93" s="545"/>
      <c r="RG93" s="545"/>
      <c r="RH93" s="545"/>
      <c r="RI93" s="545"/>
      <c r="RJ93" s="545"/>
      <c r="RK93" s="545"/>
      <c r="RL93" s="545"/>
      <c r="RM93" s="545"/>
      <c r="RN93" s="545"/>
      <c r="RO93" s="545"/>
      <c r="RP93" s="545"/>
      <c r="RQ93" s="545"/>
      <c r="RR93" s="545"/>
      <c r="RS93" s="545"/>
      <c r="RT93" s="545"/>
      <c r="RU93" s="545"/>
      <c r="RV93" s="545"/>
      <c r="RW93" s="545"/>
      <c r="RX93" s="545"/>
      <c r="RY93" s="545"/>
      <c r="RZ93" s="545"/>
      <c r="SA93" s="545"/>
      <c r="SB93" s="545"/>
      <c r="SC93" s="545"/>
      <c r="SD93" s="545"/>
      <c r="SE93" s="545"/>
      <c r="SF93" s="545"/>
      <c r="SG93" s="545"/>
      <c r="SH93" s="545"/>
      <c r="SI93" s="545"/>
      <c r="SJ93" s="545"/>
      <c r="SK93" s="545"/>
      <c r="SL93" s="545"/>
      <c r="SM93" s="545"/>
      <c r="SN93" s="545"/>
      <c r="SO93" s="545"/>
      <c r="SP93" s="545"/>
      <c r="SQ93" s="545"/>
      <c r="SR93" s="545"/>
      <c r="SS93" s="545"/>
      <c r="ST93" s="545"/>
      <c r="SU93" s="545"/>
      <c r="SV93" s="545"/>
      <c r="SW93" s="545"/>
      <c r="SX93" s="545"/>
      <c r="SY93" s="545"/>
      <c r="SZ93" s="545"/>
      <c r="TA93" s="545"/>
      <c r="TB93" s="545"/>
      <c r="TC93" s="545"/>
      <c r="TD93" s="545"/>
      <c r="TE93" s="545"/>
      <c r="TF93" s="545"/>
      <c r="TG93" s="545"/>
      <c r="TH93" s="545"/>
      <c r="TI93" s="545"/>
      <c r="TJ93" s="545"/>
      <c r="TK93" s="545"/>
      <c r="TL93" s="545"/>
      <c r="TM93" s="545"/>
      <c r="TN93" s="545"/>
    </row>
    <row r="94" spans="1:534">
      <c r="A94" s="474"/>
      <c r="B94" s="474"/>
      <c r="C94" s="474"/>
      <c r="D94" s="476"/>
      <c r="E94" s="476"/>
      <c r="F94" s="476"/>
      <c r="G94" s="474"/>
      <c r="H94" s="808"/>
      <c r="I94" s="474"/>
      <c r="J94" s="476"/>
      <c r="K94" s="474"/>
      <c r="L94" s="474"/>
      <c r="M94" s="493"/>
      <c r="N94" s="493"/>
      <c r="O94" s="493"/>
      <c r="P94" s="493"/>
      <c r="Q94" s="493"/>
      <c r="R94" s="493"/>
      <c r="S94" s="493"/>
      <c r="T94" s="493"/>
      <c r="U94" s="493"/>
      <c r="V94" s="493"/>
      <c r="W94" s="493"/>
      <c r="X94" s="493"/>
      <c r="Y94" s="493"/>
      <c r="Z94" s="493"/>
      <c r="AA94" s="493"/>
      <c r="AB94" s="493"/>
      <c r="AC94" s="493"/>
      <c r="AD94" s="547"/>
      <c r="AE94" s="493"/>
      <c r="AF94" s="493"/>
      <c r="AG94" s="493"/>
      <c r="AH94" s="493"/>
      <c r="AI94" s="493"/>
      <c r="AJ94" s="493"/>
      <c r="AK94" s="493"/>
      <c r="AL94" s="493"/>
      <c r="AM94" s="493"/>
      <c r="AN94" s="493"/>
      <c r="AO94" s="493"/>
      <c r="AP94" s="493"/>
      <c r="AQ94" s="493"/>
      <c r="AR94" s="493"/>
      <c r="AS94" s="493"/>
      <c r="AT94" s="493"/>
      <c r="AU94" s="493"/>
      <c r="AV94" s="493"/>
      <c r="AW94" s="493"/>
      <c r="AX94" s="493"/>
      <c r="AY94" s="493"/>
      <c r="AZ94" s="493"/>
      <c r="BA94" s="493"/>
      <c r="BB94" s="493"/>
      <c r="BC94" s="493"/>
      <c r="BD94" s="493"/>
      <c r="BE94" s="493"/>
      <c r="BF94" s="493"/>
      <c r="BG94" s="493"/>
      <c r="BH94" s="493"/>
      <c r="BI94" s="493"/>
      <c r="BJ94" s="493"/>
      <c r="BK94" s="493"/>
      <c r="BL94" s="493"/>
      <c r="BM94" s="493"/>
      <c r="BN94" s="493"/>
      <c r="BO94" s="493"/>
      <c r="BP94" s="493"/>
      <c r="BQ94" s="493"/>
      <c r="BR94" s="493"/>
      <c r="BS94" s="493"/>
      <c r="BT94" s="493"/>
      <c r="BU94" s="493"/>
      <c r="BV94" s="493"/>
      <c r="BW94" s="493"/>
      <c r="BX94" s="493"/>
      <c r="BY94" s="493"/>
      <c r="BZ94" s="493"/>
      <c r="CA94" s="493"/>
      <c r="CB94" s="493"/>
      <c r="CC94" s="493"/>
      <c r="CD94" s="493"/>
      <c r="CE94" s="493"/>
      <c r="CF94" s="493"/>
      <c r="CG94" s="493"/>
      <c r="CH94" s="493"/>
      <c r="CI94" s="493"/>
      <c r="CJ94" s="493"/>
      <c r="CK94" s="493"/>
      <c r="CL94" s="493"/>
      <c r="CM94" s="493"/>
      <c r="CN94" s="493"/>
      <c r="CO94" s="493"/>
      <c r="CP94" s="493"/>
      <c r="CQ94" s="493"/>
      <c r="CR94" s="493"/>
      <c r="CS94" s="493"/>
      <c r="CT94" s="493"/>
      <c r="CU94" s="493"/>
      <c r="CV94" s="493"/>
      <c r="CW94" s="493"/>
      <c r="CX94" s="493"/>
      <c r="CY94" s="493"/>
      <c r="CZ94" s="493"/>
      <c r="DA94" s="493"/>
      <c r="DB94" s="493"/>
      <c r="DC94" s="493"/>
      <c r="DD94" s="493"/>
      <c r="DE94" s="493"/>
      <c r="DF94" s="493"/>
      <c r="DG94" s="493"/>
      <c r="DH94" s="493"/>
      <c r="DI94" s="493"/>
      <c r="DJ94" s="493"/>
      <c r="DK94" s="493"/>
      <c r="DL94" s="493"/>
      <c r="DM94" s="493"/>
      <c r="DN94" s="493"/>
      <c r="DO94" s="493"/>
      <c r="DP94" s="493"/>
      <c r="DQ94" s="493"/>
      <c r="DR94" s="493"/>
      <c r="DS94" s="493"/>
      <c r="DT94" s="493"/>
      <c r="DU94" s="493"/>
      <c r="DV94" s="493"/>
      <c r="DW94" s="493"/>
      <c r="DX94" s="493"/>
      <c r="DY94" s="493"/>
      <c r="DZ94" s="493"/>
      <c r="EB94" s="493"/>
      <c r="EC94" s="493"/>
      <c r="ED94" s="493"/>
      <c r="EE94" s="493"/>
      <c r="EF94" s="493"/>
      <c r="EG94" s="493"/>
      <c r="EH94" s="493"/>
      <c r="EI94" s="493"/>
      <c r="EJ94" s="493"/>
      <c r="EK94" s="493"/>
      <c r="EL94" s="493"/>
      <c r="EM94" s="493"/>
      <c r="EN94" s="493"/>
      <c r="EO94" s="493"/>
      <c r="EP94" s="493"/>
      <c r="EQ94" s="493"/>
      <c r="ER94" s="493"/>
      <c r="ES94" s="493"/>
      <c r="ET94" s="493"/>
      <c r="EU94" s="493"/>
      <c r="EV94" s="493"/>
      <c r="EW94" s="493"/>
      <c r="EX94" s="493"/>
      <c r="EY94" s="493"/>
      <c r="EZ94" s="493"/>
      <c r="FA94" s="493"/>
      <c r="FC94" s="493"/>
      <c r="FD94" s="493"/>
      <c r="FE94" s="493"/>
      <c r="FF94" s="493"/>
      <c r="FG94" s="493"/>
      <c r="FH94" s="493"/>
      <c r="FI94" s="493"/>
      <c r="FJ94" s="493"/>
      <c r="FK94" s="493"/>
      <c r="FL94" s="493"/>
      <c r="FM94" s="493"/>
      <c r="FN94" s="493"/>
      <c r="FO94" s="493"/>
      <c r="FP94" s="493"/>
      <c r="FQ94" s="493"/>
      <c r="FR94" s="493"/>
      <c r="FS94" s="493"/>
      <c r="FT94" s="493"/>
      <c r="FU94" s="493"/>
      <c r="FV94" s="493"/>
      <c r="FW94" s="493"/>
      <c r="FX94" s="493"/>
      <c r="FY94" s="493"/>
      <c r="FZ94" s="493"/>
      <c r="GA94" s="493"/>
      <c r="GB94" s="493"/>
      <c r="GC94" s="493"/>
      <c r="GD94" s="493"/>
      <c r="GE94" s="493"/>
      <c r="GF94" s="493"/>
      <c r="GG94" s="493"/>
      <c r="GH94" s="493"/>
      <c r="GI94" s="493"/>
      <c r="GJ94" s="493"/>
      <c r="GK94" s="493"/>
      <c r="GL94" s="493"/>
      <c r="GM94" s="493"/>
      <c r="GN94" s="493"/>
      <c r="GO94" s="493"/>
      <c r="GP94" s="493"/>
      <c r="GQ94" s="493"/>
      <c r="GR94" s="493"/>
      <c r="GS94" s="493"/>
      <c r="GT94" s="493"/>
      <c r="GU94" s="493"/>
      <c r="GV94" s="493"/>
      <c r="GW94" s="493"/>
      <c r="GX94" s="493"/>
      <c r="GY94" s="493"/>
      <c r="GZ94" s="493"/>
      <c r="HA94" s="493"/>
      <c r="HB94" s="493"/>
      <c r="HC94" s="493"/>
      <c r="HD94" s="493"/>
      <c r="HE94" s="493"/>
      <c r="HF94" s="493"/>
      <c r="HG94" s="493"/>
      <c r="HH94" s="493"/>
      <c r="OQ94" s="491" t="s">
        <v>1287</v>
      </c>
      <c r="OT94" s="491" t="s">
        <v>1287</v>
      </c>
      <c r="OZ94" s="491" t="s">
        <v>1287</v>
      </c>
      <c r="PC94" s="491" t="s">
        <v>1287</v>
      </c>
      <c r="PF94" s="491" t="s">
        <v>1287</v>
      </c>
      <c r="PI94" s="491" t="s">
        <v>1287</v>
      </c>
      <c r="PL94" s="491" t="s">
        <v>1287</v>
      </c>
      <c r="PO94" s="491" t="s">
        <v>1288</v>
      </c>
      <c r="PR94" s="491" t="s">
        <v>1288</v>
      </c>
      <c r="PU94" s="491" t="s">
        <v>1288</v>
      </c>
      <c r="PX94" s="491" t="s">
        <v>1288</v>
      </c>
      <c r="QA94" s="491" t="s">
        <v>1288</v>
      </c>
      <c r="QD94" s="491" t="s">
        <v>1287</v>
      </c>
      <c r="QG94" s="491" t="s">
        <v>1287</v>
      </c>
      <c r="QJ94" s="491" t="s">
        <v>1287</v>
      </c>
      <c r="QP94" s="491" t="s">
        <v>1287</v>
      </c>
      <c r="QS94" s="491" t="s">
        <v>1287</v>
      </c>
      <c r="QV94" s="491" t="s">
        <v>1287</v>
      </c>
    </row>
    <row r="95" spans="1:534">
      <c r="A95" s="474"/>
      <c r="B95" s="474"/>
      <c r="C95" s="474"/>
      <c r="D95" s="476"/>
      <c r="E95" s="479"/>
      <c r="F95" s="479"/>
      <c r="G95" s="480"/>
      <c r="H95" s="808"/>
      <c r="I95" s="480"/>
      <c r="J95" s="476"/>
      <c r="K95" s="474"/>
      <c r="L95" s="474"/>
      <c r="M95" s="493"/>
      <c r="N95" s="493"/>
      <c r="O95" s="493"/>
      <c r="P95" s="493"/>
      <c r="Q95" s="493"/>
      <c r="R95" s="493"/>
      <c r="S95" s="493"/>
      <c r="T95" s="493"/>
      <c r="U95" s="493"/>
      <c r="V95" s="493"/>
      <c r="W95" s="493"/>
      <c r="X95" s="493"/>
      <c r="Y95" s="493"/>
      <c r="Z95" s="493"/>
      <c r="AA95" s="493"/>
      <c r="AB95" s="493"/>
      <c r="AC95" s="493"/>
      <c r="AD95" s="547"/>
      <c r="AE95" s="493"/>
      <c r="AF95" s="493"/>
      <c r="AG95" s="493"/>
      <c r="AH95" s="493"/>
      <c r="AI95" s="493"/>
      <c r="AJ95" s="493"/>
      <c r="AK95" s="493"/>
      <c r="AL95" s="493"/>
      <c r="AM95" s="493"/>
      <c r="AN95" s="493"/>
      <c r="AO95" s="493"/>
      <c r="AP95" s="493"/>
      <c r="AQ95" s="493"/>
      <c r="AR95" s="493"/>
      <c r="AS95" s="493"/>
      <c r="AT95" s="493"/>
      <c r="AU95" s="493"/>
      <c r="AV95" s="493"/>
      <c r="AW95" s="493"/>
      <c r="AX95" s="493"/>
      <c r="AY95" s="493"/>
      <c r="AZ95" s="493"/>
      <c r="BA95" s="493"/>
      <c r="BB95" s="493"/>
      <c r="BC95" s="493"/>
      <c r="BD95" s="493"/>
      <c r="BE95" s="493"/>
      <c r="BF95" s="493"/>
      <c r="BG95" s="493"/>
      <c r="BH95" s="493"/>
      <c r="BI95" s="493"/>
      <c r="BJ95" s="493"/>
      <c r="BK95" s="493"/>
      <c r="BL95" s="493"/>
      <c r="BM95" s="493"/>
      <c r="BN95" s="493"/>
      <c r="BO95" s="493"/>
      <c r="BP95" s="493"/>
      <c r="BQ95" s="493"/>
      <c r="BR95" s="493"/>
      <c r="BS95" s="493"/>
      <c r="BT95" s="493"/>
      <c r="BU95" s="493"/>
      <c r="BV95" s="493"/>
      <c r="BW95" s="493"/>
      <c r="BX95" s="493"/>
      <c r="BY95" s="493"/>
      <c r="BZ95" s="493"/>
      <c r="CA95" s="493"/>
      <c r="CB95" s="493"/>
      <c r="CC95" s="493"/>
      <c r="CD95" s="493"/>
      <c r="CE95" s="493"/>
      <c r="CF95" s="493"/>
      <c r="CG95" s="493"/>
      <c r="CH95" s="493"/>
      <c r="CI95" s="493"/>
      <c r="CJ95" s="493"/>
      <c r="CK95" s="493"/>
      <c r="CL95" s="493"/>
      <c r="CM95" s="493"/>
      <c r="CN95" s="493"/>
      <c r="CO95" s="493"/>
      <c r="CP95" s="493"/>
      <c r="CQ95" s="493"/>
      <c r="CR95" s="493"/>
      <c r="CS95" s="493"/>
      <c r="CT95" s="493"/>
      <c r="CU95" s="493"/>
      <c r="CV95" s="493"/>
      <c r="CW95" s="493"/>
      <c r="CX95" s="493"/>
      <c r="CY95" s="493"/>
      <c r="CZ95" s="493"/>
      <c r="DA95" s="493"/>
      <c r="DB95" s="493"/>
      <c r="DC95" s="493"/>
      <c r="DD95" s="493"/>
      <c r="DE95" s="493"/>
      <c r="DF95" s="493"/>
      <c r="DG95" s="493"/>
      <c r="DH95" s="493"/>
      <c r="DI95" s="493"/>
      <c r="DJ95" s="493"/>
      <c r="DK95" s="493"/>
      <c r="DL95" s="493"/>
      <c r="DM95" s="493"/>
      <c r="DN95" s="493"/>
      <c r="DO95" s="493"/>
      <c r="DP95" s="493"/>
      <c r="DQ95" s="493"/>
      <c r="DR95" s="493"/>
      <c r="DS95" s="493"/>
      <c r="DT95" s="493"/>
      <c r="DU95" s="493"/>
      <c r="DV95" s="493"/>
      <c r="DW95" s="493"/>
      <c r="DX95" s="493"/>
      <c r="DY95" s="493"/>
      <c r="DZ95" s="493"/>
      <c r="EA95" s="493"/>
      <c r="EB95" s="493"/>
      <c r="EC95" s="493"/>
      <c r="ED95" s="493"/>
      <c r="EE95" s="493"/>
      <c r="EF95" s="493"/>
      <c r="EG95" s="493"/>
      <c r="EH95" s="493"/>
      <c r="EI95" s="493"/>
      <c r="EJ95" s="493"/>
      <c r="EK95" s="493"/>
      <c r="EL95" s="493"/>
      <c r="EM95" s="493"/>
      <c r="EN95" s="493"/>
      <c r="EO95" s="493"/>
      <c r="EP95" s="493"/>
      <c r="EQ95" s="493"/>
      <c r="ER95" s="913"/>
      <c r="ES95" s="913"/>
      <c r="ET95" s="913"/>
      <c r="EU95" s="493"/>
      <c r="EV95" s="493"/>
      <c r="EW95" s="493"/>
      <c r="EX95" s="493"/>
      <c r="EY95" s="493"/>
      <c r="EZ95" s="493"/>
      <c r="FA95" s="493"/>
      <c r="FB95" s="493"/>
      <c r="FC95" s="493"/>
      <c r="FD95" s="493"/>
      <c r="FE95" s="493"/>
      <c r="FF95" s="493"/>
      <c r="FG95" s="493"/>
      <c r="FH95" s="493"/>
      <c r="FI95" s="493"/>
      <c r="FJ95" s="493"/>
      <c r="FK95" s="493"/>
      <c r="FL95" s="493"/>
      <c r="FM95" s="493"/>
      <c r="FN95" s="493"/>
      <c r="FO95" s="493"/>
      <c r="FP95" s="493"/>
      <c r="FQ95" s="493"/>
      <c r="FR95" s="493"/>
      <c r="FS95" s="493"/>
      <c r="FT95" s="493"/>
      <c r="FU95" s="493"/>
      <c r="FV95" s="493"/>
      <c r="FW95" s="493"/>
      <c r="FX95" s="493"/>
      <c r="FY95" s="493"/>
      <c r="FZ95" s="493"/>
      <c r="GA95" s="493"/>
      <c r="GB95" s="493"/>
      <c r="GC95" s="493"/>
      <c r="GD95" s="493"/>
      <c r="GE95" s="493"/>
      <c r="GF95" s="493"/>
      <c r="GG95" s="493"/>
      <c r="GH95" s="493"/>
      <c r="GI95" s="493"/>
      <c r="GJ95" s="493"/>
      <c r="GK95" s="493"/>
      <c r="GL95" s="493"/>
      <c r="GM95" s="493"/>
      <c r="GN95" s="493"/>
      <c r="GO95" s="493"/>
      <c r="GP95" s="493"/>
      <c r="GQ95" s="493"/>
      <c r="GR95" s="493"/>
      <c r="GS95" s="493"/>
      <c r="GT95" s="493"/>
      <c r="GU95" s="493"/>
      <c r="GV95" s="493"/>
      <c r="GW95" s="493"/>
      <c r="GX95" s="493"/>
      <c r="GY95" s="493"/>
      <c r="GZ95" s="493"/>
      <c r="HA95" s="493"/>
      <c r="HB95" s="493"/>
      <c r="HC95" s="493"/>
      <c r="HD95" s="493"/>
      <c r="HE95" s="493"/>
      <c r="HF95" s="493"/>
      <c r="HG95" s="493"/>
      <c r="HH95" s="493"/>
      <c r="OQ95" s="491" t="s">
        <v>1289</v>
      </c>
      <c r="OT95" s="491" t="s">
        <v>1289</v>
      </c>
      <c r="OZ95" s="491" t="s">
        <v>1290</v>
      </c>
      <c r="PC95" s="491" t="s">
        <v>1290</v>
      </c>
      <c r="PF95" s="491" t="s">
        <v>1290</v>
      </c>
      <c r="PI95" s="491" t="s">
        <v>1290</v>
      </c>
      <c r="PL95" s="491" t="s">
        <v>1290</v>
      </c>
      <c r="PO95" s="491" t="s">
        <v>1291</v>
      </c>
      <c r="PR95" s="491" t="s">
        <v>1291</v>
      </c>
      <c r="PU95" s="491" t="s">
        <v>1292</v>
      </c>
      <c r="QP95" s="491" t="s">
        <v>1290</v>
      </c>
      <c r="QS95" s="491" t="s">
        <v>1290</v>
      </c>
      <c r="QV95" s="491" t="s">
        <v>1290</v>
      </c>
    </row>
    <row r="96" spans="1:534">
      <c r="D96" s="509"/>
      <c r="E96" s="522"/>
      <c r="F96" s="523"/>
      <c r="G96" s="508"/>
      <c r="I96" s="508"/>
      <c r="J96" s="509"/>
      <c r="ER96" s="913"/>
      <c r="ES96" s="913"/>
      <c r="ET96" s="913"/>
      <c r="OQ96" s="491" t="s">
        <v>1293</v>
      </c>
      <c r="OT96" s="491" t="s">
        <v>1293</v>
      </c>
      <c r="OZ96" s="491" t="s">
        <v>1293</v>
      </c>
      <c r="PC96" s="491" t="s">
        <v>1293</v>
      </c>
      <c r="PF96" s="491" t="s">
        <v>1293</v>
      </c>
      <c r="PI96" s="491" t="s">
        <v>1293</v>
      </c>
      <c r="PL96" s="491" t="s">
        <v>1293</v>
      </c>
      <c r="PO96" s="491" t="s">
        <v>1293</v>
      </c>
      <c r="PR96" s="491" t="s">
        <v>1293</v>
      </c>
      <c r="PU96" s="491" t="s">
        <v>1293</v>
      </c>
      <c r="PX96" s="491" t="s">
        <v>1293</v>
      </c>
      <c r="QA96" s="491" t="s">
        <v>1293</v>
      </c>
      <c r="QD96" s="491" t="s">
        <v>1293</v>
      </c>
      <c r="QG96" s="491" t="s">
        <v>1293</v>
      </c>
      <c r="QJ96" s="491" t="s">
        <v>1294</v>
      </c>
      <c r="QP96" s="491" t="s">
        <v>1294</v>
      </c>
      <c r="QS96" s="491" t="s">
        <v>1295</v>
      </c>
      <c r="QV96" s="491" t="s">
        <v>1295</v>
      </c>
    </row>
    <row r="97" spans="1:464">
      <c r="A97" s="475"/>
      <c r="B97" s="475"/>
      <c r="C97" s="475"/>
      <c r="D97" s="477"/>
      <c r="E97" s="481"/>
      <c r="F97" s="481"/>
      <c r="G97" s="472"/>
      <c r="H97" s="809"/>
      <c r="I97" s="472"/>
      <c r="J97" s="477"/>
      <c r="OQ97" s="491" t="s">
        <v>1296</v>
      </c>
      <c r="OT97" s="491" t="s">
        <v>1296</v>
      </c>
      <c r="OZ97" s="491" t="s">
        <v>1296</v>
      </c>
      <c r="PC97" s="491" t="s">
        <v>1297</v>
      </c>
      <c r="PF97" s="491" t="s">
        <v>1297</v>
      </c>
      <c r="PI97" s="491" t="s">
        <v>1297</v>
      </c>
      <c r="PL97" s="491" t="s">
        <v>1297</v>
      </c>
      <c r="PO97" s="491" t="s">
        <v>1297</v>
      </c>
      <c r="PR97" s="491" t="s">
        <v>1297</v>
      </c>
      <c r="PU97" s="491" t="s">
        <v>1297</v>
      </c>
      <c r="PX97" s="491" t="s">
        <v>1297</v>
      </c>
      <c r="QA97" s="491" t="s">
        <v>1297</v>
      </c>
      <c r="QD97" s="491" t="s">
        <v>1297</v>
      </c>
      <c r="QG97" s="491" t="s">
        <v>1297</v>
      </c>
      <c r="QJ97" s="491" t="s">
        <v>1296</v>
      </c>
      <c r="QP97" s="491" t="s">
        <v>1298</v>
      </c>
      <c r="QS97" s="491" t="s">
        <v>1299</v>
      </c>
      <c r="QV97" s="491" t="s">
        <v>1299</v>
      </c>
    </row>
    <row r="98" spans="1:464">
      <c r="A98" s="475"/>
      <c r="B98" s="475"/>
      <c r="C98" s="475"/>
      <c r="D98" s="477"/>
      <c r="E98" s="477"/>
      <c r="F98" s="477"/>
      <c r="G98" s="475"/>
      <c r="H98" s="809"/>
      <c r="I98" s="475"/>
      <c r="J98" s="477"/>
      <c r="OQ98" s="491" t="s">
        <v>1300</v>
      </c>
      <c r="OT98" s="491" t="s">
        <v>1300</v>
      </c>
      <c r="OZ98" s="491" t="s">
        <v>1300</v>
      </c>
      <c r="PC98" s="491" t="s">
        <v>1300</v>
      </c>
      <c r="PF98" s="491" t="s">
        <v>1300</v>
      </c>
      <c r="PI98" s="491" t="s">
        <v>1300</v>
      </c>
      <c r="PL98" s="491" t="s">
        <v>1301</v>
      </c>
      <c r="PO98" s="491" t="s">
        <v>1301</v>
      </c>
      <c r="PR98" s="491" t="s">
        <v>1301</v>
      </c>
      <c r="PU98" s="491" t="s">
        <v>1302</v>
      </c>
      <c r="PX98" s="491" t="s">
        <v>1302</v>
      </c>
      <c r="QA98" s="491" t="s">
        <v>1302</v>
      </c>
      <c r="QD98" s="491" t="s">
        <v>1302</v>
      </c>
      <c r="QG98" s="491" t="s">
        <v>1302</v>
      </c>
      <c r="QJ98" s="491" t="s">
        <v>1300</v>
      </c>
      <c r="QP98" s="491" t="s">
        <v>1300</v>
      </c>
      <c r="QS98" s="491" t="s">
        <v>1300</v>
      </c>
      <c r="QV98" s="491" t="s">
        <v>1300</v>
      </c>
    </row>
    <row r="99" spans="1:464">
      <c r="A99" s="475"/>
      <c r="B99" s="475"/>
      <c r="C99" s="475"/>
      <c r="D99" s="477"/>
      <c r="E99" s="477"/>
      <c r="F99" s="477"/>
      <c r="G99" s="475"/>
      <c r="H99" s="809"/>
      <c r="I99" s="475"/>
      <c r="J99" s="477"/>
      <c r="OQ99" s="491" t="s">
        <v>1303</v>
      </c>
      <c r="OT99" s="491" t="s">
        <v>1303</v>
      </c>
      <c r="OZ99" s="491" t="s">
        <v>1303</v>
      </c>
      <c r="PC99" s="491" t="s">
        <v>1303</v>
      </c>
      <c r="PF99" s="491" t="s">
        <v>1303</v>
      </c>
      <c r="PI99" s="491" t="s">
        <v>1303</v>
      </c>
      <c r="PL99" s="491" t="s">
        <v>1303</v>
      </c>
      <c r="PO99" s="491" t="s">
        <v>1303</v>
      </c>
      <c r="PR99" s="491" t="s">
        <v>1303</v>
      </c>
      <c r="PU99" s="491" t="s">
        <v>1303</v>
      </c>
      <c r="PX99" s="491" t="s">
        <v>1303</v>
      </c>
      <c r="QA99" s="491" t="s">
        <v>1303</v>
      </c>
      <c r="QD99" s="491" t="s">
        <v>1303</v>
      </c>
      <c r="QG99" s="491" t="s">
        <v>1303</v>
      </c>
      <c r="QJ99" s="491" t="s">
        <v>1303</v>
      </c>
      <c r="QP99" s="491" t="s">
        <v>1304</v>
      </c>
      <c r="QS99" s="491" t="s">
        <v>1305</v>
      </c>
      <c r="QV99" s="491" t="s">
        <v>1305</v>
      </c>
    </row>
    <row r="100" spans="1:464">
      <c r="A100" s="475"/>
      <c r="B100" s="475"/>
      <c r="C100" s="475"/>
      <c r="D100" s="477"/>
      <c r="E100" s="477"/>
      <c r="F100" s="477"/>
      <c r="G100" s="475"/>
      <c r="H100" s="809"/>
      <c r="I100" s="475"/>
      <c r="J100" s="477"/>
      <c r="OQ100" s="491" t="s">
        <v>1306</v>
      </c>
      <c r="OT100" s="491" t="s">
        <v>1306</v>
      </c>
      <c r="OZ100" s="491" t="s">
        <v>1307</v>
      </c>
      <c r="PC100" s="491" t="s">
        <v>1307</v>
      </c>
      <c r="PF100" s="491" t="s">
        <v>1307</v>
      </c>
      <c r="PI100" s="491" t="s">
        <v>1307</v>
      </c>
      <c r="PL100" s="491" t="s">
        <v>1307</v>
      </c>
      <c r="PO100" s="491" t="s">
        <v>1308</v>
      </c>
      <c r="PR100" s="491" t="s">
        <v>1308</v>
      </c>
      <c r="PU100" s="491" t="s">
        <v>1308</v>
      </c>
      <c r="PX100" s="491" t="s">
        <v>1308</v>
      </c>
      <c r="QA100" s="491" t="s">
        <v>1308</v>
      </c>
      <c r="QD100" s="491" t="s">
        <v>1308</v>
      </c>
      <c r="QG100" s="491" t="s">
        <v>1308</v>
      </c>
      <c r="QJ100" s="491" t="s">
        <v>1308</v>
      </c>
      <c r="QP100" s="491" t="s">
        <v>1307</v>
      </c>
      <c r="QS100" s="491" t="s">
        <v>1307</v>
      </c>
      <c r="QV100" s="491" t="s">
        <v>1307</v>
      </c>
    </row>
    <row r="101" spans="1:464">
      <c r="A101" s="475"/>
      <c r="B101" s="475"/>
      <c r="C101" s="475"/>
      <c r="D101" s="477"/>
      <c r="E101" s="477"/>
      <c r="F101" s="477"/>
      <c r="G101" s="475"/>
      <c r="H101" s="809"/>
      <c r="I101" s="475"/>
      <c r="J101" s="477"/>
      <c r="OQ101" s="491" t="s">
        <v>1309</v>
      </c>
      <c r="OT101" s="491" t="s">
        <v>1309</v>
      </c>
      <c r="OZ101" s="491" t="s">
        <v>1309</v>
      </c>
      <c r="PC101" s="491" t="s">
        <v>1309</v>
      </c>
      <c r="PF101" s="491" t="s">
        <v>1310</v>
      </c>
      <c r="PI101" s="491" t="s">
        <v>1310</v>
      </c>
      <c r="PL101" s="491" t="s">
        <v>1310</v>
      </c>
      <c r="PO101" s="491" t="s">
        <v>1311</v>
      </c>
      <c r="PR101" s="491" t="s">
        <v>1311</v>
      </c>
      <c r="PU101" s="491" t="s">
        <v>1311</v>
      </c>
      <c r="PX101" s="491" t="s">
        <v>1311</v>
      </c>
      <c r="QA101" s="491" t="s">
        <v>1311</v>
      </c>
      <c r="QD101" s="491" t="s">
        <v>1311</v>
      </c>
      <c r="QG101" s="491" t="s">
        <v>1311</v>
      </c>
      <c r="QJ101" s="491" t="s">
        <v>1311</v>
      </c>
      <c r="QP101" s="491" t="s">
        <v>1311</v>
      </c>
      <c r="QS101" s="491" t="s">
        <v>1311</v>
      </c>
      <c r="QV101" s="491" t="s">
        <v>1311</v>
      </c>
    </row>
    <row r="102" spans="1:464">
      <c r="A102" s="475"/>
      <c r="B102" s="475"/>
      <c r="C102" s="475"/>
      <c r="D102" s="477"/>
      <c r="E102" s="477"/>
      <c r="F102" s="477"/>
      <c r="G102" s="475"/>
      <c r="H102" s="809"/>
      <c r="I102" s="475"/>
      <c r="J102" s="477"/>
      <c r="OQ102" s="491" t="s">
        <v>1312</v>
      </c>
      <c r="OT102" s="491" t="s">
        <v>1312</v>
      </c>
      <c r="OZ102" s="491" t="s">
        <v>1313</v>
      </c>
      <c r="PC102" s="491" t="s">
        <v>1313</v>
      </c>
      <c r="PF102" s="491" t="s">
        <v>1313</v>
      </c>
      <c r="PI102" s="491" t="s">
        <v>1313</v>
      </c>
      <c r="PL102" s="491" t="s">
        <v>1313</v>
      </c>
      <c r="PO102" s="491" t="s">
        <v>1313</v>
      </c>
      <c r="PR102" s="491" t="s">
        <v>1313</v>
      </c>
      <c r="PU102" s="491" t="s">
        <v>1313</v>
      </c>
      <c r="PX102" s="491" t="s">
        <v>1313</v>
      </c>
      <c r="QA102" s="491" t="s">
        <v>1313</v>
      </c>
      <c r="QD102" s="491" t="s">
        <v>1313</v>
      </c>
      <c r="QG102" s="491" t="s">
        <v>1313</v>
      </c>
      <c r="QJ102" s="491" t="s">
        <v>1313</v>
      </c>
      <c r="QP102" s="491" t="s">
        <v>1314</v>
      </c>
      <c r="QS102" s="491" t="s">
        <v>1314</v>
      </c>
      <c r="QV102" s="491" t="s">
        <v>1314</v>
      </c>
    </row>
    <row r="103" spans="1:464">
      <c r="A103" s="475"/>
      <c r="B103" s="475"/>
      <c r="C103" s="475"/>
      <c r="D103" s="477"/>
      <c r="E103" s="477"/>
      <c r="F103" s="477"/>
      <c r="G103" s="475"/>
      <c r="H103" s="809"/>
      <c r="I103" s="475"/>
      <c r="J103" s="477"/>
      <c r="OQ103" s="491" t="s">
        <v>1315</v>
      </c>
      <c r="OT103" s="491" t="s">
        <v>1316</v>
      </c>
      <c r="OZ103" s="491" t="s">
        <v>1316</v>
      </c>
      <c r="PC103" s="491" t="s">
        <v>1316</v>
      </c>
      <c r="PF103" s="491" t="s">
        <v>1316</v>
      </c>
      <c r="PI103" s="491" t="s">
        <v>1316</v>
      </c>
      <c r="PL103" s="491" t="s">
        <v>1315</v>
      </c>
      <c r="PO103" s="491" t="s">
        <v>1315</v>
      </c>
      <c r="PR103" s="491" t="s">
        <v>1315</v>
      </c>
      <c r="PU103" s="491" t="s">
        <v>1315</v>
      </c>
      <c r="PX103" s="491" t="s">
        <v>1315</v>
      </c>
      <c r="QA103" s="491" t="s">
        <v>1315</v>
      </c>
      <c r="QD103" s="491" t="s">
        <v>1315</v>
      </c>
      <c r="QG103" s="491" t="s">
        <v>1315</v>
      </c>
      <c r="QJ103" s="491" t="s">
        <v>1315</v>
      </c>
      <c r="QP103" s="491" t="s">
        <v>1316</v>
      </c>
      <c r="QS103" s="491" t="s">
        <v>1316</v>
      </c>
      <c r="QV103" s="491" t="s">
        <v>1316</v>
      </c>
    </row>
    <row r="104" spans="1:464">
      <c r="A104" s="475"/>
      <c r="B104" s="475"/>
      <c r="C104" s="475"/>
      <c r="D104" s="477"/>
      <c r="E104" s="477"/>
      <c r="F104" s="477"/>
      <c r="G104" s="475"/>
      <c r="H104" s="809"/>
      <c r="I104" s="475"/>
      <c r="J104" s="477"/>
      <c r="OQ104" s="491" t="s">
        <v>1317</v>
      </c>
      <c r="OT104" s="491" t="s">
        <v>1318</v>
      </c>
      <c r="OZ104" s="491" t="s">
        <v>1318</v>
      </c>
      <c r="PC104" s="491" t="s">
        <v>1318</v>
      </c>
      <c r="PF104" s="491" t="s">
        <v>1318</v>
      </c>
      <c r="PI104" s="491" t="s">
        <v>1318</v>
      </c>
      <c r="PL104" s="491" t="s">
        <v>1319</v>
      </c>
      <c r="PO104" s="491" t="s">
        <v>1320</v>
      </c>
      <c r="PR104" s="491" t="s">
        <v>1320</v>
      </c>
      <c r="PU104" s="491" t="s">
        <v>1320</v>
      </c>
      <c r="PX104" s="491" t="s">
        <v>1320</v>
      </c>
      <c r="QA104" s="491" t="s">
        <v>1320</v>
      </c>
      <c r="QD104" s="491" t="s">
        <v>1320</v>
      </c>
      <c r="QG104" s="491" t="s">
        <v>1318</v>
      </c>
      <c r="QJ104" s="491" t="s">
        <v>1321</v>
      </c>
      <c r="QP104" s="491" t="s">
        <v>1321</v>
      </c>
      <c r="QS104" s="491" t="s">
        <v>1321</v>
      </c>
      <c r="QV104" s="491" t="s">
        <v>1321</v>
      </c>
    </row>
    <row r="105" spans="1:464">
      <c r="A105" s="475"/>
      <c r="B105" s="475"/>
      <c r="C105" s="475"/>
      <c r="D105" s="477"/>
      <c r="E105" s="477"/>
      <c r="F105" s="477"/>
      <c r="G105" s="475"/>
      <c r="H105" s="809"/>
      <c r="I105" s="475"/>
      <c r="J105" s="477"/>
      <c r="OZ105" s="491" t="s">
        <v>1322</v>
      </c>
      <c r="PC105" s="491" t="s">
        <v>1322</v>
      </c>
      <c r="PF105" s="491" t="s">
        <v>1322</v>
      </c>
      <c r="PI105" s="491" t="s">
        <v>1322</v>
      </c>
      <c r="PL105" s="491" t="s">
        <v>1322</v>
      </c>
      <c r="PO105" s="491" t="s">
        <v>1323</v>
      </c>
      <c r="PR105" s="491" t="s">
        <v>1323</v>
      </c>
      <c r="PU105" s="491" t="s">
        <v>1324</v>
      </c>
      <c r="PX105" s="491" t="s">
        <v>1324</v>
      </c>
      <c r="QA105" s="491" t="s">
        <v>1324</v>
      </c>
      <c r="QD105" s="491" t="s">
        <v>1324</v>
      </c>
      <c r="QG105" s="491" t="s">
        <v>1324</v>
      </c>
      <c r="QJ105" s="491" t="s">
        <v>1324</v>
      </c>
      <c r="QP105" s="491" t="s">
        <v>1323</v>
      </c>
      <c r="QS105" s="491" t="s">
        <v>1325</v>
      </c>
      <c r="QV105" s="491" t="s">
        <v>1325</v>
      </c>
    </row>
    <row r="106" spans="1:464">
      <c r="A106" s="475"/>
      <c r="B106" s="475"/>
      <c r="C106" s="475"/>
      <c r="D106" s="477"/>
      <c r="E106" s="477"/>
      <c r="F106" s="477"/>
      <c r="G106" s="475"/>
      <c r="H106" s="809"/>
      <c r="I106" s="475"/>
      <c r="J106" s="477"/>
      <c r="PO106" s="491" t="s">
        <v>1326</v>
      </c>
      <c r="PR106" s="491" t="s">
        <v>1326</v>
      </c>
      <c r="QJ106" s="491" t="s">
        <v>1327</v>
      </c>
      <c r="QP106" s="491" t="s">
        <v>1327</v>
      </c>
      <c r="QS106" s="491" t="s">
        <v>1327</v>
      </c>
      <c r="QV106" s="491" t="s">
        <v>1327</v>
      </c>
    </row>
    <row r="107" spans="1:464">
      <c r="A107" s="475"/>
      <c r="B107" s="475"/>
      <c r="C107" s="475"/>
      <c r="D107" s="477"/>
      <c r="E107" s="477"/>
      <c r="F107" s="477"/>
      <c r="G107" s="475"/>
      <c r="H107" s="809"/>
      <c r="I107" s="475"/>
      <c r="J107" s="477"/>
      <c r="PU107" s="491" t="s">
        <v>1328</v>
      </c>
      <c r="PX107" s="491" t="s">
        <v>1328</v>
      </c>
      <c r="QA107" s="491" t="s">
        <v>1328</v>
      </c>
      <c r="QD107" s="491" t="s">
        <v>1328</v>
      </c>
      <c r="QG107" s="491" t="s">
        <v>1328</v>
      </c>
      <c r="QJ107" s="491" t="s">
        <v>1328</v>
      </c>
      <c r="QP107" s="491" t="s">
        <v>1328</v>
      </c>
      <c r="QS107" s="491" t="s">
        <v>1328</v>
      </c>
      <c r="QV107" s="491" t="s">
        <v>1328</v>
      </c>
    </row>
    <row r="108" spans="1:464">
      <c r="A108" s="475"/>
      <c r="B108" s="475"/>
      <c r="C108" s="475"/>
      <c r="D108" s="477"/>
      <c r="E108" s="477"/>
      <c r="F108" s="477"/>
      <c r="G108" s="475"/>
      <c r="H108" s="809"/>
      <c r="I108" s="475"/>
      <c r="J108" s="477"/>
      <c r="PO108" s="491" t="s">
        <v>1329</v>
      </c>
      <c r="PR108" s="491" t="s">
        <v>1329</v>
      </c>
      <c r="PU108" s="491" t="s">
        <v>1329</v>
      </c>
      <c r="PX108" s="491" t="s">
        <v>1329</v>
      </c>
      <c r="QA108" s="491" t="s">
        <v>1329</v>
      </c>
      <c r="QD108" s="491" t="s">
        <v>1329</v>
      </c>
      <c r="QG108" s="491" t="s">
        <v>1330</v>
      </c>
    </row>
    <row r="109" spans="1:464">
      <c r="A109" s="475"/>
      <c r="B109" s="475"/>
      <c r="C109" s="475"/>
      <c r="D109" s="477"/>
      <c r="E109" s="477"/>
      <c r="F109" s="477"/>
      <c r="G109" s="475"/>
      <c r="H109" s="809"/>
      <c r="I109" s="475"/>
      <c r="J109" s="477"/>
    </row>
    <row r="110" spans="1:464">
      <c r="A110" s="475"/>
      <c r="B110" s="475"/>
      <c r="C110" s="475"/>
      <c r="D110" s="477"/>
      <c r="E110" s="477"/>
      <c r="F110" s="477"/>
      <c r="G110" s="475"/>
      <c r="H110" s="809"/>
      <c r="I110" s="475"/>
      <c r="J110" s="477"/>
    </row>
    <row r="111" spans="1:464">
      <c r="A111" s="475"/>
      <c r="B111" s="475"/>
      <c r="C111" s="475"/>
      <c r="D111" s="477"/>
      <c r="E111" s="477"/>
      <c r="F111" s="477"/>
      <c r="G111" s="475"/>
      <c r="H111" s="809"/>
      <c r="I111" s="475"/>
      <c r="J111" s="477"/>
    </row>
    <row r="112" spans="1:464">
      <c r="A112" s="475"/>
      <c r="B112" s="475"/>
      <c r="C112" s="475"/>
      <c r="D112" s="477"/>
      <c r="E112" s="477"/>
      <c r="F112" s="477"/>
      <c r="G112" s="475"/>
      <c r="H112" s="809"/>
      <c r="I112" s="475"/>
      <c r="J112" s="477"/>
    </row>
    <row r="113" spans="1:10">
      <c r="A113" s="475"/>
      <c r="B113" s="475"/>
      <c r="C113" s="475"/>
      <c r="D113" s="477"/>
      <c r="E113" s="477"/>
      <c r="F113" s="477"/>
      <c r="G113" s="475"/>
      <c r="H113" s="809"/>
      <c r="I113" s="475"/>
      <c r="J113" s="477"/>
    </row>
    <row r="114" spans="1:10">
      <c r="A114" s="475"/>
      <c r="B114" s="475"/>
      <c r="C114" s="475"/>
      <c r="D114" s="477"/>
      <c r="E114" s="477"/>
      <c r="F114" s="477"/>
      <c r="G114" s="475"/>
      <c r="H114" s="809"/>
      <c r="I114" s="475"/>
      <c r="J114" s="477"/>
    </row>
    <row r="115" spans="1:10">
      <c r="A115" s="475"/>
      <c r="B115" s="475"/>
      <c r="C115" s="475"/>
      <c r="D115" s="477"/>
      <c r="E115" s="477"/>
      <c r="F115" s="477"/>
      <c r="G115" s="475"/>
      <c r="H115" s="809"/>
      <c r="I115" s="475"/>
      <c r="J115" s="477"/>
    </row>
    <row r="116" spans="1:10">
      <c r="A116" s="475"/>
      <c r="B116" s="475"/>
      <c r="C116" s="475"/>
      <c r="D116" s="477"/>
      <c r="E116" s="477"/>
      <c r="F116" s="477"/>
      <c r="G116" s="475"/>
      <c r="H116" s="809"/>
      <c r="I116" s="475"/>
      <c r="J116" s="477"/>
    </row>
    <row r="117" spans="1:10">
      <c r="A117" s="475"/>
      <c r="B117" s="475"/>
      <c r="C117" s="475"/>
      <c r="D117" s="477"/>
      <c r="E117" s="478"/>
      <c r="F117" s="478"/>
      <c r="G117" s="473"/>
      <c r="H117" s="809"/>
      <c r="I117" s="473"/>
      <c r="J117" s="477"/>
    </row>
    <row r="118" spans="1:10">
      <c r="D118" s="509"/>
      <c r="E118" s="522"/>
      <c r="F118" s="523"/>
      <c r="G118" s="508"/>
      <c r="I118" s="508"/>
      <c r="J118" s="509"/>
    </row>
    <row r="119" spans="1:10">
      <c r="A119" s="475"/>
      <c r="B119" s="475"/>
      <c r="C119" s="475"/>
      <c r="D119" s="477"/>
      <c r="E119" s="481"/>
      <c r="F119" s="481"/>
      <c r="G119" s="472"/>
      <c r="H119" s="809"/>
      <c r="I119" s="472"/>
      <c r="J119" s="477"/>
    </row>
    <row r="120" spans="1:10">
      <c r="A120" s="475"/>
      <c r="B120" s="475"/>
      <c r="C120" s="475"/>
      <c r="D120" s="477"/>
      <c r="E120" s="477"/>
      <c r="F120" s="477"/>
      <c r="G120" s="475"/>
      <c r="H120" s="809"/>
      <c r="I120" s="475"/>
      <c r="J120" s="477"/>
    </row>
    <row r="121" spans="1:10">
      <c r="A121" s="475"/>
      <c r="B121" s="475"/>
      <c r="C121" s="475"/>
      <c r="D121" s="477"/>
      <c r="E121" s="477"/>
      <c r="F121" s="477"/>
      <c r="G121" s="475"/>
      <c r="H121" s="809"/>
      <c r="I121" s="475"/>
      <c r="J121" s="477"/>
    </row>
    <row r="122" spans="1:10">
      <c r="A122" s="475"/>
      <c r="B122" s="475"/>
      <c r="C122" s="475"/>
      <c r="D122" s="477"/>
      <c r="E122" s="477"/>
      <c r="F122" s="477"/>
      <c r="G122" s="475"/>
      <c r="H122" s="809"/>
      <c r="I122" s="475"/>
      <c r="J122" s="477"/>
    </row>
    <row r="123" spans="1:10">
      <c r="A123" s="475"/>
      <c r="B123" s="475"/>
      <c r="C123" s="475"/>
      <c r="D123" s="477"/>
      <c r="E123" s="477"/>
      <c r="F123" s="477"/>
      <c r="G123" s="475"/>
      <c r="H123" s="809"/>
      <c r="I123" s="475"/>
      <c r="J123" s="477"/>
    </row>
    <row r="124" spans="1:10">
      <c r="A124" s="475"/>
      <c r="B124" s="475"/>
      <c r="C124" s="475"/>
      <c r="D124" s="477"/>
      <c r="E124" s="477"/>
      <c r="F124" s="477"/>
      <c r="G124" s="475"/>
      <c r="H124" s="809"/>
      <c r="I124" s="475"/>
      <c r="J124" s="477"/>
    </row>
    <row r="125" spans="1:10">
      <c r="A125" s="475"/>
      <c r="B125" s="475"/>
      <c r="C125" s="475"/>
      <c r="D125" s="477"/>
      <c r="E125" s="477"/>
      <c r="F125" s="477"/>
      <c r="G125" s="475"/>
      <c r="H125" s="809"/>
      <c r="I125" s="475"/>
      <c r="J125" s="477"/>
    </row>
    <row r="126" spans="1:10">
      <c r="A126" s="475"/>
      <c r="B126" s="475"/>
      <c r="C126" s="475"/>
      <c r="D126" s="477"/>
      <c r="E126" s="477"/>
      <c r="F126" s="477"/>
      <c r="G126" s="475"/>
      <c r="H126" s="809"/>
      <c r="I126" s="475"/>
      <c r="J126" s="477"/>
    </row>
    <row r="127" spans="1:10">
      <c r="A127" s="475"/>
      <c r="B127" s="475"/>
      <c r="C127" s="475"/>
      <c r="D127" s="477"/>
      <c r="E127" s="477"/>
      <c r="F127" s="477"/>
      <c r="G127" s="475"/>
      <c r="H127" s="809"/>
      <c r="I127" s="475"/>
      <c r="J127" s="477"/>
    </row>
    <row r="128" spans="1:10">
      <c r="A128" s="475"/>
      <c r="B128" s="475"/>
      <c r="C128" s="475"/>
      <c r="D128" s="477"/>
      <c r="E128" s="477"/>
      <c r="F128" s="477"/>
      <c r="G128" s="475"/>
      <c r="H128" s="809"/>
      <c r="I128" s="475"/>
      <c r="J128" s="477"/>
    </row>
    <row r="129" spans="1:10">
      <c r="A129" s="475"/>
      <c r="B129" s="475"/>
      <c r="C129" s="475"/>
      <c r="D129" s="477"/>
      <c r="E129" s="477"/>
      <c r="F129" s="477"/>
      <c r="G129" s="475"/>
      <c r="H129" s="809"/>
      <c r="I129" s="475"/>
      <c r="J129" s="477"/>
    </row>
    <row r="130" spans="1:10">
      <c r="A130" s="475"/>
      <c r="B130" s="475"/>
      <c r="C130" s="475"/>
      <c r="D130" s="477"/>
      <c r="E130" s="477"/>
      <c r="F130" s="477"/>
      <c r="G130" s="475"/>
      <c r="H130" s="809"/>
      <c r="I130" s="475"/>
      <c r="J130" s="477"/>
    </row>
    <row r="131" spans="1:10">
      <c r="A131" s="475"/>
      <c r="B131" s="475"/>
      <c r="C131" s="475"/>
      <c r="D131" s="477"/>
      <c r="E131" s="477"/>
      <c r="F131" s="477"/>
      <c r="G131" s="475"/>
      <c r="H131" s="809"/>
      <c r="I131" s="475"/>
      <c r="J131" s="477"/>
    </row>
    <row r="132" spans="1:10">
      <c r="A132" s="475"/>
      <c r="B132" s="475"/>
      <c r="C132" s="475"/>
      <c r="D132" s="477"/>
      <c r="E132" s="477"/>
      <c r="F132" s="477"/>
      <c r="G132" s="475"/>
      <c r="H132" s="809"/>
      <c r="I132" s="475"/>
      <c r="J132" s="477"/>
    </row>
    <row r="133" spans="1:10">
      <c r="A133" s="475"/>
      <c r="B133" s="475"/>
      <c r="C133" s="475"/>
      <c r="D133" s="477"/>
      <c r="E133" s="477"/>
      <c r="F133" s="477"/>
      <c r="G133" s="475"/>
      <c r="H133" s="809"/>
      <c r="I133" s="475"/>
      <c r="J133" s="477"/>
    </row>
    <row r="134" spans="1:10">
      <c r="A134" s="475"/>
      <c r="B134" s="475"/>
      <c r="C134" s="475"/>
      <c r="D134" s="477"/>
      <c r="E134" s="477"/>
      <c r="F134" s="477"/>
      <c r="G134" s="475"/>
      <c r="H134" s="809"/>
      <c r="I134" s="475"/>
      <c r="J134" s="477"/>
    </row>
    <row r="135" spans="1:10">
      <c r="A135" s="475"/>
      <c r="B135" s="475"/>
      <c r="C135" s="475"/>
      <c r="D135" s="477"/>
      <c r="E135" s="477"/>
      <c r="F135" s="477"/>
      <c r="G135" s="475"/>
      <c r="H135" s="809"/>
      <c r="I135" s="475"/>
      <c r="J135" s="477"/>
    </row>
    <row r="136" spans="1:10">
      <c r="A136" s="475"/>
      <c r="B136" s="475"/>
      <c r="C136" s="475"/>
      <c r="D136" s="477"/>
      <c r="E136" s="477"/>
      <c r="F136" s="477"/>
      <c r="G136" s="475"/>
      <c r="H136" s="809"/>
      <c r="I136" s="475"/>
      <c r="J136" s="477"/>
    </row>
    <row r="137" spans="1:10">
      <c r="A137" s="475"/>
      <c r="B137" s="475"/>
      <c r="C137" s="475"/>
      <c r="D137" s="477"/>
      <c r="E137" s="477"/>
      <c r="F137" s="477"/>
      <c r="G137" s="475"/>
      <c r="H137" s="809"/>
      <c r="I137" s="475"/>
      <c r="J137" s="477"/>
    </row>
    <row r="138" spans="1:10">
      <c r="A138" s="475"/>
      <c r="B138" s="475"/>
      <c r="C138" s="475"/>
      <c r="D138" s="477"/>
      <c r="E138" s="477"/>
      <c r="F138" s="477"/>
      <c r="G138" s="475"/>
      <c r="H138" s="809"/>
      <c r="I138" s="475"/>
      <c r="J138" s="477"/>
    </row>
    <row r="139" spans="1:10">
      <c r="A139" s="475"/>
      <c r="B139" s="475"/>
      <c r="C139" s="475"/>
      <c r="D139" s="477"/>
      <c r="E139" s="478"/>
      <c r="F139" s="478"/>
      <c r="G139" s="473"/>
      <c r="H139" s="809"/>
      <c r="I139" s="473"/>
      <c r="J139" s="477"/>
    </row>
    <row r="140" spans="1:10">
      <c r="D140" s="509"/>
      <c r="E140" s="522"/>
      <c r="F140" s="523"/>
      <c r="G140" s="508"/>
      <c r="I140" s="508"/>
      <c r="J140" s="509"/>
    </row>
    <row r="141" spans="1:10">
      <c r="A141" s="475"/>
      <c r="B141" s="475"/>
      <c r="C141" s="475"/>
      <c r="D141" s="477"/>
      <c r="E141" s="481"/>
      <c r="F141" s="481"/>
      <c r="G141" s="472"/>
      <c r="H141" s="809"/>
      <c r="I141" s="472"/>
      <c r="J141" s="477"/>
    </row>
    <row r="142" spans="1:10">
      <c r="A142" s="475"/>
      <c r="B142" s="475"/>
      <c r="C142" s="475"/>
      <c r="D142" s="477"/>
      <c r="E142" s="477"/>
      <c r="F142" s="477"/>
      <c r="G142" s="475"/>
      <c r="H142" s="809"/>
      <c r="I142" s="475"/>
      <c r="J142" s="477"/>
    </row>
    <row r="143" spans="1:10">
      <c r="A143" s="475"/>
      <c r="B143" s="475"/>
      <c r="C143" s="475"/>
      <c r="D143" s="477"/>
      <c r="E143" s="477"/>
      <c r="F143" s="477"/>
      <c r="G143" s="475"/>
      <c r="H143" s="809"/>
      <c r="I143" s="475"/>
      <c r="J143" s="477"/>
    </row>
    <row r="144" spans="1:10">
      <c r="A144" s="475"/>
      <c r="B144" s="475"/>
      <c r="C144" s="475"/>
      <c r="D144" s="477"/>
      <c r="E144" s="477"/>
      <c r="F144" s="477"/>
      <c r="G144" s="475"/>
      <c r="H144" s="809"/>
      <c r="I144" s="475"/>
      <c r="J144" s="477"/>
    </row>
    <row r="145" spans="1:10">
      <c r="A145" s="475"/>
      <c r="B145" s="475"/>
      <c r="C145" s="475"/>
      <c r="D145" s="477"/>
      <c r="E145" s="477"/>
      <c r="F145" s="477"/>
      <c r="G145" s="475"/>
      <c r="H145" s="809"/>
      <c r="I145" s="475"/>
      <c r="J145" s="477"/>
    </row>
    <row r="146" spans="1:10">
      <c r="A146" s="475"/>
      <c r="B146" s="475"/>
      <c r="C146" s="475"/>
      <c r="D146" s="477"/>
      <c r="E146" s="477"/>
      <c r="F146" s="477"/>
      <c r="G146" s="475"/>
      <c r="H146" s="809"/>
      <c r="I146" s="475"/>
      <c r="J146" s="477"/>
    </row>
    <row r="147" spans="1:10">
      <c r="A147" s="475"/>
      <c r="B147" s="475"/>
      <c r="C147" s="475"/>
      <c r="D147" s="477"/>
      <c r="E147" s="477"/>
      <c r="F147" s="477"/>
      <c r="G147" s="475"/>
      <c r="H147" s="809"/>
      <c r="I147" s="475"/>
      <c r="J147" s="477"/>
    </row>
    <row r="148" spans="1:10">
      <c r="A148" s="475"/>
      <c r="B148" s="475"/>
      <c r="C148" s="475"/>
      <c r="D148" s="477"/>
      <c r="E148" s="477"/>
      <c r="F148" s="477"/>
      <c r="G148" s="475"/>
      <c r="H148" s="809"/>
      <c r="I148" s="475"/>
      <c r="J148" s="477"/>
    </row>
    <row r="149" spans="1:10">
      <c r="A149" s="475"/>
      <c r="B149" s="475"/>
      <c r="C149" s="475"/>
      <c r="D149" s="477"/>
      <c r="E149" s="477"/>
      <c r="F149" s="477"/>
      <c r="G149" s="475"/>
      <c r="H149" s="809"/>
      <c r="I149" s="475"/>
      <c r="J149" s="477"/>
    </row>
    <row r="150" spans="1:10">
      <c r="A150" s="475"/>
      <c r="B150" s="475"/>
      <c r="C150" s="475"/>
      <c r="D150" s="477"/>
      <c r="E150" s="477"/>
      <c r="F150" s="477"/>
      <c r="G150" s="475"/>
      <c r="H150" s="809"/>
      <c r="I150" s="475"/>
      <c r="J150" s="477"/>
    </row>
    <row r="151" spans="1:10">
      <c r="A151" s="475"/>
      <c r="B151" s="475"/>
      <c r="C151" s="475"/>
      <c r="D151" s="477"/>
      <c r="E151" s="477"/>
      <c r="F151" s="477"/>
      <c r="G151" s="475"/>
      <c r="H151" s="809"/>
      <c r="I151" s="475"/>
      <c r="J151" s="477"/>
    </row>
    <row r="152" spans="1:10">
      <c r="A152" s="475"/>
      <c r="B152" s="475"/>
      <c r="C152" s="475"/>
      <c r="D152" s="477"/>
      <c r="E152" s="477"/>
      <c r="F152" s="477"/>
      <c r="G152" s="475"/>
      <c r="H152" s="809"/>
      <c r="I152" s="475"/>
      <c r="J152" s="477"/>
    </row>
    <row r="153" spans="1:10">
      <c r="A153" s="475"/>
      <c r="B153" s="475"/>
      <c r="C153" s="475"/>
      <c r="D153" s="477"/>
      <c r="E153" s="477"/>
      <c r="F153" s="477"/>
      <c r="G153" s="475"/>
      <c r="H153" s="809"/>
      <c r="I153" s="475"/>
      <c r="J153" s="477"/>
    </row>
    <row r="154" spans="1:10">
      <c r="A154" s="475"/>
      <c r="B154" s="475"/>
      <c r="C154" s="475"/>
      <c r="D154" s="477"/>
      <c r="E154" s="477"/>
      <c r="F154" s="477"/>
      <c r="G154" s="475"/>
      <c r="H154" s="809"/>
      <c r="I154" s="475"/>
      <c r="J154" s="477"/>
    </row>
    <row r="155" spans="1:10">
      <c r="A155" s="475"/>
      <c r="B155" s="475"/>
      <c r="C155" s="475"/>
      <c r="D155" s="477"/>
      <c r="E155" s="477"/>
      <c r="F155" s="477"/>
      <c r="G155" s="475"/>
      <c r="H155" s="809"/>
      <c r="I155" s="475"/>
      <c r="J155" s="477"/>
    </row>
    <row r="156" spans="1:10">
      <c r="A156" s="475"/>
      <c r="B156" s="475"/>
      <c r="C156" s="475"/>
      <c r="D156" s="477"/>
      <c r="E156" s="477"/>
      <c r="F156" s="477"/>
      <c r="G156" s="475"/>
      <c r="H156" s="809"/>
      <c r="I156" s="475"/>
      <c r="J156" s="477"/>
    </row>
    <row r="157" spans="1:10">
      <c r="A157" s="475"/>
      <c r="B157" s="475"/>
      <c r="C157" s="475"/>
      <c r="D157" s="477"/>
      <c r="E157" s="477"/>
      <c r="F157" s="477"/>
      <c r="G157" s="475"/>
      <c r="H157" s="809"/>
      <c r="I157" s="475"/>
      <c r="J157" s="477"/>
    </row>
    <row r="158" spans="1:10">
      <c r="A158" s="475"/>
      <c r="B158" s="475"/>
      <c r="C158" s="475"/>
      <c r="D158" s="477"/>
      <c r="E158" s="477"/>
      <c r="F158" s="477"/>
      <c r="G158" s="475"/>
      <c r="H158" s="809"/>
      <c r="I158" s="475"/>
      <c r="J158" s="477"/>
    </row>
    <row r="159" spans="1:10">
      <c r="A159" s="475"/>
      <c r="B159" s="475"/>
      <c r="C159" s="475"/>
      <c r="D159" s="477"/>
      <c r="E159" s="477"/>
      <c r="F159" s="477"/>
      <c r="G159" s="475"/>
      <c r="H159" s="809"/>
      <c r="I159" s="475"/>
      <c r="J159" s="477"/>
    </row>
    <row r="160" spans="1:10">
      <c r="A160" s="475"/>
      <c r="B160" s="475"/>
      <c r="C160" s="475"/>
      <c r="D160" s="477"/>
      <c r="E160" s="477"/>
      <c r="F160" s="477"/>
      <c r="G160" s="475"/>
      <c r="H160" s="809"/>
      <c r="I160" s="475"/>
      <c r="J160" s="477"/>
    </row>
    <row r="161" spans="1:10">
      <c r="A161" s="475"/>
      <c r="B161" s="475"/>
      <c r="C161" s="475"/>
      <c r="D161" s="477"/>
      <c r="E161" s="478"/>
      <c r="F161" s="478"/>
      <c r="G161" s="473"/>
      <c r="H161" s="809"/>
      <c r="I161" s="473"/>
      <c r="J161" s="477"/>
    </row>
    <row r="162" spans="1:10">
      <c r="D162" s="509"/>
      <c r="E162" s="522"/>
      <c r="F162" s="523"/>
      <c r="G162" s="508"/>
      <c r="I162" s="508"/>
      <c r="J162" s="509"/>
    </row>
    <row r="163" spans="1:10">
      <c r="A163" s="475"/>
      <c r="B163" s="475"/>
      <c r="C163" s="475"/>
      <c r="D163" s="477"/>
      <c r="E163" s="481"/>
      <c r="F163" s="481"/>
      <c r="G163" s="472"/>
      <c r="H163" s="809"/>
      <c r="I163" s="472"/>
      <c r="J163" s="477"/>
    </row>
    <row r="164" spans="1:10">
      <c r="A164" s="475"/>
      <c r="B164" s="475"/>
      <c r="C164" s="475"/>
      <c r="D164" s="477"/>
      <c r="E164" s="477"/>
      <c r="F164" s="477"/>
      <c r="G164" s="475"/>
      <c r="H164" s="809"/>
      <c r="I164" s="475"/>
      <c r="J164" s="477"/>
    </row>
    <row r="165" spans="1:10">
      <c r="A165" s="475"/>
      <c r="B165" s="475"/>
      <c r="C165" s="475"/>
      <c r="D165" s="477"/>
      <c r="E165" s="477"/>
      <c r="F165" s="477"/>
      <c r="G165" s="475"/>
      <c r="H165" s="809"/>
      <c r="I165" s="475"/>
      <c r="J165" s="477"/>
    </row>
    <row r="166" spans="1:10">
      <c r="A166" s="475"/>
      <c r="B166" s="475"/>
      <c r="C166" s="475"/>
      <c r="D166" s="477"/>
      <c r="E166" s="477"/>
      <c r="F166" s="477"/>
      <c r="G166" s="475"/>
      <c r="H166" s="809"/>
      <c r="I166" s="475"/>
      <c r="J166" s="477"/>
    </row>
    <row r="167" spans="1:10">
      <c r="A167" s="475"/>
      <c r="B167" s="475"/>
      <c r="C167" s="475"/>
      <c r="D167" s="477"/>
      <c r="E167" s="477"/>
      <c r="F167" s="477"/>
      <c r="G167" s="475"/>
      <c r="H167" s="809"/>
      <c r="I167" s="475"/>
      <c r="J167" s="477"/>
    </row>
    <row r="168" spans="1:10">
      <c r="A168" s="475"/>
      <c r="B168" s="475"/>
      <c r="C168" s="475"/>
      <c r="D168" s="477"/>
      <c r="E168" s="477"/>
      <c r="F168" s="477"/>
      <c r="G168" s="475"/>
      <c r="H168" s="809"/>
      <c r="I168" s="475"/>
      <c r="J168" s="477"/>
    </row>
    <row r="169" spans="1:10">
      <c r="A169" s="475"/>
      <c r="B169" s="475"/>
      <c r="C169" s="475"/>
      <c r="D169" s="477"/>
      <c r="E169" s="477"/>
      <c r="F169" s="477"/>
      <c r="G169" s="475"/>
      <c r="H169" s="809"/>
      <c r="I169" s="475"/>
      <c r="J169" s="477"/>
    </row>
    <row r="170" spans="1:10">
      <c r="A170" s="475"/>
      <c r="B170" s="475"/>
      <c r="C170" s="475"/>
      <c r="D170" s="477"/>
      <c r="E170" s="477"/>
      <c r="F170" s="477"/>
      <c r="G170" s="475"/>
      <c r="H170" s="809"/>
      <c r="I170" s="475"/>
      <c r="J170" s="477"/>
    </row>
    <row r="171" spans="1:10">
      <c r="A171" s="475"/>
      <c r="B171" s="475"/>
      <c r="C171" s="475"/>
      <c r="D171" s="477"/>
      <c r="E171" s="477"/>
      <c r="F171" s="477"/>
      <c r="G171" s="475"/>
      <c r="H171" s="809"/>
      <c r="I171" s="475"/>
      <c r="J171" s="477"/>
    </row>
    <row r="172" spans="1:10">
      <c r="A172" s="475"/>
      <c r="B172" s="475"/>
      <c r="C172" s="475"/>
      <c r="D172" s="477"/>
      <c r="E172" s="477"/>
      <c r="F172" s="477"/>
      <c r="G172" s="475"/>
      <c r="H172" s="809"/>
      <c r="I172" s="475"/>
      <c r="J172" s="477"/>
    </row>
    <row r="173" spans="1:10">
      <c r="A173" s="475"/>
      <c r="B173" s="475"/>
      <c r="C173" s="475"/>
      <c r="D173" s="477"/>
      <c r="E173" s="477"/>
      <c r="F173" s="477"/>
      <c r="G173" s="475"/>
      <c r="H173" s="809"/>
      <c r="I173" s="475"/>
      <c r="J173" s="477"/>
    </row>
    <row r="174" spans="1:10">
      <c r="A174" s="475"/>
      <c r="B174" s="475"/>
      <c r="C174" s="475"/>
      <c r="D174" s="477"/>
      <c r="E174" s="477"/>
      <c r="F174" s="477"/>
      <c r="G174" s="475"/>
      <c r="H174" s="809"/>
      <c r="I174" s="475"/>
      <c r="J174" s="477"/>
    </row>
    <row r="175" spans="1:10">
      <c r="A175" s="475"/>
      <c r="B175" s="475"/>
      <c r="C175" s="475"/>
      <c r="D175" s="477"/>
      <c r="E175" s="477"/>
      <c r="F175" s="477"/>
      <c r="G175" s="475"/>
      <c r="H175" s="809"/>
      <c r="I175" s="475"/>
      <c r="J175" s="477"/>
    </row>
    <row r="176" spans="1:10">
      <c r="A176" s="475"/>
      <c r="B176" s="475"/>
      <c r="C176" s="475"/>
      <c r="D176" s="477"/>
      <c r="E176" s="477"/>
      <c r="F176" s="477"/>
      <c r="G176" s="475"/>
      <c r="H176" s="809"/>
      <c r="I176" s="475"/>
      <c r="J176" s="477"/>
    </row>
    <row r="177" spans="1:10">
      <c r="A177" s="475"/>
      <c r="B177" s="475"/>
      <c r="C177" s="475"/>
      <c r="D177" s="477"/>
      <c r="E177" s="477"/>
      <c r="F177" s="477"/>
      <c r="G177" s="475"/>
      <c r="H177" s="809"/>
      <c r="I177" s="475"/>
      <c r="J177" s="477"/>
    </row>
    <row r="178" spans="1:10">
      <c r="A178" s="475"/>
      <c r="B178" s="475"/>
      <c r="C178" s="475"/>
      <c r="D178" s="477"/>
      <c r="E178" s="477"/>
      <c r="F178" s="477"/>
      <c r="G178" s="475"/>
      <c r="H178" s="809"/>
      <c r="I178" s="475"/>
      <c r="J178" s="477"/>
    </row>
    <row r="179" spans="1:10">
      <c r="A179" s="475"/>
      <c r="B179" s="475"/>
      <c r="C179" s="475"/>
      <c r="D179" s="477"/>
      <c r="E179" s="477"/>
      <c r="F179" s="477"/>
      <c r="G179" s="475"/>
      <c r="H179" s="809"/>
      <c r="I179" s="475"/>
      <c r="J179" s="477"/>
    </row>
    <row r="180" spans="1:10">
      <c r="A180" s="475"/>
      <c r="B180" s="475"/>
      <c r="C180" s="475"/>
      <c r="D180" s="477"/>
      <c r="E180" s="477"/>
      <c r="F180" s="477"/>
      <c r="G180" s="475"/>
      <c r="H180" s="809"/>
      <c r="I180" s="475"/>
      <c r="J180" s="477"/>
    </row>
    <row r="181" spans="1:10">
      <c r="A181" s="475"/>
      <c r="B181" s="475"/>
      <c r="C181" s="475"/>
      <c r="D181" s="477"/>
      <c r="E181" s="477"/>
      <c r="F181" s="477"/>
      <c r="G181" s="475"/>
      <c r="H181" s="809"/>
      <c r="I181" s="475"/>
      <c r="J181" s="477"/>
    </row>
    <row r="182" spans="1:10">
      <c r="A182" s="475"/>
      <c r="B182" s="475"/>
      <c r="C182" s="475"/>
      <c r="D182" s="477"/>
      <c r="E182" s="477"/>
      <c r="F182" s="477"/>
      <c r="G182" s="475"/>
      <c r="H182" s="809"/>
      <c r="I182" s="475"/>
      <c r="J182" s="477"/>
    </row>
    <row r="183" spans="1:10">
      <c r="A183" s="475"/>
      <c r="B183" s="475"/>
      <c r="C183" s="475"/>
      <c r="D183" s="477"/>
      <c r="E183" s="478"/>
      <c r="F183" s="478"/>
      <c r="G183" s="473"/>
      <c r="H183" s="809"/>
      <c r="I183" s="473"/>
      <c r="J183" s="477"/>
    </row>
    <row r="184" spans="1:10">
      <c r="D184" s="509"/>
      <c r="E184" s="522"/>
      <c r="F184" s="523"/>
      <c r="G184" s="508"/>
      <c r="I184" s="508"/>
      <c r="J184" s="509"/>
    </row>
    <row r="185" spans="1:10">
      <c r="A185" s="475"/>
      <c r="B185" s="475"/>
      <c r="C185" s="475"/>
      <c r="D185" s="477"/>
      <c r="E185" s="481"/>
      <c r="F185" s="481"/>
      <c r="G185" s="472"/>
      <c r="H185" s="809"/>
      <c r="I185" s="472"/>
      <c r="J185" s="477"/>
    </row>
    <row r="186" spans="1:10">
      <c r="A186" s="475"/>
      <c r="B186" s="475"/>
      <c r="C186" s="475"/>
      <c r="D186" s="477"/>
      <c r="E186" s="477"/>
      <c r="F186" s="477"/>
      <c r="G186" s="475"/>
      <c r="H186" s="809"/>
      <c r="I186" s="475"/>
      <c r="J186" s="477"/>
    </row>
    <row r="187" spans="1:10">
      <c r="A187" s="475"/>
      <c r="B187" s="475"/>
      <c r="C187" s="475"/>
      <c r="D187" s="477"/>
      <c r="E187" s="477"/>
      <c r="F187" s="477"/>
      <c r="G187" s="475"/>
      <c r="H187" s="809"/>
      <c r="I187" s="475"/>
      <c r="J187" s="477"/>
    </row>
    <row r="188" spans="1:10">
      <c r="A188" s="475"/>
      <c r="B188" s="475"/>
      <c r="C188" s="475"/>
      <c r="D188" s="477"/>
      <c r="E188" s="477"/>
      <c r="F188" s="477"/>
      <c r="G188" s="475"/>
      <c r="H188" s="809"/>
      <c r="I188" s="475"/>
      <c r="J188" s="477"/>
    </row>
    <row r="189" spans="1:10">
      <c r="A189" s="475"/>
      <c r="B189" s="475"/>
      <c r="C189" s="475"/>
      <c r="D189" s="477"/>
      <c r="E189" s="477"/>
      <c r="F189" s="477"/>
      <c r="G189" s="475"/>
      <c r="H189" s="809"/>
      <c r="I189" s="475"/>
      <c r="J189" s="477"/>
    </row>
    <row r="190" spans="1:10">
      <c r="A190" s="475"/>
      <c r="B190" s="475"/>
      <c r="C190" s="475"/>
      <c r="D190" s="477"/>
      <c r="E190" s="477"/>
      <c r="F190" s="477"/>
      <c r="G190" s="475"/>
      <c r="H190" s="809"/>
      <c r="I190" s="475"/>
      <c r="J190" s="477"/>
    </row>
    <row r="191" spans="1:10">
      <c r="A191" s="475"/>
      <c r="B191" s="475"/>
      <c r="C191" s="475"/>
      <c r="D191" s="477"/>
      <c r="E191" s="477"/>
      <c r="F191" s="477"/>
      <c r="G191" s="475"/>
      <c r="H191" s="809"/>
      <c r="I191" s="475"/>
      <c r="J191" s="477"/>
    </row>
    <row r="192" spans="1:10">
      <c r="A192" s="475"/>
      <c r="B192" s="475"/>
      <c r="C192" s="475"/>
      <c r="D192" s="477"/>
      <c r="E192" s="477"/>
      <c r="F192" s="477"/>
      <c r="G192" s="475"/>
      <c r="H192" s="809"/>
      <c r="I192" s="475"/>
      <c r="J192" s="477"/>
    </row>
    <row r="193" spans="1:10">
      <c r="A193" s="475"/>
      <c r="B193" s="475"/>
      <c r="C193" s="475"/>
      <c r="D193" s="477"/>
      <c r="E193" s="477"/>
      <c r="F193" s="477"/>
      <c r="G193" s="475"/>
      <c r="H193" s="809"/>
      <c r="I193" s="475"/>
      <c r="J193" s="477"/>
    </row>
    <row r="194" spans="1:10">
      <c r="A194" s="475"/>
      <c r="B194" s="475"/>
      <c r="C194" s="475"/>
      <c r="D194" s="477"/>
      <c r="E194" s="477"/>
      <c r="F194" s="477"/>
      <c r="G194" s="475"/>
      <c r="H194" s="809"/>
      <c r="I194" s="475"/>
      <c r="J194" s="477"/>
    </row>
    <row r="195" spans="1:10">
      <c r="A195" s="475"/>
      <c r="B195" s="475"/>
      <c r="C195" s="475"/>
      <c r="D195" s="477"/>
      <c r="E195" s="477"/>
      <c r="F195" s="477"/>
      <c r="G195" s="475"/>
      <c r="H195" s="809"/>
      <c r="I195" s="475"/>
      <c r="J195" s="477"/>
    </row>
    <row r="196" spans="1:10">
      <c r="A196" s="475"/>
      <c r="B196" s="475"/>
      <c r="C196" s="475"/>
      <c r="D196" s="477"/>
      <c r="E196" s="477"/>
      <c r="F196" s="477"/>
      <c r="G196" s="475"/>
      <c r="H196" s="809"/>
      <c r="I196" s="475"/>
      <c r="J196" s="477"/>
    </row>
    <row r="197" spans="1:10">
      <c r="A197" s="475"/>
      <c r="B197" s="475"/>
      <c r="C197" s="475"/>
      <c r="D197" s="477"/>
      <c r="E197" s="477"/>
      <c r="F197" s="477"/>
      <c r="G197" s="475"/>
      <c r="H197" s="809"/>
      <c r="I197" s="475"/>
      <c r="J197" s="477"/>
    </row>
    <row r="198" spans="1:10">
      <c r="A198" s="475"/>
      <c r="B198" s="475"/>
      <c r="C198" s="475"/>
      <c r="D198" s="477"/>
      <c r="E198" s="477"/>
      <c r="F198" s="477"/>
      <c r="G198" s="475"/>
      <c r="H198" s="809"/>
      <c r="I198" s="475"/>
      <c r="J198" s="477"/>
    </row>
    <row r="199" spans="1:10">
      <c r="A199" s="475"/>
      <c r="B199" s="475"/>
      <c r="C199" s="475"/>
      <c r="D199" s="477"/>
      <c r="E199" s="477"/>
      <c r="F199" s="477"/>
      <c r="G199" s="475"/>
      <c r="H199" s="809"/>
      <c r="I199" s="475"/>
      <c r="J199" s="477"/>
    </row>
    <row r="200" spans="1:10">
      <c r="A200" s="475"/>
      <c r="B200" s="475"/>
      <c r="C200" s="475"/>
      <c r="D200" s="477"/>
      <c r="E200" s="477"/>
      <c r="F200" s="477"/>
      <c r="G200" s="475"/>
      <c r="H200" s="809"/>
      <c r="I200" s="475"/>
      <c r="J200" s="477"/>
    </row>
    <row r="201" spans="1:10">
      <c r="A201" s="475"/>
      <c r="B201" s="475"/>
      <c r="C201" s="475"/>
      <c r="D201" s="477"/>
      <c r="E201" s="477"/>
      <c r="F201" s="477"/>
      <c r="G201" s="475"/>
      <c r="H201" s="809"/>
      <c r="I201" s="475"/>
      <c r="J201" s="477"/>
    </row>
    <row r="202" spans="1:10">
      <c r="A202" s="475"/>
      <c r="B202" s="475"/>
      <c r="C202" s="475"/>
      <c r="D202" s="477"/>
      <c r="E202" s="477"/>
      <c r="F202" s="477"/>
      <c r="G202" s="475"/>
      <c r="H202" s="809"/>
      <c r="I202" s="475"/>
      <c r="J202" s="477"/>
    </row>
    <row r="203" spans="1:10">
      <c r="A203" s="475"/>
      <c r="B203" s="475"/>
      <c r="C203" s="475"/>
      <c r="D203" s="477"/>
      <c r="E203" s="477"/>
      <c r="F203" s="477"/>
      <c r="G203" s="475"/>
      <c r="H203" s="809"/>
      <c r="I203" s="475"/>
      <c r="J203" s="477"/>
    </row>
    <row r="204" spans="1:10">
      <c r="A204" s="475"/>
      <c r="B204" s="475"/>
      <c r="C204" s="475"/>
      <c r="D204" s="477"/>
      <c r="E204" s="477"/>
      <c r="F204" s="477"/>
      <c r="G204" s="475"/>
      <c r="H204" s="809"/>
      <c r="I204" s="475"/>
      <c r="J204" s="477"/>
    </row>
    <row r="205" spans="1:10">
      <c r="A205" s="475"/>
      <c r="B205" s="475"/>
      <c r="C205" s="475"/>
      <c r="D205" s="477"/>
      <c r="E205" s="478"/>
      <c r="F205" s="478"/>
      <c r="G205" s="473"/>
      <c r="H205" s="809"/>
      <c r="I205" s="473"/>
      <c r="J205" s="477"/>
    </row>
    <row r="206" spans="1:10">
      <c r="D206" s="509"/>
      <c r="E206" s="522"/>
      <c r="F206" s="523"/>
      <c r="G206" s="508"/>
      <c r="I206" s="508"/>
      <c r="J206" s="509"/>
    </row>
    <row r="207" spans="1:10">
      <c r="A207" s="475"/>
      <c r="B207" s="475"/>
      <c r="C207" s="475"/>
      <c r="D207" s="477"/>
      <c r="E207" s="481"/>
      <c r="F207" s="481"/>
      <c r="G207" s="472"/>
      <c r="H207" s="809"/>
      <c r="I207" s="472"/>
      <c r="J207" s="477"/>
    </row>
    <row r="208" spans="1:10">
      <c r="A208" s="475"/>
      <c r="B208" s="475"/>
      <c r="C208" s="475"/>
      <c r="D208" s="477"/>
      <c r="E208" s="477"/>
      <c r="F208" s="477"/>
      <c r="G208" s="475"/>
      <c r="H208" s="809"/>
      <c r="I208" s="475"/>
      <c r="J208" s="477"/>
    </row>
    <row r="209" spans="1:10">
      <c r="A209" s="475"/>
      <c r="B209" s="475"/>
      <c r="C209" s="475"/>
      <c r="D209" s="477"/>
      <c r="E209" s="477"/>
      <c r="F209" s="477"/>
      <c r="G209" s="475"/>
      <c r="H209" s="809"/>
      <c r="I209" s="475"/>
      <c r="J209" s="477"/>
    </row>
    <row r="210" spans="1:10">
      <c r="A210" s="475"/>
      <c r="B210" s="475"/>
      <c r="C210" s="475"/>
      <c r="D210" s="477"/>
      <c r="E210" s="477"/>
      <c r="F210" s="477"/>
      <c r="G210" s="475"/>
      <c r="H210" s="809"/>
      <c r="I210" s="475"/>
      <c r="J210" s="477"/>
    </row>
    <row r="211" spans="1:10">
      <c r="A211" s="475"/>
      <c r="B211" s="475"/>
      <c r="C211" s="475"/>
      <c r="D211" s="477"/>
      <c r="E211" s="477"/>
      <c r="F211" s="477"/>
      <c r="G211" s="475"/>
      <c r="H211" s="809"/>
      <c r="I211" s="475"/>
      <c r="J211" s="477"/>
    </row>
    <row r="212" spans="1:10">
      <c r="A212" s="475"/>
      <c r="B212" s="475"/>
      <c r="C212" s="475"/>
      <c r="D212" s="477"/>
      <c r="E212" s="477"/>
      <c r="F212" s="477"/>
      <c r="G212" s="475"/>
      <c r="H212" s="809"/>
      <c r="I212" s="475"/>
      <c r="J212" s="477"/>
    </row>
    <row r="213" spans="1:10">
      <c r="A213" s="475"/>
      <c r="B213" s="475"/>
      <c r="C213" s="475"/>
      <c r="D213" s="477"/>
      <c r="E213" s="477"/>
      <c r="F213" s="477"/>
      <c r="G213" s="475"/>
      <c r="H213" s="809"/>
      <c r="I213" s="475"/>
      <c r="J213" s="477"/>
    </row>
    <row r="214" spans="1:10">
      <c r="A214" s="475"/>
      <c r="B214" s="475"/>
      <c r="C214" s="475"/>
      <c r="D214" s="477"/>
      <c r="E214" s="477"/>
      <c r="F214" s="477"/>
      <c r="G214" s="475"/>
      <c r="H214" s="809"/>
      <c r="I214" s="475"/>
      <c r="J214" s="477"/>
    </row>
    <row r="215" spans="1:10">
      <c r="A215" s="475"/>
      <c r="B215" s="475"/>
      <c r="C215" s="475"/>
      <c r="D215" s="477"/>
      <c r="E215" s="477"/>
      <c r="F215" s="477"/>
      <c r="G215" s="475"/>
      <c r="H215" s="809"/>
      <c r="I215" s="475"/>
      <c r="J215" s="477"/>
    </row>
    <row r="216" spans="1:10">
      <c r="A216" s="475"/>
      <c r="B216" s="475"/>
      <c r="C216" s="475"/>
      <c r="D216" s="477"/>
      <c r="E216" s="477"/>
      <c r="F216" s="477"/>
      <c r="G216" s="475"/>
      <c r="H216" s="809"/>
      <c r="I216" s="475"/>
      <c r="J216" s="477"/>
    </row>
    <row r="217" spans="1:10">
      <c r="A217" s="475"/>
      <c r="B217" s="475"/>
      <c r="C217" s="475"/>
      <c r="D217" s="477"/>
      <c r="E217" s="477"/>
      <c r="F217" s="477"/>
      <c r="G217" s="475"/>
      <c r="H217" s="809"/>
      <c r="I217" s="475"/>
      <c r="J217" s="477"/>
    </row>
    <row r="218" spans="1:10">
      <c r="A218" s="475"/>
      <c r="B218" s="475"/>
      <c r="C218" s="475"/>
      <c r="D218" s="477"/>
      <c r="E218" s="477"/>
      <c r="F218" s="477"/>
      <c r="G218" s="475"/>
      <c r="H218" s="809"/>
      <c r="I218" s="475"/>
      <c r="J218" s="477"/>
    </row>
    <row r="219" spans="1:10">
      <c r="A219" s="475"/>
      <c r="B219" s="475"/>
      <c r="C219" s="475"/>
      <c r="D219" s="477"/>
      <c r="E219" s="477"/>
      <c r="F219" s="477"/>
      <c r="G219" s="475"/>
      <c r="H219" s="809"/>
      <c r="I219" s="475"/>
      <c r="J219" s="477"/>
    </row>
    <row r="220" spans="1:10">
      <c r="A220" s="475"/>
      <c r="B220" s="475"/>
      <c r="C220" s="475"/>
      <c r="D220" s="477"/>
      <c r="E220" s="477"/>
      <c r="F220" s="477"/>
      <c r="G220" s="475"/>
      <c r="H220" s="809"/>
      <c r="I220" s="475"/>
      <c r="J220" s="477"/>
    </row>
    <row r="221" spans="1:10">
      <c r="A221" s="475"/>
      <c r="B221" s="475"/>
      <c r="C221" s="475"/>
      <c r="D221" s="477"/>
      <c r="E221" s="477"/>
      <c r="F221" s="477"/>
      <c r="G221" s="475"/>
      <c r="H221" s="809"/>
      <c r="I221" s="475"/>
      <c r="J221" s="477"/>
    </row>
    <row r="222" spans="1:10">
      <c r="A222" s="475"/>
      <c r="B222" s="475"/>
      <c r="C222" s="475"/>
      <c r="D222" s="477"/>
      <c r="E222" s="477"/>
      <c r="F222" s="477"/>
      <c r="G222" s="475"/>
      <c r="H222" s="809"/>
      <c r="I222" s="475"/>
      <c r="J222" s="477"/>
    </row>
    <row r="223" spans="1:10">
      <c r="A223" s="475"/>
      <c r="B223" s="475"/>
      <c r="C223" s="475"/>
      <c r="D223" s="477"/>
      <c r="E223" s="477"/>
      <c r="F223" s="477"/>
      <c r="G223" s="475"/>
      <c r="H223" s="809"/>
      <c r="I223" s="475"/>
      <c r="J223" s="477"/>
    </row>
    <row r="224" spans="1:10">
      <c r="A224" s="475"/>
      <c r="B224" s="475"/>
      <c r="C224" s="475"/>
      <c r="D224" s="477"/>
      <c r="E224" s="477"/>
      <c r="F224" s="477"/>
      <c r="G224" s="475"/>
      <c r="H224" s="809"/>
      <c r="I224" s="475"/>
      <c r="J224" s="477"/>
    </row>
    <row r="225" spans="1:10">
      <c r="A225" s="475"/>
      <c r="B225" s="475"/>
      <c r="C225" s="475"/>
      <c r="D225" s="477"/>
      <c r="E225" s="477"/>
      <c r="F225" s="477"/>
      <c r="G225" s="475"/>
      <c r="H225" s="809"/>
      <c r="I225" s="475"/>
      <c r="J225" s="477"/>
    </row>
    <row r="226" spans="1:10">
      <c r="A226" s="475"/>
      <c r="B226" s="475"/>
      <c r="C226" s="475"/>
      <c r="D226" s="477"/>
      <c r="E226" s="477"/>
      <c r="F226" s="477"/>
      <c r="G226" s="475"/>
      <c r="H226" s="809"/>
      <c r="I226" s="475"/>
      <c r="J226" s="477"/>
    </row>
    <row r="227" spans="1:10">
      <c r="A227" s="475"/>
      <c r="B227" s="475"/>
      <c r="C227" s="475"/>
      <c r="D227" s="477"/>
      <c r="E227" s="478"/>
      <c r="F227" s="478"/>
      <c r="G227" s="473"/>
      <c r="H227" s="809"/>
      <c r="I227" s="473"/>
      <c r="J227" s="477"/>
    </row>
    <row r="228" spans="1:10">
      <c r="D228" s="509"/>
      <c r="E228" s="522"/>
      <c r="F228" s="523"/>
      <c r="G228" s="508"/>
      <c r="I228" s="508"/>
      <c r="J228" s="509"/>
    </row>
  </sheetData>
  <mergeCells count="1073">
    <mergeCell ref="GB36:GD36"/>
    <mergeCell ref="GE36:GG36"/>
    <mergeCell ref="GH36:GJ36"/>
    <mergeCell ref="GK36:GM36"/>
    <mergeCell ref="GN36:GP36"/>
    <mergeCell ref="GQ36:GS36"/>
    <mergeCell ref="AQ36:AS36"/>
    <mergeCell ref="AH86:AJ86"/>
    <mergeCell ref="AK86:AM86"/>
    <mergeCell ref="AN86:AP86"/>
    <mergeCell ref="AQ86:AS86"/>
    <mergeCell ref="AT86:AV86"/>
    <mergeCell ref="AH36:AJ36"/>
    <mergeCell ref="BI86:BK86"/>
    <mergeCell ref="BX89:BZ89"/>
    <mergeCell ref="CA89:CC89"/>
    <mergeCell ref="CD89:CF89"/>
    <mergeCell ref="CD86:CF86"/>
    <mergeCell ref="BR86:BT86"/>
    <mergeCell ref="BU86:BW86"/>
    <mergeCell ref="BU36:BW36"/>
    <mergeCell ref="BR36:BT36"/>
    <mergeCell ref="AK36:AM36"/>
    <mergeCell ref="AN36:AP36"/>
    <mergeCell ref="AZ38:BB38"/>
    <mergeCell ref="AZ36:BB36"/>
    <mergeCell ref="BO36:BQ36"/>
    <mergeCell ref="CJ36:CL36"/>
    <mergeCell ref="AW38:AY38"/>
    <mergeCell ref="AW36:AY36"/>
    <mergeCell ref="CM36:CO36"/>
    <mergeCell ref="BX57:BZ57"/>
    <mergeCell ref="DE91:DG91"/>
    <mergeCell ref="DH91:DJ91"/>
    <mergeCell ref="DK91:DM91"/>
    <mergeCell ref="CJ89:CL89"/>
    <mergeCell ref="DT89:DV89"/>
    <mergeCell ref="BR57:BT57"/>
    <mergeCell ref="CY57:DA57"/>
    <mergeCell ref="CM89:CO89"/>
    <mergeCell ref="DQ89:DS89"/>
    <mergeCell ref="DN86:DP86"/>
    <mergeCell ref="DQ86:DS86"/>
    <mergeCell ref="AQ91:AS91"/>
    <mergeCell ref="AT91:AV91"/>
    <mergeCell ref="AW91:AY91"/>
    <mergeCell ref="AZ91:BB91"/>
    <mergeCell ref="BC91:BE91"/>
    <mergeCell ref="BF91:BH91"/>
    <mergeCell ref="BI91:BK91"/>
    <mergeCell ref="BC89:BE89"/>
    <mergeCell ref="AU61:AU67"/>
    <mergeCell ref="CA86:CC86"/>
    <mergeCell ref="BF86:BH86"/>
    <mergeCell ref="BD61:BD64"/>
    <mergeCell ref="BU57:BW57"/>
    <mergeCell ref="DB86:DD86"/>
    <mergeCell ref="CJ86:CL86"/>
    <mergeCell ref="CP86:CR86"/>
    <mergeCell ref="DK57:DM57"/>
    <mergeCell ref="DN57:DP57"/>
    <mergeCell ref="BF89:BH89"/>
    <mergeCell ref="BL89:BN89"/>
    <mergeCell ref="DT86:DV86"/>
    <mergeCell ref="M86:O86"/>
    <mergeCell ref="CV86:CX86"/>
    <mergeCell ref="DK86:DM86"/>
    <mergeCell ref="DZ89:EB89"/>
    <mergeCell ref="EC89:EE89"/>
    <mergeCell ref="BX86:BZ86"/>
    <mergeCell ref="CA91:CC91"/>
    <mergeCell ref="CD91:CF91"/>
    <mergeCell ref="CJ91:CL91"/>
    <mergeCell ref="CG91:CI91"/>
    <mergeCell ref="CM91:CO91"/>
    <mergeCell ref="CP91:CR91"/>
    <mergeCell ref="CS91:CU91"/>
    <mergeCell ref="CV91:CX91"/>
    <mergeCell ref="CY91:DA91"/>
    <mergeCell ref="DT91:DV91"/>
    <mergeCell ref="DW91:DY91"/>
    <mergeCell ref="DZ91:EB91"/>
    <mergeCell ref="EC91:EE91"/>
    <mergeCell ref="AQ89:AS89"/>
    <mergeCell ref="AT89:AV89"/>
    <mergeCell ref="AW89:AY89"/>
    <mergeCell ref="AZ89:BB89"/>
    <mergeCell ref="AH89:AJ89"/>
    <mergeCell ref="AK89:AM89"/>
    <mergeCell ref="AN89:AP89"/>
    <mergeCell ref="DB91:DD91"/>
    <mergeCell ref="CV89:CX89"/>
    <mergeCell ref="CY89:DA89"/>
    <mergeCell ref="DB89:DD89"/>
    <mergeCell ref="DE89:DG89"/>
    <mergeCell ref="DH89:DJ89"/>
    <mergeCell ref="AK31:AM31"/>
    <mergeCell ref="BC31:BE31"/>
    <mergeCell ref="BC36:BE36"/>
    <mergeCell ref="AN31:AP31"/>
    <mergeCell ref="BI89:BK89"/>
    <mergeCell ref="BL36:BN36"/>
    <mergeCell ref="AQ38:AS38"/>
    <mergeCell ref="EU91:EW91"/>
    <mergeCell ref="AR62:AR66"/>
    <mergeCell ref="AT36:AV36"/>
    <mergeCell ref="AN57:AP57"/>
    <mergeCell ref="AQ57:AS57"/>
    <mergeCell ref="BL91:BN91"/>
    <mergeCell ref="P91:R91"/>
    <mergeCell ref="S91:U91"/>
    <mergeCell ref="V91:X91"/>
    <mergeCell ref="Y91:AA91"/>
    <mergeCell ref="AB91:AD91"/>
    <mergeCell ref="AE91:AG91"/>
    <mergeCell ref="AH91:AJ91"/>
    <mergeCell ref="AK91:AM91"/>
    <mergeCell ref="AN91:AP91"/>
    <mergeCell ref="AZ57:BB57"/>
    <mergeCell ref="EF91:EH91"/>
    <mergeCell ref="EI91:EK91"/>
    <mergeCell ref="EL91:EN91"/>
    <mergeCell ref="EO91:EQ91"/>
    <mergeCell ref="ER91:ET91"/>
    <mergeCell ref="AI66:AI70"/>
    <mergeCell ref="AL61:AL62"/>
    <mergeCell ref="AT57:AV57"/>
    <mergeCell ref="DK89:DM89"/>
    <mergeCell ref="P31:R31"/>
    <mergeCell ref="DT57:DV57"/>
    <mergeCell ref="DQ31:DS31"/>
    <mergeCell ref="AW31:AY31"/>
    <mergeCell ref="AX65:AX69"/>
    <mergeCell ref="AQ31:AS31"/>
    <mergeCell ref="S31:U31"/>
    <mergeCell ref="V31:X31"/>
    <mergeCell ref="Y31:AA31"/>
    <mergeCell ref="M36:O36"/>
    <mergeCell ref="P89:R89"/>
    <mergeCell ref="S89:U89"/>
    <mergeCell ref="V89:X89"/>
    <mergeCell ref="Y89:AA89"/>
    <mergeCell ref="AB89:AD89"/>
    <mergeCell ref="AE89:AG89"/>
    <mergeCell ref="BU31:BW31"/>
    <mergeCell ref="M57:O57"/>
    <mergeCell ref="Y86:AA86"/>
    <mergeCell ref="AB86:AD86"/>
    <mergeCell ref="AE86:AG86"/>
    <mergeCell ref="P36:R36"/>
    <mergeCell ref="AE38:AG38"/>
    <mergeCell ref="AT38:AV38"/>
    <mergeCell ref="AE36:AG36"/>
    <mergeCell ref="BL86:BN86"/>
    <mergeCell ref="AE31:AG31"/>
    <mergeCell ref="AH31:AJ31"/>
    <mergeCell ref="CS86:CU86"/>
    <mergeCell ref="CP57:CR57"/>
    <mergeCell ref="CP36:CR36"/>
    <mergeCell ref="CJ31:CL31"/>
    <mergeCell ref="A6:B6"/>
    <mergeCell ref="EI86:EK86"/>
    <mergeCell ref="DQ57:DS57"/>
    <mergeCell ref="EF57:EH57"/>
    <mergeCell ref="CS57:CU57"/>
    <mergeCell ref="CS31:CU31"/>
    <mergeCell ref="CM86:CO86"/>
    <mergeCell ref="M89:O89"/>
    <mergeCell ref="V36:X36"/>
    <mergeCell ref="Y36:AA36"/>
    <mergeCell ref="AB36:AD36"/>
    <mergeCell ref="AO61:AO62"/>
    <mergeCell ref="AT31:AV31"/>
    <mergeCell ref="AZ31:BB31"/>
    <mergeCell ref="BO89:BQ89"/>
    <mergeCell ref="CG86:CI86"/>
    <mergeCell ref="CG89:CI89"/>
    <mergeCell ref="BR89:BT89"/>
    <mergeCell ref="BU89:BW89"/>
    <mergeCell ref="M31:O31"/>
    <mergeCell ref="BC86:BE86"/>
    <mergeCell ref="BI31:BK31"/>
    <mergeCell ref="BL31:BN31"/>
    <mergeCell ref="CM31:CO31"/>
    <mergeCell ref="CV31:CX31"/>
    <mergeCell ref="AB31:AD31"/>
    <mergeCell ref="S36:U36"/>
    <mergeCell ref="AW57:AY57"/>
    <mergeCell ref="BX31:BZ31"/>
    <mergeCell ref="BF31:BH31"/>
    <mergeCell ref="DZ86:EB86"/>
    <mergeCell ref="EC86:EE86"/>
    <mergeCell ref="CA57:CC57"/>
    <mergeCell ref="CD57:CF57"/>
    <mergeCell ref="CG57:CI57"/>
    <mergeCell ref="CJ57:CL57"/>
    <mergeCell ref="BO86:BQ86"/>
    <mergeCell ref="BM60:BM67"/>
    <mergeCell ref="BC57:BE57"/>
    <mergeCell ref="BI36:BK36"/>
    <mergeCell ref="BF36:BH36"/>
    <mergeCell ref="BF57:BH57"/>
    <mergeCell ref="DK31:DM31"/>
    <mergeCell ref="DE57:DG57"/>
    <mergeCell ref="DH57:DJ57"/>
    <mergeCell ref="CD31:CF31"/>
    <mergeCell ref="CG31:CI31"/>
    <mergeCell ref="BR31:BT31"/>
    <mergeCell ref="CD36:CF36"/>
    <mergeCell ref="CA31:CC31"/>
    <mergeCell ref="CG36:CI36"/>
    <mergeCell ref="DE36:DG36"/>
    <mergeCell ref="DH36:DJ36"/>
    <mergeCell ref="DK36:DM36"/>
    <mergeCell ref="CP31:CR31"/>
    <mergeCell ref="BO31:BQ31"/>
    <mergeCell ref="BX36:BZ36"/>
    <mergeCell ref="CA36:CC36"/>
    <mergeCell ref="CS36:CU36"/>
    <mergeCell ref="EL36:EN36"/>
    <mergeCell ref="EO36:EQ36"/>
    <mergeCell ref="ER36:ET36"/>
    <mergeCell ref="EI57:EK57"/>
    <mergeCell ref="EI31:EK31"/>
    <mergeCell ref="DB57:DD57"/>
    <mergeCell ref="CY31:DA31"/>
    <mergeCell ref="DB31:DD31"/>
    <mergeCell ref="CY36:DA36"/>
    <mergeCell ref="DE31:DG31"/>
    <mergeCell ref="DH31:DJ31"/>
    <mergeCell ref="DN31:DP31"/>
    <mergeCell ref="CV36:CX36"/>
    <mergeCell ref="DW31:DY31"/>
    <mergeCell ref="DB36:DD36"/>
    <mergeCell ref="DW36:DY36"/>
    <mergeCell ref="EO31:EQ31"/>
    <mergeCell ref="ER31:ET31"/>
    <mergeCell ref="FV57:FX57"/>
    <mergeCell ref="EO86:EQ86"/>
    <mergeCell ref="ER86:ET86"/>
    <mergeCell ref="EU86:EW86"/>
    <mergeCell ref="EX86:EZ86"/>
    <mergeCell ref="FG57:FI57"/>
    <mergeCell ref="FJ57:FL57"/>
    <mergeCell ref="FM57:FO57"/>
    <mergeCell ref="FP57:FR57"/>
    <mergeCell ref="FS57:FU57"/>
    <mergeCell ref="EU57:EW57"/>
    <mergeCell ref="EX57:EZ57"/>
    <mergeCell ref="FA57:FC57"/>
    <mergeCell ref="FD57:FF57"/>
    <mergeCell ref="EL57:EN57"/>
    <mergeCell ref="EO57:EQ57"/>
    <mergeCell ref="ER57:ET57"/>
    <mergeCell ref="EL86:EN86"/>
    <mergeCell ref="EU89:EW89"/>
    <mergeCell ref="EC36:EE36"/>
    <mergeCell ref="EI36:EK36"/>
    <mergeCell ref="DZ31:EB31"/>
    <mergeCell ref="FS31:FU31"/>
    <mergeCell ref="EF36:EH36"/>
    <mergeCell ref="DZ36:EB36"/>
    <mergeCell ref="EC31:EE31"/>
    <mergeCell ref="FP31:FR31"/>
    <mergeCell ref="AW86:AY86"/>
    <mergeCell ref="AZ86:BB86"/>
    <mergeCell ref="P86:R86"/>
    <mergeCell ref="S86:U86"/>
    <mergeCell ref="V86:X86"/>
    <mergeCell ref="CM57:CO57"/>
    <mergeCell ref="BI57:BK57"/>
    <mergeCell ref="BL57:BN57"/>
    <mergeCell ref="BO57:BQ57"/>
    <mergeCell ref="EF86:EH86"/>
    <mergeCell ref="DE86:DG86"/>
    <mergeCell ref="DH86:DJ86"/>
    <mergeCell ref="DN36:DP36"/>
    <mergeCell ref="DQ36:DS36"/>
    <mergeCell ref="DT36:DV36"/>
    <mergeCell ref="EF31:EH31"/>
    <mergeCell ref="EU36:EW36"/>
    <mergeCell ref="EX36:EZ36"/>
    <mergeCell ref="FA36:FC36"/>
    <mergeCell ref="EL31:EN31"/>
    <mergeCell ref="DZ57:EB57"/>
    <mergeCell ref="EC57:EE57"/>
    <mergeCell ref="CV57:CX57"/>
    <mergeCell ref="FD91:FF91"/>
    <mergeCell ref="FA91:FC91"/>
    <mergeCell ref="BX91:BZ91"/>
    <mergeCell ref="GK31:GM31"/>
    <mergeCell ref="GK57:GM57"/>
    <mergeCell ref="GK86:GM86"/>
    <mergeCell ref="GK89:GM89"/>
    <mergeCell ref="GK91:GM91"/>
    <mergeCell ref="FY86:GA86"/>
    <mergeCell ref="DW89:DY89"/>
    <mergeCell ref="FD86:FF86"/>
    <mergeCell ref="FG86:FI86"/>
    <mergeCell ref="FJ86:FL86"/>
    <mergeCell ref="FM86:FO86"/>
    <mergeCell ref="FP86:FR86"/>
    <mergeCell ref="FS86:FU86"/>
    <mergeCell ref="DW86:DY86"/>
    <mergeCell ref="DW57:DY57"/>
    <mergeCell ref="FD36:FF36"/>
    <mergeCell ref="FG36:FI36"/>
    <mergeCell ref="FJ36:FL36"/>
    <mergeCell ref="FM36:FO36"/>
    <mergeCell ref="FP36:FR36"/>
    <mergeCell ref="FS36:FU36"/>
    <mergeCell ref="FG31:FI31"/>
    <mergeCell ref="FJ31:FL31"/>
    <mergeCell ref="EU31:EW31"/>
    <mergeCell ref="EX31:EZ31"/>
    <mergeCell ref="FA31:FC31"/>
    <mergeCell ref="FD31:FF31"/>
    <mergeCell ref="FV31:FX31"/>
    <mergeCell ref="FV86:FX86"/>
    <mergeCell ref="GN91:GP91"/>
    <mergeCell ref="GQ91:GS91"/>
    <mergeCell ref="DN91:DP91"/>
    <mergeCell ref="DQ91:DS91"/>
    <mergeCell ref="CS89:CU89"/>
    <mergeCell ref="FY89:GA89"/>
    <mergeCell ref="FY91:GA91"/>
    <mergeCell ref="GB31:GD31"/>
    <mergeCell ref="GB86:GD86"/>
    <mergeCell ref="GB89:GD89"/>
    <mergeCell ref="GB91:GD91"/>
    <mergeCell ref="GE31:GG31"/>
    <mergeCell ref="GE57:GG57"/>
    <mergeCell ref="GE86:GG86"/>
    <mergeCell ref="GE89:GG89"/>
    <mergeCell ref="GE91:GG91"/>
    <mergeCell ref="GB57:GD57"/>
    <mergeCell ref="FY57:GA57"/>
    <mergeCell ref="FY36:GA36"/>
    <mergeCell ref="FY31:GA31"/>
    <mergeCell ref="GQ89:GS89"/>
    <mergeCell ref="EX91:EZ91"/>
    <mergeCell ref="FV89:FX89"/>
    <mergeCell ref="DT31:DV31"/>
    <mergeCell ref="CY86:DA86"/>
    <mergeCell ref="FS89:FU89"/>
    <mergeCell ref="EX89:EZ89"/>
    <mergeCell ref="FA86:FC86"/>
    <mergeCell ref="EF89:EH89"/>
    <mergeCell ref="EI89:EK89"/>
    <mergeCell ref="FV36:FX36"/>
    <mergeCell ref="FM31:FO31"/>
    <mergeCell ref="GT89:GV89"/>
    <mergeCell ref="GW89:GY89"/>
    <mergeCell ref="GZ89:HB89"/>
    <mergeCell ref="HC89:HE89"/>
    <mergeCell ref="HF89:HH89"/>
    <mergeCell ref="FV91:FX91"/>
    <mergeCell ref="FJ91:FL91"/>
    <mergeCell ref="FM91:FO91"/>
    <mergeCell ref="FP91:FR91"/>
    <mergeCell ref="FS91:FU91"/>
    <mergeCell ref="FG91:FI91"/>
    <mergeCell ref="BG60:BG67"/>
    <mergeCell ref="GH31:GJ31"/>
    <mergeCell ref="GH57:GJ57"/>
    <mergeCell ref="GH86:GJ86"/>
    <mergeCell ref="GH89:GJ89"/>
    <mergeCell ref="GH91:GJ91"/>
    <mergeCell ref="BO91:BQ91"/>
    <mergeCell ref="BR91:BT91"/>
    <mergeCell ref="BU91:BW91"/>
    <mergeCell ref="FA89:FC89"/>
    <mergeCell ref="FD89:FF89"/>
    <mergeCell ref="FG89:FI89"/>
    <mergeCell ref="FJ89:FL89"/>
    <mergeCell ref="FM89:FO89"/>
    <mergeCell ref="FP89:FR89"/>
    <mergeCell ref="CP89:CR89"/>
    <mergeCell ref="DN89:DP89"/>
    <mergeCell ref="EL89:EN89"/>
    <mergeCell ref="EO89:EQ89"/>
    <mergeCell ref="ER89:ET89"/>
    <mergeCell ref="GT91:GV91"/>
    <mergeCell ref="ID31:IF31"/>
    <mergeCell ref="IG31:II31"/>
    <mergeCell ref="JB31:JD31"/>
    <mergeCell ref="JE31:JG31"/>
    <mergeCell ref="GN57:GP57"/>
    <mergeCell ref="GQ57:GS57"/>
    <mergeCell ref="GT57:GV57"/>
    <mergeCell ref="GW57:GY57"/>
    <mergeCell ref="GZ57:HB57"/>
    <mergeCell ref="HC57:HE57"/>
    <mergeCell ref="HF57:HH57"/>
    <mergeCell ref="GN86:GP86"/>
    <mergeCell ref="GQ86:GS86"/>
    <mergeCell ref="GT86:GV86"/>
    <mergeCell ref="GW86:GY86"/>
    <mergeCell ref="GZ86:HB86"/>
    <mergeCell ref="HC86:HE86"/>
    <mergeCell ref="HF86:HH86"/>
    <mergeCell ref="HR57:HT57"/>
    <mergeCell ref="HF36:HH36"/>
    <mergeCell ref="ID86:IF86"/>
    <mergeCell ref="IG86:II86"/>
    <mergeCell ref="IJ86:IL86"/>
    <mergeCell ref="HR36:HT36"/>
    <mergeCell ref="HU36:HW36"/>
    <mergeCell ref="HX36:HZ36"/>
    <mergeCell ref="IA36:IC36"/>
    <mergeCell ref="ID36:IF36"/>
    <mergeCell ref="IG36:II36"/>
    <mergeCell ref="IJ36:IL36"/>
    <mergeCell ref="GT36:GV36"/>
    <mergeCell ref="GW36:GY36"/>
    <mergeCell ref="GW91:GY91"/>
    <mergeCell ref="GZ91:HB91"/>
    <mergeCell ref="HC91:HE91"/>
    <mergeCell ref="HF91:HH91"/>
    <mergeCell ref="HI57:HK57"/>
    <mergeCell ref="HL57:HN57"/>
    <mergeCell ref="HO57:HQ57"/>
    <mergeCell ref="HL31:HN31"/>
    <mergeCell ref="HO31:HQ31"/>
    <mergeCell ref="HR31:HT31"/>
    <mergeCell ref="HU31:HW31"/>
    <mergeCell ref="HX31:HZ31"/>
    <mergeCell ref="IA31:IC31"/>
    <mergeCell ref="GN31:GP31"/>
    <mergeCell ref="GQ31:GS31"/>
    <mergeCell ref="GT31:GV31"/>
    <mergeCell ref="GW31:GY31"/>
    <mergeCell ref="GZ31:HB31"/>
    <mergeCell ref="HC31:HE31"/>
    <mergeCell ref="HF31:HH31"/>
    <mergeCell ref="HI86:HK86"/>
    <mergeCell ref="HL86:HN86"/>
    <mergeCell ref="HO86:HQ86"/>
    <mergeCell ref="HR86:HT86"/>
    <mergeCell ref="HU86:HW86"/>
    <mergeCell ref="HX86:HZ86"/>
    <mergeCell ref="IA86:IC86"/>
    <mergeCell ref="HI36:HK36"/>
    <mergeCell ref="HL36:HN36"/>
    <mergeCell ref="HO36:HQ36"/>
    <mergeCell ref="GN89:GP89"/>
    <mergeCell ref="GZ36:HB36"/>
    <mergeCell ref="HC36:HE36"/>
    <mergeCell ref="HI31:HK31"/>
    <mergeCell ref="LJ31:LL31"/>
    <mergeCell ref="LM31:LO31"/>
    <mergeCell ref="JN31:JP31"/>
    <mergeCell ref="JQ31:JS31"/>
    <mergeCell ref="JT31:JV31"/>
    <mergeCell ref="JW31:JY31"/>
    <mergeCell ref="JZ31:KB31"/>
    <mergeCell ref="KC31:KE31"/>
    <mergeCell ref="KF31:KH31"/>
    <mergeCell ref="KL31:KN31"/>
    <mergeCell ref="JK89:JM89"/>
    <mergeCell ref="LG36:LI36"/>
    <mergeCell ref="LJ36:LL36"/>
    <mergeCell ref="IP36:IR36"/>
    <mergeCell ref="HU57:HW57"/>
    <mergeCell ref="IA89:IC89"/>
    <mergeCell ref="ID89:IF89"/>
    <mergeCell ref="IG89:II89"/>
    <mergeCell ref="IJ89:IL89"/>
    <mergeCell ref="IM89:IO89"/>
    <mergeCell ref="IP89:IR89"/>
    <mergeCell ref="LD31:LF31"/>
    <mergeCell ref="IJ57:IL57"/>
    <mergeCell ref="IM57:IO57"/>
    <mergeCell ref="IP57:IR57"/>
    <mergeCell ref="IS57:IU57"/>
    <mergeCell ref="IV57:IX57"/>
    <mergeCell ref="IY57:JA57"/>
    <mergeCell ref="JB36:JD36"/>
    <mergeCell ref="IJ31:IL31"/>
    <mergeCell ref="JE91:JG91"/>
    <mergeCell ref="IV86:IX86"/>
    <mergeCell ref="IY86:JA86"/>
    <mergeCell ref="JB86:JD86"/>
    <mergeCell ref="JE86:JG86"/>
    <mergeCell ref="HX57:HZ57"/>
    <mergeCell ref="IA57:IC57"/>
    <mergeCell ref="ID57:IF57"/>
    <mergeCell ref="IG57:II57"/>
    <mergeCell ref="LD36:LF36"/>
    <mergeCell ref="JQ86:JS86"/>
    <mergeCell ref="JT86:JV86"/>
    <mergeCell ref="JW86:JY86"/>
    <mergeCell ref="JZ86:KB86"/>
    <mergeCell ref="KC86:KE86"/>
    <mergeCell ref="JK36:JM36"/>
    <mergeCell ref="JK57:JM57"/>
    <mergeCell ref="LD57:LF57"/>
    <mergeCell ref="JN36:JP36"/>
    <mergeCell ref="JQ36:JS36"/>
    <mergeCell ref="JT36:JV36"/>
    <mergeCell ref="JW36:JY36"/>
    <mergeCell ref="JZ36:KB36"/>
    <mergeCell ref="KC36:KE36"/>
    <mergeCell ref="IM86:IO86"/>
    <mergeCell ref="IP86:IR86"/>
    <mergeCell ref="IS86:IU86"/>
    <mergeCell ref="IM36:IO36"/>
    <mergeCell ref="IS36:IU36"/>
    <mergeCell ref="HX89:HZ89"/>
    <mergeCell ref="IV36:IX36"/>
    <mergeCell ref="IY36:JA36"/>
    <mergeCell ref="IM31:IO31"/>
    <mergeCell ref="IP31:IR31"/>
    <mergeCell ref="KF36:KH36"/>
    <mergeCell ref="KI36:KK36"/>
    <mergeCell ref="KL36:KN36"/>
    <mergeCell ref="KO36:KQ36"/>
    <mergeCell ref="KR36:KT36"/>
    <mergeCell ref="KU36:KW36"/>
    <mergeCell ref="KO31:KQ31"/>
    <mergeCell ref="KR31:KT31"/>
    <mergeCell ref="KI31:KK31"/>
    <mergeCell ref="JN57:JP57"/>
    <mergeCell ref="JQ57:JS57"/>
    <mergeCell ref="JT57:JV57"/>
    <mergeCell ref="JW57:JY57"/>
    <mergeCell ref="JZ57:KB57"/>
    <mergeCell ref="KC57:KE57"/>
    <mergeCell ref="KF57:KH57"/>
    <mergeCell ref="KI57:KK57"/>
    <mergeCell ref="KL57:KN57"/>
    <mergeCell ref="KO57:KQ57"/>
    <mergeCell ref="KR57:KT57"/>
    <mergeCell ref="KU57:KW57"/>
    <mergeCell ref="JH31:JJ31"/>
    <mergeCell ref="JE36:JG36"/>
    <mergeCell ref="JH36:JJ36"/>
    <mergeCell ref="JE57:JG57"/>
    <mergeCell ref="JH57:JJ57"/>
    <mergeCell ref="JB57:JD57"/>
    <mergeCell ref="HI89:HK89"/>
    <mergeCell ref="HL89:HN89"/>
    <mergeCell ref="HO89:HQ89"/>
    <mergeCell ref="HR89:HT89"/>
    <mergeCell ref="HU89:HW89"/>
    <mergeCell ref="KX57:KZ57"/>
    <mergeCell ref="LA57:LC57"/>
    <mergeCell ref="LG31:LI31"/>
    <mergeCell ref="KX31:KZ31"/>
    <mergeCell ref="LA31:LC31"/>
    <mergeCell ref="KX36:KZ36"/>
    <mergeCell ref="LA36:LC36"/>
    <mergeCell ref="KU31:KW31"/>
    <mergeCell ref="HI91:HK91"/>
    <mergeCell ref="HL91:HN91"/>
    <mergeCell ref="HO91:HQ91"/>
    <mergeCell ref="HR91:HT91"/>
    <mergeCell ref="HU91:HW91"/>
    <mergeCell ref="HX91:HZ91"/>
    <mergeCell ref="IA91:IC91"/>
    <mergeCell ref="ID91:IF91"/>
    <mergeCell ref="IG91:II91"/>
    <mergeCell ref="IJ91:IL91"/>
    <mergeCell ref="IM91:IO91"/>
    <mergeCell ref="IP91:IR91"/>
    <mergeCell ref="IS91:IU91"/>
    <mergeCell ref="IV91:IX91"/>
    <mergeCell ref="IY91:JA91"/>
    <mergeCell ref="JB91:JD91"/>
    <mergeCell ref="KR89:KT89"/>
    <mergeCell ref="KU89:KW89"/>
    <mergeCell ref="KX89:KZ89"/>
    <mergeCell ref="LP89:LR89"/>
    <mergeCell ref="LS89:LU89"/>
    <mergeCell ref="LV89:LX89"/>
    <mergeCell ref="LY89:MA89"/>
    <mergeCell ref="LY86:MA86"/>
    <mergeCell ref="MB86:MD86"/>
    <mergeCell ref="ME86:MG86"/>
    <mergeCell ref="MH86:MJ86"/>
    <mergeCell ref="MK86:MM86"/>
    <mergeCell ref="MN86:MP86"/>
    <mergeCell ref="MQ86:MS86"/>
    <mergeCell ref="IS31:IU31"/>
    <mergeCell ref="IV31:IX31"/>
    <mergeCell ref="IY31:JA31"/>
    <mergeCell ref="JH86:JJ86"/>
    <mergeCell ref="JK86:JM86"/>
    <mergeCell ref="JH91:JJ91"/>
    <mergeCell ref="JK91:JM91"/>
    <mergeCell ref="IS89:IU89"/>
    <mergeCell ref="IV89:IX89"/>
    <mergeCell ref="IY89:JA89"/>
    <mergeCell ref="JB89:JD89"/>
    <mergeCell ref="JE89:JG89"/>
    <mergeCell ref="JH89:JJ89"/>
    <mergeCell ref="LA89:LC89"/>
    <mergeCell ref="JK31:JM31"/>
    <mergeCell ref="LJ57:LL57"/>
    <mergeCell ref="LM57:LO57"/>
    <mergeCell ref="KF86:KH86"/>
    <mergeCell ref="KI86:KK86"/>
    <mergeCell ref="KL86:KN86"/>
    <mergeCell ref="KO86:KQ86"/>
    <mergeCell ref="LA86:LC86"/>
    <mergeCell ref="LD86:LF86"/>
    <mergeCell ref="JN89:JP89"/>
    <mergeCell ref="JQ89:JS89"/>
    <mergeCell ref="JT89:JV89"/>
    <mergeCell ref="JW89:JY89"/>
    <mergeCell ref="JZ89:KB89"/>
    <mergeCell ref="KC89:KE89"/>
    <mergeCell ref="KF89:KH89"/>
    <mergeCell ref="KI89:KK89"/>
    <mergeCell ref="KL89:KN89"/>
    <mergeCell ref="KO89:KQ89"/>
    <mergeCell ref="LM36:LO36"/>
    <mergeCell ref="LD89:LF89"/>
    <mergeCell ref="LG89:LI89"/>
    <mergeCell ref="LJ89:LL89"/>
    <mergeCell ref="LM89:LO89"/>
    <mergeCell ref="KR86:KT86"/>
    <mergeCell ref="LG57:LI57"/>
    <mergeCell ref="LM86:LO86"/>
    <mergeCell ref="LG86:LI86"/>
    <mergeCell ref="LJ86:LL86"/>
    <mergeCell ref="JN86:JP86"/>
    <mergeCell ref="LP31:LR31"/>
    <mergeCell ref="LS31:LU31"/>
    <mergeCell ref="LV31:LX31"/>
    <mergeCell ref="LY31:MA31"/>
    <mergeCell ref="MB31:MD31"/>
    <mergeCell ref="ME31:MG31"/>
    <mergeCell ref="MH31:MJ31"/>
    <mergeCell ref="MK31:MM31"/>
    <mergeCell ref="MN31:MP31"/>
    <mergeCell ref="MQ36:MS36"/>
    <mergeCell ref="LS57:LU57"/>
    <mergeCell ref="LS36:LU36"/>
    <mergeCell ref="LV36:LX36"/>
    <mergeCell ref="LY36:MA36"/>
    <mergeCell ref="MB36:MD36"/>
    <mergeCell ref="ME36:MG36"/>
    <mergeCell ref="MH36:MJ36"/>
    <mergeCell ref="MK36:MM36"/>
    <mergeCell ref="MN36:MP36"/>
    <mergeCell ref="LV57:LX57"/>
    <mergeCell ref="LY57:MA57"/>
    <mergeCell ref="MB57:MD57"/>
    <mergeCell ref="ME57:MG57"/>
    <mergeCell ref="LP57:LR57"/>
    <mergeCell ref="LP36:LR36"/>
    <mergeCell ref="LS86:LU86"/>
    <mergeCell ref="LV86:LX86"/>
    <mergeCell ref="LP86:LR86"/>
    <mergeCell ref="NF86:NH86"/>
    <mergeCell ref="NI86:NK86"/>
    <mergeCell ref="NL86:NN86"/>
    <mergeCell ref="NO86:NQ86"/>
    <mergeCell ref="JN91:JP91"/>
    <mergeCell ref="JQ91:JS91"/>
    <mergeCell ref="JT91:JV91"/>
    <mergeCell ref="JW91:JY91"/>
    <mergeCell ref="JZ91:KB91"/>
    <mergeCell ref="KC91:KE91"/>
    <mergeCell ref="KF91:KH91"/>
    <mergeCell ref="KI91:KK91"/>
    <mergeCell ref="KL91:KN91"/>
    <mergeCell ref="KO91:KQ91"/>
    <mergeCell ref="KR91:KT91"/>
    <mergeCell ref="KU91:KW91"/>
    <mergeCell ref="KX91:KZ91"/>
    <mergeCell ref="LA91:LC91"/>
    <mergeCell ref="LD91:LF91"/>
    <mergeCell ref="LG91:LI91"/>
    <mergeCell ref="LJ91:LL91"/>
    <mergeCell ref="LM91:LO91"/>
    <mergeCell ref="LP91:LR91"/>
    <mergeCell ref="LS91:LU91"/>
    <mergeCell ref="KU86:KW86"/>
    <mergeCell ref="KX86:KZ86"/>
    <mergeCell ref="LV91:LX91"/>
    <mergeCell ref="LY91:MA91"/>
    <mergeCell ref="MB91:MD91"/>
    <mergeCell ref="MB89:MD89"/>
    <mergeCell ref="ME89:MG89"/>
    <mergeCell ref="MH89:MJ89"/>
    <mergeCell ref="MK89:MM89"/>
    <mergeCell ref="MN89:MP89"/>
    <mergeCell ref="ME91:MG91"/>
    <mergeCell ref="MH91:MJ91"/>
    <mergeCell ref="MK91:MM91"/>
    <mergeCell ref="MN91:MP91"/>
    <mergeCell ref="MQ91:MS91"/>
    <mergeCell ref="MT91:MV91"/>
    <mergeCell ref="MW91:MY91"/>
    <mergeCell ref="MZ91:NB91"/>
    <mergeCell ref="NC91:NE91"/>
    <mergeCell ref="NC89:NE89"/>
    <mergeCell ref="MW57:MY57"/>
    <mergeCell ref="MZ57:NB57"/>
    <mergeCell ref="NC57:NE57"/>
    <mergeCell ref="NC36:NE36"/>
    <mergeCell ref="MQ31:MS31"/>
    <mergeCell ref="MT31:MV31"/>
    <mergeCell ref="MW31:MY31"/>
    <mergeCell ref="MZ31:NB31"/>
    <mergeCell ref="NC31:NE31"/>
    <mergeCell ref="MQ89:MS89"/>
    <mergeCell ref="MT89:MV89"/>
    <mergeCell ref="MW89:MY89"/>
    <mergeCell ref="MZ89:NB89"/>
    <mergeCell ref="MZ86:NB86"/>
    <mergeCell ref="NC86:NE86"/>
    <mergeCell ref="MH57:MJ57"/>
    <mergeCell ref="MK57:MM57"/>
    <mergeCell ref="MN57:MP57"/>
    <mergeCell ref="MQ57:MS57"/>
    <mergeCell ref="MT57:MV57"/>
    <mergeCell ref="MT36:MV36"/>
    <mergeCell ref="MW36:MY36"/>
    <mergeCell ref="MT86:MV86"/>
    <mergeCell ref="MW86:MY86"/>
    <mergeCell ref="MZ36:NB36"/>
    <mergeCell ref="OG31:OI31"/>
    <mergeCell ref="OJ31:OL31"/>
    <mergeCell ref="OM31:OO31"/>
    <mergeCell ref="OP31:OR31"/>
    <mergeCell ref="OS31:OU31"/>
    <mergeCell ref="OV31:OX31"/>
    <mergeCell ref="OY31:PA31"/>
    <mergeCell ref="PB31:PD31"/>
    <mergeCell ref="PE31:PG31"/>
    <mergeCell ref="NF31:NH31"/>
    <mergeCell ref="NI31:NK31"/>
    <mergeCell ref="NL31:NN31"/>
    <mergeCell ref="NO31:NQ31"/>
    <mergeCell ref="NR31:NT31"/>
    <mergeCell ref="NU31:NW31"/>
    <mergeCell ref="NX31:NZ31"/>
    <mergeCell ref="OA31:OC31"/>
    <mergeCell ref="OD31:OF31"/>
    <mergeCell ref="PE36:PG36"/>
    <mergeCell ref="PH36:PJ36"/>
    <mergeCell ref="PK36:PM36"/>
    <mergeCell ref="QI31:QK31"/>
    <mergeCell ref="QL31:QN31"/>
    <mergeCell ref="QO31:QQ31"/>
    <mergeCell ref="QR31:QT31"/>
    <mergeCell ref="QU31:QW31"/>
    <mergeCell ref="QX31:QZ31"/>
    <mergeCell ref="RA31:RC31"/>
    <mergeCell ref="RD31:RF31"/>
    <mergeCell ref="RG31:RI31"/>
    <mergeCell ref="PH31:PJ31"/>
    <mergeCell ref="PK31:PM31"/>
    <mergeCell ref="PN31:PP31"/>
    <mergeCell ref="PQ31:PS31"/>
    <mergeCell ref="PT31:PV31"/>
    <mergeCell ref="PW31:PY31"/>
    <mergeCell ref="PZ31:QB31"/>
    <mergeCell ref="QC31:QE31"/>
    <mergeCell ref="QF31:QH31"/>
    <mergeCell ref="RJ36:RL36"/>
    <mergeCell ref="RM36:RO36"/>
    <mergeCell ref="PN36:PP36"/>
    <mergeCell ref="PQ36:PS36"/>
    <mergeCell ref="PT36:PV36"/>
    <mergeCell ref="PW36:PY36"/>
    <mergeCell ref="PZ36:QB36"/>
    <mergeCell ref="QC36:QE36"/>
    <mergeCell ref="QF36:QH36"/>
    <mergeCell ref="QI36:QK36"/>
    <mergeCell ref="QL36:QN36"/>
    <mergeCell ref="RJ31:RL31"/>
    <mergeCell ref="RM31:RO31"/>
    <mergeCell ref="RP31:RR31"/>
    <mergeCell ref="RS31:RU31"/>
    <mergeCell ref="NF36:NH36"/>
    <mergeCell ref="NI36:NK36"/>
    <mergeCell ref="NL36:NN36"/>
    <mergeCell ref="NO36:NQ36"/>
    <mergeCell ref="NR36:NT36"/>
    <mergeCell ref="NU36:NW36"/>
    <mergeCell ref="NX36:NZ36"/>
    <mergeCell ref="OA36:OC36"/>
    <mergeCell ref="OD36:OF36"/>
    <mergeCell ref="OG36:OI36"/>
    <mergeCell ref="OJ36:OL36"/>
    <mergeCell ref="OM36:OO36"/>
    <mergeCell ref="OP36:OR36"/>
    <mergeCell ref="OS36:OU36"/>
    <mergeCell ref="OV36:OX36"/>
    <mergeCell ref="OY36:PA36"/>
    <mergeCell ref="PB36:PD36"/>
    <mergeCell ref="QL57:QN57"/>
    <mergeCell ref="QO57:QQ57"/>
    <mergeCell ref="QR57:QT57"/>
    <mergeCell ref="RP36:RR36"/>
    <mergeCell ref="RS36:RU36"/>
    <mergeCell ref="NF57:NH57"/>
    <mergeCell ref="NI57:NK57"/>
    <mergeCell ref="NL57:NN57"/>
    <mergeCell ref="NO57:NQ57"/>
    <mergeCell ref="NR57:NT57"/>
    <mergeCell ref="NU57:NW57"/>
    <mergeCell ref="NX57:NZ57"/>
    <mergeCell ref="OA57:OC57"/>
    <mergeCell ref="OD57:OF57"/>
    <mergeCell ref="OG57:OI57"/>
    <mergeCell ref="OJ57:OL57"/>
    <mergeCell ref="OM57:OO57"/>
    <mergeCell ref="OP57:OR57"/>
    <mergeCell ref="OS57:OU57"/>
    <mergeCell ref="OV57:OX57"/>
    <mergeCell ref="OY57:PA57"/>
    <mergeCell ref="PB57:PD57"/>
    <mergeCell ref="PE57:PG57"/>
    <mergeCell ref="PH57:PJ57"/>
    <mergeCell ref="PK57:PM57"/>
    <mergeCell ref="QO36:QQ36"/>
    <mergeCell ref="QR36:QT36"/>
    <mergeCell ref="QU36:QW36"/>
    <mergeCell ref="QX36:QZ36"/>
    <mergeCell ref="RA36:RC36"/>
    <mergeCell ref="RD36:RF36"/>
    <mergeCell ref="RG36:RI36"/>
    <mergeCell ref="NR86:NT86"/>
    <mergeCell ref="NU86:NW86"/>
    <mergeCell ref="NX86:NZ86"/>
    <mergeCell ref="OA86:OC86"/>
    <mergeCell ref="OD86:OF86"/>
    <mergeCell ref="QU57:QW57"/>
    <mergeCell ref="QX57:QZ57"/>
    <mergeCell ref="RA57:RC57"/>
    <mergeCell ref="RD57:RF57"/>
    <mergeCell ref="RG57:RI57"/>
    <mergeCell ref="RJ57:RL57"/>
    <mergeCell ref="RM57:RO57"/>
    <mergeCell ref="RP57:RR57"/>
    <mergeCell ref="PN57:PP57"/>
    <mergeCell ref="PQ57:PS57"/>
    <mergeCell ref="RG86:RI86"/>
    <mergeCell ref="PH86:PJ86"/>
    <mergeCell ref="PK86:PM86"/>
    <mergeCell ref="PN86:PP86"/>
    <mergeCell ref="PQ86:PS86"/>
    <mergeCell ref="PT86:PV86"/>
    <mergeCell ref="PW86:PY86"/>
    <mergeCell ref="PZ86:QB86"/>
    <mergeCell ref="QC86:QE86"/>
    <mergeCell ref="QF86:QH86"/>
    <mergeCell ref="OG86:OI86"/>
    <mergeCell ref="OJ86:OL86"/>
    <mergeCell ref="OM86:OO86"/>
    <mergeCell ref="OP86:OR86"/>
    <mergeCell ref="OS86:OU86"/>
    <mergeCell ref="OV86:OX86"/>
    <mergeCell ref="OY86:PA86"/>
    <mergeCell ref="PB86:PD86"/>
    <mergeCell ref="PE86:PG86"/>
    <mergeCell ref="RJ86:RL86"/>
    <mergeCell ref="RM86:RO86"/>
    <mergeCell ref="RP86:RR86"/>
    <mergeCell ref="RS86:RU86"/>
    <mergeCell ref="NF89:NH89"/>
    <mergeCell ref="NI89:NK89"/>
    <mergeCell ref="NL89:NN89"/>
    <mergeCell ref="NO89:NQ89"/>
    <mergeCell ref="NR89:NT89"/>
    <mergeCell ref="NU89:NW89"/>
    <mergeCell ref="NX89:NZ89"/>
    <mergeCell ref="OA89:OC89"/>
    <mergeCell ref="OD89:OF89"/>
    <mergeCell ref="OG89:OI89"/>
    <mergeCell ref="OJ89:OL89"/>
    <mergeCell ref="OM89:OO89"/>
    <mergeCell ref="OP89:OR89"/>
    <mergeCell ref="OS89:OU89"/>
    <mergeCell ref="OV89:OX89"/>
    <mergeCell ref="OY89:PA89"/>
    <mergeCell ref="PB89:PD89"/>
    <mergeCell ref="PE89:PG89"/>
    <mergeCell ref="PH89:PJ89"/>
    <mergeCell ref="PK89:PM89"/>
    <mergeCell ref="QI86:QK86"/>
    <mergeCell ref="QL86:QN86"/>
    <mergeCell ref="QO86:QQ86"/>
    <mergeCell ref="QR86:QT86"/>
    <mergeCell ref="QU86:QW86"/>
    <mergeCell ref="QX86:QZ86"/>
    <mergeCell ref="RA89:RC89"/>
    <mergeCell ref="RD89:RF89"/>
    <mergeCell ref="RG89:RI89"/>
    <mergeCell ref="RJ89:RL89"/>
    <mergeCell ref="RM89:RO89"/>
    <mergeCell ref="PN89:PP89"/>
    <mergeCell ref="PQ89:PS89"/>
    <mergeCell ref="PT89:PV89"/>
    <mergeCell ref="PW89:PY89"/>
    <mergeCell ref="PZ89:QB89"/>
    <mergeCell ref="QC89:QE89"/>
    <mergeCell ref="QF89:QH89"/>
    <mergeCell ref="QI89:QK89"/>
    <mergeCell ref="QL89:QN89"/>
    <mergeCell ref="RA91:RC91"/>
    <mergeCell ref="RD91:RF91"/>
    <mergeCell ref="RG91:RI91"/>
    <mergeCell ref="RJ91:RL91"/>
    <mergeCell ref="RM91:RO91"/>
    <mergeCell ref="OG91:OI91"/>
    <mergeCell ref="OJ91:OL91"/>
    <mergeCell ref="OM91:OO91"/>
    <mergeCell ref="OP91:OR91"/>
    <mergeCell ref="OS91:OU91"/>
    <mergeCell ref="OV91:OX91"/>
    <mergeCell ref="OY91:PA91"/>
    <mergeCell ref="PB91:PD91"/>
    <mergeCell ref="PE91:PG91"/>
    <mergeCell ref="PH91:PJ91"/>
    <mergeCell ref="PK91:PM91"/>
    <mergeCell ref="PN91:PP91"/>
    <mergeCell ref="PQ91:PS91"/>
    <mergeCell ref="QO89:QQ89"/>
    <mergeCell ref="QR89:QT89"/>
    <mergeCell ref="QU89:QW89"/>
    <mergeCell ref="QX89:QZ89"/>
    <mergeCell ref="RS91:RU91"/>
    <mergeCell ref="PT91:PV91"/>
    <mergeCell ref="PW91:PY91"/>
    <mergeCell ref="PZ91:QB91"/>
    <mergeCell ref="QC91:QE91"/>
    <mergeCell ref="QF91:QH91"/>
    <mergeCell ref="QI91:QK91"/>
    <mergeCell ref="QL91:QN91"/>
    <mergeCell ref="QO91:QQ91"/>
    <mergeCell ref="QR91:QT91"/>
    <mergeCell ref="RP89:RR89"/>
    <mergeCell ref="RS89:RU89"/>
    <mergeCell ref="SW31:SY31"/>
    <mergeCell ref="SZ31:TB31"/>
    <mergeCell ref="TC31:TE31"/>
    <mergeCell ref="TF31:TH31"/>
    <mergeCell ref="QU91:QW91"/>
    <mergeCell ref="SW57:SY57"/>
    <mergeCell ref="SZ57:TB57"/>
    <mergeCell ref="TC57:TE57"/>
    <mergeCell ref="TF57:TH57"/>
    <mergeCell ref="QX91:QZ91"/>
    <mergeCell ref="QG63:QG64"/>
    <mergeCell ref="RA86:RC86"/>
    <mergeCell ref="RD86:RF86"/>
    <mergeCell ref="RS57:RU57"/>
    <mergeCell ref="PT57:PV57"/>
    <mergeCell ref="PW57:PY57"/>
    <mergeCell ref="PZ57:QB57"/>
    <mergeCell ref="QC57:QE57"/>
    <mergeCell ref="QF57:QH57"/>
    <mergeCell ref="QI57:QK57"/>
    <mergeCell ref="TI31:TK31"/>
    <mergeCell ref="TL31:TN31"/>
    <mergeCell ref="RV36:RX36"/>
    <mergeCell ref="RY36:SA36"/>
    <mergeCell ref="SB36:SD36"/>
    <mergeCell ref="SE36:SG36"/>
    <mergeCell ref="SH36:SJ36"/>
    <mergeCell ref="SK36:SM36"/>
    <mergeCell ref="SN36:SP36"/>
    <mergeCell ref="SQ36:SS36"/>
    <mergeCell ref="ST36:SV36"/>
    <mergeCell ref="SW36:SY36"/>
    <mergeCell ref="SZ36:TB36"/>
    <mergeCell ref="TC36:TE36"/>
    <mergeCell ref="TF36:TH36"/>
    <mergeCell ref="TI36:TK36"/>
    <mergeCell ref="TL36:TN36"/>
    <mergeCell ref="RV31:RX31"/>
    <mergeCell ref="RY31:SA31"/>
    <mergeCell ref="SB31:SD31"/>
    <mergeCell ref="SE31:SG31"/>
    <mergeCell ref="SH31:SJ31"/>
    <mergeCell ref="SK31:SM31"/>
    <mergeCell ref="SN31:SP31"/>
    <mergeCell ref="SQ31:SS31"/>
    <mergeCell ref="ST31:SV31"/>
    <mergeCell ref="TI57:TK57"/>
    <mergeCell ref="TL57:TN57"/>
    <mergeCell ref="RV86:RX86"/>
    <mergeCell ref="RY86:SA86"/>
    <mergeCell ref="SB86:SD86"/>
    <mergeCell ref="SE86:SG86"/>
    <mergeCell ref="SH86:SJ86"/>
    <mergeCell ref="SK86:SM86"/>
    <mergeCell ref="SN86:SP86"/>
    <mergeCell ref="SQ86:SS86"/>
    <mergeCell ref="ST86:SV86"/>
    <mergeCell ref="SW86:SY86"/>
    <mergeCell ref="SZ86:TB86"/>
    <mergeCell ref="TC86:TE86"/>
    <mergeCell ref="TF86:TH86"/>
    <mergeCell ref="TI86:TK86"/>
    <mergeCell ref="TL86:TN86"/>
    <mergeCell ref="RV57:RX57"/>
    <mergeCell ref="RY57:SA57"/>
    <mergeCell ref="SB57:SD57"/>
    <mergeCell ref="SE57:SG57"/>
    <mergeCell ref="SH57:SJ57"/>
    <mergeCell ref="SK57:SM57"/>
    <mergeCell ref="SN57:SP57"/>
    <mergeCell ref="SQ57:SS57"/>
    <mergeCell ref="ST57:SV57"/>
    <mergeCell ref="SW89:SY89"/>
    <mergeCell ref="SZ89:TB89"/>
    <mergeCell ref="TC89:TE89"/>
    <mergeCell ref="TF89:TH89"/>
    <mergeCell ref="TI89:TK89"/>
    <mergeCell ref="TL89:TN89"/>
    <mergeCell ref="RV91:RX91"/>
    <mergeCell ref="RY91:SA91"/>
    <mergeCell ref="SB91:SD91"/>
    <mergeCell ref="SE91:SG91"/>
    <mergeCell ref="SH91:SJ91"/>
    <mergeCell ref="SK91:SM91"/>
    <mergeCell ref="SN91:SP91"/>
    <mergeCell ref="SQ91:SS91"/>
    <mergeCell ref="ST91:SV91"/>
    <mergeCell ref="SW91:SY91"/>
    <mergeCell ref="SZ91:TB91"/>
    <mergeCell ref="TC91:TE91"/>
    <mergeCell ref="TF91:TH91"/>
    <mergeCell ref="TI91:TK91"/>
    <mergeCell ref="TL91:TN91"/>
    <mergeCell ref="RV89:RX89"/>
    <mergeCell ref="RY89:SA89"/>
    <mergeCell ref="SB89:SD89"/>
    <mergeCell ref="SE89:SG89"/>
    <mergeCell ref="SH89:SJ89"/>
    <mergeCell ref="SK89:SM89"/>
    <mergeCell ref="SN89:SP89"/>
    <mergeCell ref="SQ89:SS89"/>
    <mergeCell ref="ST89:SV89"/>
    <mergeCell ref="RP91:RR91"/>
    <mergeCell ref="A57:C57"/>
    <mergeCell ref="D57:F57"/>
    <mergeCell ref="G57:I57"/>
    <mergeCell ref="J57:L57"/>
    <mergeCell ref="A86:C86"/>
    <mergeCell ref="D86:F86"/>
    <mergeCell ref="G86:I86"/>
    <mergeCell ref="J86:L86"/>
    <mergeCell ref="A89:C89"/>
    <mergeCell ref="D89:F89"/>
    <mergeCell ref="G89:I89"/>
    <mergeCell ref="J89:L89"/>
    <mergeCell ref="G31:I31"/>
    <mergeCell ref="J31:L31"/>
    <mergeCell ref="A36:C36"/>
    <mergeCell ref="D36:F36"/>
    <mergeCell ref="G36:I36"/>
    <mergeCell ref="J36:L36"/>
    <mergeCell ref="A31:C31"/>
    <mergeCell ref="D31:F31"/>
    <mergeCell ref="G41:I41"/>
    <mergeCell ref="J41:L41"/>
    <mergeCell ref="NF91:NH91"/>
    <mergeCell ref="NI91:NK91"/>
    <mergeCell ref="NL91:NN91"/>
    <mergeCell ref="NO91:NQ91"/>
    <mergeCell ref="NR91:NT91"/>
    <mergeCell ref="NU91:NW91"/>
    <mergeCell ref="NX91:NZ91"/>
    <mergeCell ref="OA91:OC91"/>
    <mergeCell ref="OD91:OF91"/>
  </mergeCells>
  <phoneticPr fontId="120" type="noConversion"/>
  <conditionalFormatting sqref="TO90:XFD90">
    <cfRule type="cellIs" dxfId="46" priority="79" operator="greaterThan">
      <formula>111</formula>
    </cfRule>
  </conditionalFormatting>
  <conditionalFormatting sqref="M90:DV90">
    <cfRule type="cellIs" dxfId="45" priority="38" stopIfTrue="1" operator="greaterThan">
      <formula>122</formula>
    </cfRule>
  </conditionalFormatting>
  <conditionalFormatting sqref="M90:DV90">
    <cfRule type="cellIs" dxfId="44" priority="37" operator="greaterThan">
      <formula>111</formula>
    </cfRule>
  </conditionalFormatting>
  <conditionalFormatting sqref="DW90:DY90">
    <cfRule type="cellIs" dxfId="43" priority="35" stopIfTrue="1" operator="greaterThan">
      <formula>122</formula>
    </cfRule>
  </conditionalFormatting>
  <conditionalFormatting sqref="DW90:DY90">
    <cfRule type="cellIs" dxfId="42" priority="34" operator="greaterThan">
      <formula>111</formula>
    </cfRule>
  </conditionalFormatting>
  <conditionalFormatting sqref="DZ90:FX90">
    <cfRule type="cellIs" dxfId="41" priority="33" stopIfTrue="1" operator="greaterThan">
      <formula>122</formula>
    </cfRule>
  </conditionalFormatting>
  <conditionalFormatting sqref="DZ90:FX90">
    <cfRule type="cellIs" dxfId="40" priority="32" operator="greaterThan">
      <formula>111</formula>
    </cfRule>
  </conditionalFormatting>
  <conditionalFormatting sqref="FY90:GA90">
    <cfRule type="cellIs" dxfId="39" priority="31" stopIfTrue="1" operator="greaterThan">
      <formula>122</formula>
    </cfRule>
  </conditionalFormatting>
  <conditionalFormatting sqref="FY90:GA90">
    <cfRule type="cellIs" dxfId="38" priority="30" operator="greaterThan">
      <formula>111</formula>
    </cfRule>
  </conditionalFormatting>
  <conditionalFormatting sqref="GB90:GD90">
    <cfRule type="cellIs" dxfId="37" priority="29" stopIfTrue="1" operator="greaterThan">
      <formula>122</formula>
    </cfRule>
  </conditionalFormatting>
  <conditionalFormatting sqref="GB90:GD90">
    <cfRule type="cellIs" dxfId="36" priority="28" operator="greaterThan">
      <formula>111</formula>
    </cfRule>
  </conditionalFormatting>
  <conditionalFormatting sqref="GE90:GG90">
    <cfRule type="cellIs" dxfId="35" priority="27" stopIfTrue="1" operator="greaterThan">
      <formula>122</formula>
    </cfRule>
  </conditionalFormatting>
  <conditionalFormatting sqref="GE90:GG90">
    <cfRule type="cellIs" dxfId="34" priority="26" operator="greaterThan">
      <formula>111</formula>
    </cfRule>
  </conditionalFormatting>
  <conditionalFormatting sqref="GH90:GJ90">
    <cfRule type="cellIs" dxfId="33" priority="25" stopIfTrue="1" operator="greaterThan">
      <formula>122</formula>
    </cfRule>
  </conditionalFormatting>
  <conditionalFormatting sqref="GH90:GJ90">
    <cfRule type="cellIs" dxfId="32" priority="24" operator="greaterThan">
      <formula>111</formula>
    </cfRule>
  </conditionalFormatting>
  <conditionalFormatting sqref="GK90:TN90">
    <cfRule type="cellIs" dxfId="31" priority="23" stopIfTrue="1" operator="greaterThan">
      <formula>122</formula>
    </cfRule>
  </conditionalFormatting>
  <conditionalFormatting sqref="GK90:TN90">
    <cfRule type="cellIs" dxfId="30" priority="22" operator="greaterThan">
      <formula>111</formula>
    </cfRule>
  </conditionalFormatting>
  <conditionalFormatting sqref="M88:XFD88">
    <cfRule type="cellIs" dxfId="29" priority="18" operator="equal">
      <formula>11</formula>
    </cfRule>
    <cfRule type="cellIs" dxfId="28" priority="19" operator="greaterThan">
      <formula>11</formula>
    </cfRule>
  </conditionalFormatting>
  <conditionalFormatting sqref="LN33">
    <cfRule type="duplicateValues" dxfId="27" priority="6"/>
  </conditionalFormatting>
  <conditionalFormatting sqref="MF34:MF35">
    <cfRule type="duplicateValues" dxfId="26" priority="5"/>
  </conditionalFormatting>
  <conditionalFormatting sqref="A90:L90">
    <cfRule type="cellIs" dxfId="25" priority="4" stopIfTrue="1" operator="greaterThan">
      <formula>122</formula>
    </cfRule>
  </conditionalFormatting>
  <conditionalFormatting sqref="A90:L90">
    <cfRule type="cellIs" dxfId="24" priority="3" operator="greaterThan">
      <formula>111</formula>
    </cfRule>
  </conditionalFormatting>
  <conditionalFormatting sqref="A88:L88">
    <cfRule type="cellIs" dxfId="23" priority="1" operator="equal">
      <formula>11</formula>
    </cfRule>
    <cfRule type="cellIs" dxfId="22" priority="2" operator="greaterThan">
      <formula>11</formula>
    </cfRule>
  </conditionalFormatting>
  <printOptions horizontalCentered="1" verticalCentered="1"/>
  <pageMargins left="0.25" right="0.25" top="0.75" bottom="0.75" header="0.3" footer="0.3"/>
  <pageSetup paperSize="8" scale="45" orientation="landscape" r:id="rId1"/>
  <headerFooter alignWithMargins="0">
    <oddHeader>&amp;C&amp;12Printed &amp;D   &amp;T</oddHeader>
    <oddFooter>&amp;C&amp;12Printed &amp;D   &amp;T</oddFooter>
  </headerFooter>
  <colBreaks count="2" manualBreakCount="2">
    <brk id="180" min="5" max="90" man="1"/>
    <brk id="201" min="5" max="90" man="1"/>
  </col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7D2F-031C-4AEC-B960-D19A44115A48}">
  <sheetPr codeName="Sheet17">
    <tabColor rgb="FF92D050"/>
  </sheetPr>
  <dimension ref="A1:H28"/>
  <sheetViews>
    <sheetView zoomScale="110" zoomScaleNormal="110" workbookViewId="0">
      <selection activeCell="H8" sqref="H8"/>
    </sheetView>
  </sheetViews>
  <sheetFormatPr defaultRowHeight="15"/>
  <cols>
    <col min="1" max="1" width="37.28515625" bestFit="1" customWidth="1"/>
    <col min="2" max="2" width="17.5703125" bestFit="1" customWidth="1"/>
    <col min="3" max="3" width="11.5703125" bestFit="1" customWidth="1"/>
    <col min="4" max="5" width="11.7109375" bestFit="1" customWidth="1"/>
    <col min="6" max="6" width="10.85546875" bestFit="1" customWidth="1"/>
    <col min="7" max="7" width="12.140625" bestFit="1" customWidth="1"/>
    <col min="8" max="8" width="16" bestFit="1" customWidth="1"/>
    <col min="9" max="9" width="18.5703125" bestFit="1" customWidth="1"/>
    <col min="10" max="10" width="16" bestFit="1" customWidth="1"/>
    <col min="11" max="11" width="18.5703125" bestFit="1" customWidth="1"/>
    <col min="12" max="12" width="21.140625" bestFit="1" customWidth="1"/>
    <col min="13" max="13" width="24" bestFit="1" customWidth="1"/>
  </cols>
  <sheetData>
    <row r="1" spans="1:8">
      <c r="A1" s="569" t="s">
        <v>1193</v>
      </c>
      <c r="B1" s="756" t="s">
        <v>1185</v>
      </c>
      <c r="C1" s="757"/>
      <c r="D1" s="757"/>
      <c r="E1" s="757"/>
      <c r="F1" s="757"/>
    </row>
    <row r="2" spans="1:8">
      <c r="A2" s="569" t="s">
        <v>1186</v>
      </c>
      <c r="B2" s="757" t="s">
        <v>449</v>
      </c>
      <c r="C2" s="757" t="s">
        <v>441</v>
      </c>
      <c r="D2" s="757" t="s">
        <v>369</v>
      </c>
      <c r="E2" s="757" t="s">
        <v>433</v>
      </c>
      <c r="F2" s="757" t="s">
        <v>1187</v>
      </c>
    </row>
    <row r="3" spans="1:8">
      <c r="A3" s="570" t="s">
        <v>5</v>
      </c>
      <c r="B3" s="759"/>
      <c r="C3" s="759"/>
      <c r="D3" s="759"/>
      <c r="E3" s="759"/>
      <c r="F3" s="759">
        <v>44586</v>
      </c>
      <c r="H3" s="758"/>
    </row>
    <row r="4" spans="1:8">
      <c r="A4" s="570" t="s">
        <v>370</v>
      </c>
      <c r="B4" s="759">
        <v>44633.520833333336</v>
      </c>
      <c r="C4" s="759">
        <v>44627.302083333336</v>
      </c>
      <c r="D4" s="759">
        <v>44622.3125</v>
      </c>
      <c r="E4" s="759">
        <v>44628</v>
      </c>
      <c r="F4" s="759"/>
      <c r="H4" s="758"/>
    </row>
    <row r="5" spans="1:8">
      <c r="A5" s="570" t="s">
        <v>373</v>
      </c>
      <c r="B5" s="759">
        <v>44633.979166666664</v>
      </c>
      <c r="C5" s="759">
        <v>44627.322916666664</v>
      </c>
      <c r="D5" s="759">
        <v>44623.5</v>
      </c>
      <c r="E5" s="759">
        <v>44628.041666666664</v>
      </c>
      <c r="F5" s="759"/>
      <c r="H5" s="758"/>
    </row>
    <row r="6" spans="1:8">
      <c r="A6" s="570" t="s">
        <v>397</v>
      </c>
      <c r="B6" s="759">
        <v>44636.5</v>
      </c>
      <c r="C6" s="759">
        <v>44638.770833333336</v>
      </c>
      <c r="D6" s="759">
        <v>44624.604166666664</v>
      </c>
      <c r="E6" s="759">
        <v>44628.864583333336</v>
      </c>
      <c r="F6" s="759"/>
      <c r="H6" s="758"/>
    </row>
    <row r="7" spans="1:8">
      <c r="A7" s="570" t="s">
        <v>413</v>
      </c>
      <c r="B7" s="759">
        <v>44637.395833333336</v>
      </c>
      <c r="C7" s="759">
        <v>44641.666666666664</v>
      </c>
      <c r="D7" s="759">
        <v>44626.083333333336</v>
      </c>
      <c r="E7" s="759">
        <v>44632.1875</v>
      </c>
      <c r="F7" s="759"/>
      <c r="H7" s="758"/>
    </row>
    <row r="8" spans="1:8">
      <c r="A8" s="570" t="s">
        <v>463</v>
      </c>
      <c r="B8" s="759">
        <v>44642.510416666664</v>
      </c>
      <c r="C8" s="759">
        <v>44664.65625</v>
      </c>
      <c r="D8" s="759">
        <v>44690.239583333336</v>
      </c>
      <c r="E8" s="759">
        <v>44702.322916666664</v>
      </c>
      <c r="F8" s="759"/>
      <c r="H8" s="758"/>
    </row>
    <row r="9" spans="1:8">
      <c r="A9" s="570" t="s">
        <v>513</v>
      </c>
      <c r="B9" s="759">
        <v>44646.114583333336</v>
      </c>
      <c r="C9" s="759">
        <v>44666.635416666664</v>
      </c>
      <c r="D9" s="759">
        <v>44692.291666666664</v>
      </c>
      <c r="E9" s="759">
        <v>44702.5</v>
      </c>
      <c r="F9" s="759"/>
      <c r="H9" s="758"/>
    </row>
    <row r="10" spans="1:8">
      <c r="A10" s="570" t="s">
        <v>543</v>
      </c>
      <c r="B10" s="759">
        <v>44647.614583333336</v>
      </c>
      <c r="C10" s="759">
        <v>44668.1875</v>
      </c>
      <c r="D10" s="759">
        <v>44694.3125</v>
      </c>
      <c r="E10" s="759">
        <v>44704.1875</v>
      </c>
      <c r="F10" s="759"/>
      <c r="H10" s="758"/>
    </row>
    <row r="11" spans="1:8">
      <c r="A11" s="570" t="s">
        <v>566</v>
      </c>
      <c r="B11" s="759">
        <v>44648.53125</v>
      </c>
      <c r="C11" s="759">
        <v>44669.166666666664</v>
      </c>
      <c r="D11" s="759">
        <v>44695.333333333336</v>
      </c>
      <c r="E11" s="759">
        <v>44705.15625</v>
      </c>
      <c r="F11" s="759"/>
      <c r="H11" s="758"/>
    </row>
    <row r="12" spans="1:8">
      <c r="A12" s="570" t="s">
        <v>595</v>
      </c>
      <c r="B12" s="759">
        <v>44650.635416666664</v>
      </c>
      <c r="C12" s="759">
        <v>44672.572916666664</v>
      </c>
      <c r="D12" s="759">
        <v>44698.09375</v>
      </c>
      <c r="E12" s="759">
        <v>44708.25</v>
      </c>
      <c r="F12" s="759"/>
      <c r="H12" s="758"/>
    </row>
    <row r="13" spans="1:8">
      <c r="A13" s="570" t="s">
        <v>618</v>
      </c>
      <c r="B13" s="766">
        <v>44651.645833333336</v>
      </c>
      <c r="C13" s="766">
        <v>44673.71875</v>
      </c>
      <c r="D13" s="759">
        <v>44699.28125</v>
      </c>
      <c r="E13" s="759">
        <v>44709.416666666664</v>
      </c>
      <c r="F13" s="759"/>
      <c r="H13" s="758"/>
    </row>
    <row r="14" spans="1:8">
      <c r="A14" s="570" t="s">
        <v>1038</v>
      </c>
      <c r="B14" s="759"/>
      <c r="C14" s="759"/>
      <c r="D14" s="759">
        <v>44700.541666666664</v>
      </c>
      <c r="E14" s="759">
        <v>44710.666666666664</v>
      </c>
      <c r="F14" s="759"/>
      <c r="H14" s="758"/>
    </row>
    <row r="15" spans="1:8">
      <c r="A15" s="570" t="s">
        <v>646</v>
      </c>
      <c r="B15" s="759">
        <v>44652.739583333336</v>
      </c>
      <c r="C15" s="759">
        <v>44674.979166666664</v>
      </c>
      <c r="D15" s="759">
        <v>44701.21875</v>
      </c>
      <c r="E15" s="759">
        <v>44711.34375</v>
      </c>
      <c r="F15" s="759"/>
      <c r="H15" s="758"/>
    </row>
    <row r="16" spans="1:8">
      <c r="A16" s="570" t="s">
        <v>659</v>
      </c>
      <c r="B16" s="759">
        <v>44653.21875</v>
      </c>
      <c r="C16" s="759">
        <v>44675.510416666664</v>
      </c>
      <c r="D16" s="759">
        <v>44701.958333333336</v>
      </c>
      <c r="E16" s="759">
        <v>44712.083333333336</v>
      </c>
      <c r="F16" s="759"/>
      <c r="H16" s="758"/>
    </row>
    <row r="17" spans="1:8">
      <c r="A17" s="570" t="s">
        <v>693</v>
      </c>
      <c r="B17" s="759">
        <v>44653.6875</v>
      </c>
      <c r="C17" s="759">
        <v>44675.979166666664</v>
      </c>
      <c r="D17" s="759">
        <v>44724.833333333336</v>
      </c>
      <c r="E17" s="759">
        <v>44712.552083333336</v>
      </c>
      <c r="F17" s="759"/>
      <c r="H17" s="758"/>
    </row>
    <row r="18" spans="1:8">
      <c r="A18" s="570" t="s">
        <v>715</v>
      </c>
      <c r="B18" s="759">
        <v>44654.177083333336</v>
      </c>
      <c r="C18" s="759">
        <v>44676.447916666664</v>
      </c>
      <c r="D18" s="759">
        <v>44725.416666666664</v>
      </c>
      <c r="E18" s="759">
        <v>44713.020833333336</v>
      </c>
      <c r="F18" s="759"/>
      <c r="H18" s="758"/>
    </row>
    <row r="19" spans="1:8">
      <c r="A19" s="570" t="s">
        <v>739</v>
      </c>
      <c r="B19" s="759">
        <v>44655.375</v>
      </c>
      <c r="C19" s="759">
        <v>44678.229166666664</v>
      </c>
      <c r="D19" s="759">
        <v>44727.71875</v>
      </c>
      <c r="E19" s="759">
        <v>44715.03125</v>
      </c>
      <c r="F19" s="759"/>
      <c r="H19" s="758"/>
    </row>
    <row r="20" spans="1:8">
      <c r="A20" s="570" t="s">
        <v>757</v>
      </c>
      <c r="B20" s="759">
        <v>44656.21875</v>
      </c>
      <c r="C20" s="759">
        <v>44679.302083333336</v>
      </c>
      <c r="D20" s="759">
        <v>44728.802083333336</v>
      </c>
      <c r="E20" s="759">
        <v>44716.020833333336</v>
      </c>
      <c r="F20" s="759"/>
      <c r="H20" s="758"/>
    </row>
    <row r="21" spans="1:8">
      <c r="A21" s="570" t="s">
        <v>798</v>
      </c>
      <c r="B21" s="766">
        <v>44659.052083333336</v>
      </c>
      <c r="C21" s="766">
        <v>44684.34375</v>
      </c>
      <c r="D21" s="759">
        <v>44732.197916666664</v>
      </c>
      <c r="E21" s="759">
        <v>44719.760416666664</v>
      </c>
      <c r="F21" s="759"/>
      <c r="H21" s="758"/>
    </row>
    <row r="22" spans="1:8">
      <c r="A22" s="570" t="s">
        <v>851</v>
      </c>
      <c r="B22" s="759">
        <v>44662.364583333336</v>
      </c>
      <c r="C22" s="759">
        <v>44688.197916666664</v>
      </c>
      <c r="D22" s="759">
        <v>44736.1875</v>
      </c>
      <c r="E22" s="759">
        <v>44723.833333333336</v>
      </c>
      <c r="F22" s="759"/>
      <c r="H22" s="758"/>
    </row>
    <row r="23" spans="1:8">
      <c r="A23" s="570" t="s">
        <v>867</v>
      </c>
      <c r="B23" s="759">
        <v>44663.541666666664</v>
      </c>
      <c r="C23" s="759">
        <v>44689.375</v>
      </c>
      <c r="D23" s="759">
        <v>44738.114583333336</v>
      </c>
      <c r="E23" s="759">
        <v>44723.96875</v>
      </c>
      <c r="F23" s="759"/>
      <c r="H23" s="758"/>
    </row>
    <row r="24" spans="1:8">
      <c r="A24" s="570" t="s">
        <v>1163</v>
      </c>
      <c r="B24" s="759"/>
      <c r="C24" s="759"/>
      <c r="D24" s="759">
        <v>44738.979166666664</v>
      </c>
      <c r="E24" s="759"/>
      <c r="F24" s="759"/>
      <c r="H24" s="758"/>
    </row>
    <row r="25" spans="1:8">
      <c r="H25" s="758"/>
    </row>
    <row r="26" spans="1:8">
      <c r="B26" s="758"/>
      <c r="C26" s="758"/>
      <c r="D26" s="758"/>
      <c r="E26" s="758"/>
      <c r="F26" s="758"/>
      <c r="G26" s="758"/>
      <c r="H26" s="758"/>
    </row>
    <row r="27" spans="1:8">
      <c r="B27" s="758"/>
      <c r="C27" s="758"/>
      <c r="D27" s="758"/>
      <c r="E27" s="758"/>
      <c r="F27" s="758"/>
      <c r="G27" s="758"/>
      <c r="H27" s="758"/>
    </row>
    <row r="28" spans="1:8">
      <c r="B28" s="758"/>
      <c r="C28" s="758"/>
      <c r="D28" s="758"/>
      <c r="E28" s="758"/>
      <c r="F28" s="758"/>
      <c r="G28" s="758"/>
      <c r="H28" s="75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9196C-7B06-4C5E-8535-F064F6B6F35C}">
  <sheetPr>
    <tabColor rgb="FF92D050"/>
  </sheetPr>
  <dimension ref="A1:S23"/>
  <sheetViews>
    <sheetView workbookViewId="0">
      <selection activeCell="F33" sqref="F33"/>
    </sheetView>
  </sheetViews>
  <sheetFormatPr defaultRowHeight="15"/>
  <cols>
    <col min="1" max="1" width="17.140625" customWidth="1"/>
    <col min="15" max="15" width="9.140625" style="649"/>
    <col min="17" max="17" width="9.140625" style="649"/>
    <col min="19" max="19" width="9.140625" style="651"/>
  </cols>
  <sheetData>
    <row r="1" spans="1:19">
      <c r="A1" t="s">
        <v>1331</v>
      </c>
      <c r="B1" s="648" t="s">
        <v>1332</v>
      </c>
      <c r="C1" s="648"/>
      <c r="D1" s="648"/>
      <c r="E1" s="648" t="s">
        <v>1333</v>
      </c>
      <c r="F1" s="648"/>
      <c r="G1" s="648"/>
      <c r="H1" s="648" t="s">
        <v>1334</v>
      </c>
      <c r="I1" s="648"/>
      <c r="J1" s="648"/>
      <c r="K1" s="648" t="s">
        <v>1335</v>
      </c>
      <c r="L1" s="648"/>
      <c r="M1" s="648"/>
      <c r="O1" s="649" t="s">
        <v>1336</v>
      </c>
    </row>
    <row r="2" spans="1:19">
      <c r="B2" s="648" t="s">
        <v>1337</v>
      </c>
      <c r="C2" s="648" t="s">
        <v>1338</v>
      </c>
      <c r="D2" s="648" t="s">
        <v>1339</v>
      </c>
      <c r="E2" s="648" t="s">
        <v>1337</v>
      </c>
      <c r="F2" s="648" t="s">
        <v>1338</v>
      </c>
      <c r="G2" s="648" t="s">
        <v>1339</v>
      </c>
      <c r="H2" s="648" t="s">
        <v>1337</v>
      </c>
      <c r="I2" s="648" t="s">
        <v>1338</v>
      </c>
      <c r="J2" s="648" t="s">
        <v>1339</v>
      </c>
      <c r="K2" s="648" t="s">
        <v>1337</v>
      </c>
      <c r="L2" s="648" t="s">
        <v>1338</v>
      </c>
      <c r="M2" s="648" t="s">
        <v>1339</v>
      </c>
      <c r="O2" s="649" t="s">
        <v>1340</v>
      </c>
      <c r="P2" t="s">
        <v>1341</v>
      </c>
      <c r="Q2" s="649" t="s">
        <v>1342</v>
      </c>
      <c r="R2" t="s">
        <v>1343</v>
      </c>
      <c r="S2" s="651" t="s">
        <v>1344</v>
      </c>
    </row>
    <row r="3" spans="1:19">
      <c r="A3" s="646" t="s">
        <v>1345</v>
      </c>
      <c r="B3" s="647">
        <v>3653.9</v>
      </c>
      <c r="C3" s="647">
        <v>3653.9</v>
      </c>
      <c r="D3" s="647">
        <v>0</v>
      </c>
      <c r="E3" s="647">
        <v>4050.9</v>
      </c>
      <c r="F3" s="647">
        <v>4050.9</v>
      </c>
      <c r="G3" s="647">
        <v>0</v>
      </c>
      <c r="H3" s="647">
        <v>4024.3</v>
      </c>
      <c r="I3" s="647">
        <v>4024.3</v>
      </c>
      <c r="J3" s="647">
        <v>0</v>
      </c>
      <c r="K3" s="647">
        <v>4026.3</v>
      </c>
      <c r="L3" s="647">
        <v>4026.3</v>
      </c>
      <c r="M3" s="647">
        <v>0</v>
      </c>
      <c r="O3" s="982" t="s">
        <v>1346</v>
      </c>
      <c r="P3" s="982"/>
      <c r="Q3" s="982"/>
      <c r="R3" s="982"/>
      <c r="S3" s="982"/>
    </row>
    <row r="4" spans="1:19">
      <c r="A4" s="646" t="s">
        <v>1347</v>
      </c>
      <c r="B4" s="647">
        <v>3903.9</v>
      </c>
      <c r="C4" s="647">
        <v>3903.9</v>
      </c>
      <c r="D4" s="647">
        <v>0</v>
      </c>
      <c r="E4" s="647">
        <v>4280.8999999999996</v>
      </c>
      <c r="F4" s="647">
        <v>4280.8999999999996</v>
      </c>
      <c r="G4" s="647">
        <v>0</v>
      </c>
      <c r="H4" s="647">
        <v>4254.3</v>
      </c>
      <c r="I4" s="647">
        <v>4254.3</v>
      </c>
      <c r="J4" s="647">
        <v>0</v>
      </c>
      <c r="K4" s="647">
        <v>4256.3</v>
      </c>
      <c r="L4" s="647">
        <v>4256.3</v>
      </c>
      <c r="M4" s="647">
        <v>0</v>
      </c>
      <c r="O4" s="982"/>
      <c r="P4" s="982"/>
      <c r="Q4" s="982"/>
      <c r="R4" s="982"/>
      <c r="S4" s="982"/>
    </row>
    <row r="5" spans="1:19">
      <c r="A5" s="646" t="s">
        <v>1348</v>
      </c>
      <c r="B5" s="647">
        <v>4703.16</v>
      </c>
      <c r="C5" s="647">
        <v>4702.43</v>
      </c>
      <c r="D5" s="647">
        <v>6</v>
      </c>
      <c r="E5" s="647">
        <v>5610.39</v>
      </c>
      <c r="F5" s="647">
        <v>5581.74</v>
      </c>
      <c r="G5" s="647">
        <v>23.06</v>
      </c>
      <c r="H5" s="647">
        <v>5454.68</v>
      </c>
      <c r="I5" s="647">
        <v>5443.32</v>
      </c>
      <c r="J5" s="647">
        <v>15.63</v>
      </c>
      <c r="K5" s="647">
        <v>5443.66</v>
      </c>
      <c r="L5" s="647">
        <v>5421.95</v>
      </c>
      <c r="M5" s="647">
        <v>21.46</v>
      </c>
      <c r="O5" s="982"/>
      <c r="P5" s="982"/>
      <c r="Q5" s="982"/>
      <c r="R5" s="982"/>
      <c r="S5" s="982"/>
    </row>
    <row r="6" spans="1:19">
      <c r="A6" s="646" t="s">
        <v>1349</v>
      </c>
      <c r="B6" s="647">
        <v>5838.14</v>
      </c>
      <c r="C6" s="647">
        <v>5831.19</v>
      </c>
      <c r="D6" s="647">
        <v>6</v>
      </c>
      <c r="E6" s="647">
        <v>7388.15</v>
      </c>
      <c r="F6" s="647">
        <v>7036.83</v>
      </c>
      <c r="G6" s="647">
        <v>44.92</v>
      </c>
      <c r="H6" s="647">
        <v>7020.77</v>
      </c>
      <c r="I6" s="647">
        <v>6874.01</v>
      </c>
      <c r="J6" s="647">
        <v>30.92</v>
      </c>
      <c r="K6" s="647">
        <v>6890.3</v>
      </c>
      <c r="L6" s="647">
        <v>6687.66</v>
      </c>
      <c r="M6" s="647">
        <v>35.369999999999997</v>
      </c>
      <c r="O6" s="650">
        <v>1934.2400000000002</v>
      </c>
      <c r="P6" s="644">
        <v>3107.25</v>
      </c>
      <c r="Q6" s="650">
        <v>2766.4700000000003</v>
      </c>
      <c r="R6" s="644">
        <v>2634</v>
      </c>
      <c r="S6" s="652">
        <v>2835.9066666666672</v>
      </c>
    </row>
    <row r="7" spans="1:19">
      <c r="A7" s="646" t="s">
        <v>1350</v>
      </c>
      <c r="B7" s="647">
        <v>7203.3</v>
      </c>
      <c r="C7" s="647">
        <v>7122.99</v>
      </c>
      <c r="D7" s="647">
        <v>31.23</v>
      </c>
      <c r="E7" s="647">
        <v>8900</v>
      </c>
      <c r="F7" s="647">
        <v>7697.14</v>
      </c>
      <c r="G7" s="647">
        <v>83.88</v>
      </c>
      <c r="H7" s="647">
        <v>9588.2999999999993</v>
      </c>
      <c r="I7" s="647">
        <v>8275.2099999999991</v>
      </c>
      <c r="J7" s="647">
        <v>81.31</v>
      </c>
      <c r="K7" s="647">
        <v>8753.2999999999993</v>
      </c>
      <c r="L7" s="647">
        <v>7535.05</v>
      </c>
      <c r="M7" s="647">
        <v>84</v>
      </c>
      <c r="O7" s="982" t="s">
        <v>1351</v>
      </c>
      <c r="P7" s="982"/>
      <c r="Q7" s="982"/>
      <c r="R7" s="982"/>
      <c r="S7" s="982"/>
    </row>
    <row r="8" spans="1:19">
      <c r="A8" s="646" t="s">
        <v>1352</v>
      </c>
      <c r="B8" s="647">
        <v>7403.3</v>
      </c>
      <c r="C8" s="647">
        <v>7288.69</v>
      </c>
      <c r="D8" s="647">
        <v>36.81</v>
      </c>
      <c r="E8" s="647">
        <v>9100</v>
      </c>
      <c r="F8" s="647">
        <v>7711.74</v>
      </c>
      <c r="G8" s="647">
        <v>86.4</v>
      </c>
      <c r="H8" s="647">
        <v>9788.2999999999993</v>
      </c>
      <c r="I8" s="647">
        <v>8301.74</v>
      </c>
      <c r="J8" s="647">
        <v>82.58</v>
      </c>
      <c r="K8" s="647">
        <v>8953.2999999999993</v>
      </c>
      <c r="L8" s="647">
        <v>7555.95</v>
      </c>
      <c r="M8" s="647">
        <v>84</v>
      </c>
      <c r="O8" s="650">
        <v>1565.1599999999999</v>
      </c>
      <c r="P8" s="644">
        <v>1711.8500000000004</v>
      </c>
      <c r="Q8" s="650">
        <v>2767.5299999999988</v>
      </c>
      <c r="R8" s="644">
        <v>2062.9999999999991</v>
      </c>
      <c r="S8" s="652">
        <v>2180.7933333333326</v>
      </c>
    </row>
    <row r="9" spans="1:19">
      <c r="A9" s="646" t="s">
        <v>1353</v>
      </c>
      <c r="B9" s="647">
        <v>8545</v>
      </c>
      <c r="C9" s="647">
        <v>7970.56</v>
      </c>
      <c r="D9" s="647">
        <v>68.73</v>
      </c>
      <c r="E9" s="647">
        <v>12648</v>
      </c>
      <c r="F9" s="647">
        <v>7934.52</v>
      </c>
      <c r="G9" s="647">
        <v>86.4</v>
      </c>
      <c r="H9" s="647">
        <v>12317</v>
      </c>
      <c r="I9" s="647">
        <v>8628.2999999999993</v>
      </c>
      <c r="J9" s="647">
        <v>82.58</v>
      </c>
      <c r="K9" s="647">
        <v>12181</v>
      </c>
      <c r="L9" s="647">
        <v>7923.2</v>
      </c>
      <c r="M9" s="647">
        <v>88.08</v>
      </c>
      <c r="O9" s="982" t="s">
        <v>1354</v>
      </c>
      <c r="P9" s="982"/>
      <c r="Q9" s="982"/>
      <c r="R9" s="982"/>
      <c r="S9" s="982"/>
    </row>
    <row r="10" spans="1:19">
      <c r="A10" s="646" t="s">
        <v>1355</v>
      </c>
      <c r="B10" s="647">
        <v>8719</v>
      </c>
      <c r="C10" s="647">
        <v>8026.71</v>
      </c>
      <c r="D10" s="647">
        <v>73.599999999999994</v>
      </c>
      <c r="E10" s="647">
        <v>12818</v>
      </c>
      <c r="F10" s="647">
        <v>7945.2</v>
      </c>
      <c r="G10" s="647">
        <v>86.4</v>
      </c>
      <c r="H10" s="647">
        <v>12507</v>
      </c>
      <c r="I10" s="647">
        <v>8652.84</v>
      </c>
      <c r="J10" s="647">
        <v>82.58</v>
      </c>
      <c r="K10" s="647">
        <v>12366</v>
      </c>
      <c r="L10" s="647">
        <v>7929.4</v>
      </c>
      <c r="M10" s="647">
        <v>88.08</v>
      </c>
      <c r="O10" s="982"/>
      <c r="P10" s="982"/>
      <c r="Q10" s="982"/>
      <c r="R10" s="982"/>
      <c r="S10" s="982"/>
    </row>
    <row r="11" spans="1:19">
      <c r="A11" s="646" t="s">
        <v>1356</v>
      </c>
      <c r="B11" s="647">
        <v>9062.5400000000009</v>
      </c>
      <c r="C11" s="647">
        <v>8095.71</v>
      </c>
      <c r="D11" s="647">
        <v>83.02</v>
      </c>
      <c r="E11" s="647">
        <v>13158.5</v>
      </c>
      <c r="F11" s="647">
        <v>7966.4</v>
      </c>
      <c r="G11" s="647">
        <v>86.45</v>
      </c>
      <c r="H11" s="647">
        <v>12871</v>
      </c>
      <c r="I11" s="647">
        <v>8698.86</v>
      </c>
      <c r="J11" s="647">
        <v>82.83</v>
      </c>
      <c r="K11" s="647">
        <v>12698.08</v>
      </c>
      <c r="L11" s="647">
        <v>7940.53</v>
      </c>
      <c r="M11" s="647">
        <v>88.08</v>
      </c>
      <c r="O11" s="650">
        <v>1659.2400000000007</v>
      </c>
      <c r="P11" s="644">
        <v>4058.5</v>
      </c>
      <c r="Q11" s="650">
        <v>3082.7000000000007</v>
      </c>
      <c r="R11" s="644">
        <v>3744.7800000000007</v>
      </c>
      <c r="S11" s="652">
        <v>3628.6600000000003</v>
      </c>
    </row>
    <row r="12" spans="1:19">
      <c r="A12" s="646" t="s">
        <v>1357</v>
      </c>
      <c r="B12" s="647">
        <v>9617.0499999999993</v>
      </c>
      <c r="C12" s="647">
        <v>8163.1</v>
      </c>
      <c r="D12" s="647">
        <v>83.02</v>
      </c>
      <c r="E12" s="647">
        <v>13911.1</v>
      </c>
      <c r="F12" s="647">
        <v>8013</v>
      </c>
      <c r="G12" s="647">
        <v>86.45</v>
      </c>
      <c r="H12" s="647">
        <v>13688.8</v>
      </c>
      <c r="I12" s="647">
        <v>8800.93</v>
      </c>
      <c r="J12" s="647">
        <v>82.83</v>
      </c>
      <c r="K12" s="647">
        <v>13897.94</v>
      </c>
      <c r="L12" s="647">
        <v>7976.55</v>
      </c>
      <c r="M12" s="647">
        <v>88.3</v>
      </c>
      <c r="O12" s="982" t="s">
        <v>1358</v>
      </c>
      <c r="P12" s="982"/>
      <c r="Q12" s="982"/>
      <c r="R12" s="982"/>
      <c r="S12" s="982"/>
    </row>
    <row r="13" spans="1:19">
      <c r="A13" s="646" t="s">
        <v>1359</v>
      </c>
      <c r="B13" s="647">
        <v>9622.0499999999993</v>
      </c>
      <c r="C13" s="647">
        <v>8163.7</v>
      </c>
      <c r="D13" s="647">
        <v>83.02</v>
      </c>
      <c r="E13" s="647">
        <v>13916.1</v>
      </c>
      <c r="F13" s="647">
        <v>8013.31</v>
      </c>
      <c r="G13" s="647">
        <v>86.45</v>
      </c>
      <c r="H13" s="647">
        <v>13693.8</v>
      </c>
      <c r="I13" s="647">
        <v>8801.56</v>
      </c>
      <c r="J13" s="647">
        <v>82.83</v>
      </c>
      <c r="K13" s="647">
        <v>13902.94</v>
      </c>
      <c r="L13" s="647">
        <v>7976.69</v>
      </c>
      <c r="M13" s="647">
        <v>88.3</v>
      </c>
      <c r="O13" s="650">
        <v>559.5099999999984</v>
      </c>
      <c r="P13" s="644">
        <v>757.60000000000036</v>
      </c>
      <c r="Q13" s="650">
        <v>822.79999999999927</v>
      </c>
      <c r="R13" s="644">
        <v>1204.8600000000006</v>
      </c>
      <c r="S13" s="652">
        <v>928.42000000000007</v>
      </c>
    </row>
    <row r="14" spans="1:19">
      <c r="B14" s="644">
        <v>1859.2400000000007</v>
      </c>
      <c r="E14" s="644">
        <v>4258.5</v>
      </c>
      <c r="H14" s="644">
        <v>3282.7000000000007</v>
      </c>
      <c r="K14" s="644">
        <v>3944.7800000000007</v>
      </c>
      <c r="O14" s="650">
        <v>5718.15</v>
      </c>
      <c r="P14" s="644">
        <v>9635.2000000000007</v>
      </c>
      <c r="Q14" s="650">
        <v>9439.5</v>
      </c>
      <c r="R14" s="644">
        <v>9646.64</v>
      </c>
      <c r="S14" s="652">
        <v>9573.7800000000007</v>
      </c>
    </row>
    <row r="15" spans="1:19">
      <c r="B15" s="644"/>
      <c r="E15" s="644"/>
      <c r="H15" s="644"/>
      <c r="K15" s="644"/>
      <c r="O15" s="650"/>
      <c r="P15" s="644"/>
      <c r="Q15" s="650"/>
      <c r="R15" s="644"/>
      <c r="S15" s="652"/>
    </row>
    <row r="16" spans="1:19">
      <c r="A16" t="s">
        <v>1360</v>
      </c>
    </row>
    <row r="17" spans="1:18">
      <c r="A17" t="s">
        <v>1361</v>
      </c>
      <c r="B17" s="644">
        <v>9165</v>
      </c>
      <c r="E17" s="644">
        <v>13374</v>
      </c>
      <c r="F17" s="644"/>
      <c r="H17" s="644">
        <v>13020</v>
      </c>
      <c r="K17" s="644">
        <v>13275</v>
      </c>
      <c r="L17" s="644"/>
      <c r="O17" s="650"/>
      <c r="R17" s="644"/>
    </row>
    <row r="18" spans="1:18">
      <c r="A18" t="s">
        <v>1362</v>
      </c>
      <c r="B18" s="644">
        <v>868.4</v>
      </c>
      <c r="E18" s="644">
        <v>1072.0999999999999</v>
      </c>
      <c r="H18" s="644">
        <v>943.8</v>
      </c>
      <c r="K18" s="644">
        <v>1500</v>
      </c>
    </row>
    <row r="19" spans="1:18">
      <c r="A19" t="s">
        <v>1363</v>
      </c>
      <c r="B19" s="644">
        <v>10033.4</v>
      </c>
      <c r="E19" s="644">
        <v>14446.1</v>
      </c>
      <c r="H19" s="644">
        <v>13963.8</v>
      </c>
      <c r="K19" s="644">
        <v>14775</v>
      </c>
      <c r="O19" s="650"/>
      <c r="P19" s="644"/>
      <c r="Q19" s="650"/>
      <c r="R19" s="644"/>
    </row>
    <row r="20" spans="1:18">
      <c r="A20" t="s">
        <v>1364</v>
      </c>
      <c r="B20" s="644">
        <v>9589.1200000000008</v>
      </c>
      <c r="E20" s="644">
        <v>13651.53</v>
      </c>
      <c r="H20" s="644">
        <v>13562.08</v>
      </c>
      <c r="K20" s="644">
        <v>13581.14</v>
      </c>
      <c r="O20" s="650"/>
      <c r="P20" s="644"/>
      <c r="Q20" s="650"/>
      <c r="R20" s="644"/>
    </row>
    <row r="22" spans="1:18">
      <c r="A22" t="s">
        <v>1365</v>
      </c>
      <c r="B22" s="644">
        <v>2568.0500000000002</v>
      </c>
      <c r="E22" s="644">
        <v>7542.55</v>
      </c>
      <c r="H22" s="644">
        <v>6870.92</v>
      </c>
      <c r="K22" s="644">
        <v>7173.81</v>
      </c>
    </row>
    <row r="23" spans="1:18">
      <c r="A23" t="s">
        <v>1366</v>
      </c>
      <c r="B23" s="645">
        <v>0.56943766907623417</v>
      </c>
      <c r="C23" t="s">
        <v>1367</v>
      </c>
      <c r="E23" s="645">
        <v>1.9035258844995848</v>
      </c>
      <c r="F23" t="s">
        <v>1368</v>
      </c>
      <c r="H23" s="645">
        <v>1.438255401631898</v>
      </c>
      <c r="I23" t="s">
        <v>1369</v>
      </c>
      <c r="K23" s="645">
        <v>1.8159751315692885</v>
      </c>
      <c r="L23" t="s">
        <v>1368</v>
      </c>
    </row>
  </sheetData>
  <mergeCells count="4">
    <mergeCell ref="O7:S7"/>
    <mergeCell ref="O9:S10"/>
    <mergeCell ref="O12:S12"/>
    <mergeCell ref="O3:S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3F7DE-2735-4B41-8741-97EE1994F6CB}">
  <sheetPr codeName="Sheet7"/>
  <dimension ref="A24:P65"/>
  <sheetViews>
    <sheetView workbookViewId="0">
      <selection activeCell="I23" sqref="I23"/>
    </sheetView>
  </sheetViews>
  <sheetFormatPr defaultRowHeight="15"/>
  <cols>
    <col min="2" max="2" width="17.5703125" customWidth="1"/>
    <col min="8" max="8" width="11.140625" customWidth="1"/>
    <col min="9" max="9" width="16.5703125" customWidth="1"/>
  </cols>
  <sheetData>
    <row r="24" spans="2:9">
      <c r="C24" t="s">
        <v>1370</v>
      </c>
      <c r="D24">
        <v>132</v>
      </c>
      <c r="E24" t="s">
        <v>1371</v>
      </c>
    </row>
    <row r="26" spans="2:9">
      <c r="B26" s="557" t="s">
        <v>1372</v>
      </c>
    </row>
    <row r="27" spans="2:9">
      <c r="C27" t="s">
        <v>1373</v>
      </c>
      <c r="D27" t="s">
        <v>1374</v>
      </c>
      <c r="E27" t="s">
        <v>1375</v>
      </c>
      <c r="F27" t="s">
        <v>1376</v>
      </c>
      <c r="G27" t="s">
        <v>1377</v>
      </c>
      <c r="H27" t="s">
        <v>1378</v>
      </c>
      <c r="I27" s="556" t="s">
        <v>1379</v>
      </c>
    </row>
    <row r="28" spans="2:9">
      <c r="B28">
        <v>24</v>
      </c>
      <c r="C28" s="559">
        <v>211</v>
      </c>
      <c r="D28" s="558">
        <f>$D$24/C28</f>
        <v>0.62559241706161139</v>
      </c>
      <c r="E28" s="559">
        <v>13</v>
      </c>
      <c r="F28" s="558">
        <f>E28/60</f>
        <v>0.21666666666666667</v>
      </c>
      <c r="G28" s="558">
        <f>D28+F28</f>
        <v>0.84225908372827807</v>
      </c>
      <c r="H28" s="558">
        <f>ROUNDDOWN($D$24/G28, 0)</f>
        <v>156</v>
      </c>
      <c r="I28" s="556">
        <v>150</v>
      </c>
    </row>
    <row r="29" spans="2:9">
      <c r="B29">
        <v>17.5</v>
      </c>
      <c r="C29" s="559">
        <v>154</v>
      </c>
      <c r="D29" s="558">
        <f t="shared" ref="D29:D31" si="0">$D$24/C29</f>
        <v>0.8571428571428571</v>
      </c>
      <c r="E29" s="559">
        <v>29</v>
      </c>
      <c r="F29" s="558">
        <f t="shared" ref="F29:F31" si="1">E29/60</f>
        <v>0.48333333333333334</v>
      </c>
      <c r="G29" s="558">
        <f t="shared" ref="G29:G31" si="2">D29+F29</f>
        <v>1.3404761904761904</v>
      </c>
      <c r="H29" s="558">
        <f t="shared" ref="H29:H31" si="3">ROUNDDOWN($D$24/G29, 0)</f>
        <v>98</v>
      </c>
      <c r="I29" s="556">
        <v>100</v>
      </c>
    </row>
    <row r="30" spans="2:9">
      <c r="B30">
        <v>12.25</v>
      </c>
      <c r="C30" s="559">
        <v>137</v>
      </c>
      <c r="D30" s="558">
        <f t="shared" si="0"/>
        <v>0.96350364963503654</v>
      </c>
      <c r="E30" s="559">
        <v>23</v>
      </c>
      <c r="F30" s="558">
        <f t="shared" si="1"/>
        <v>0.38333333333333336</v>
      </c>
      <c r="G30" s="558">
        <f t="shared" si="2"/>
        <v>1.34683698296837</v>
      </c>
      <c r="H30" s="558">
        <f t="shared" si="3"/>
        <v>98</v>
      </c>
      <c r="I30" s="556">
        <v>100</v>
      </c>
    </row>
    <row r="31" spans="2:9">
      <c r="B31">
        <v>8.5</v>
      </c>
      <c r="C31" s="559">
        <v>85</v>
      </c>
      <c r="D31" s="558">
        <f t="shared" si="0"/>
        <v>1.5529411764705883</v>
      </c>
      <c r="E31" s="559">
        <v>32</v>
      </c>
      <c r="F31" s="558">
        <f t="shared" si="1"/>
        <v>0.53333333333333333</v>
      </c>
      <c r="G31" s="558">
        <f t="shared" si="2"/>
        <v>2.0862745098039217</v>
      </c>
      <c r="H31" s="558">
        <f t="shared" si="3"/>
        <v>63</v>
      </c>
      <c r="I31" s="556">
        <v>60</v>
      </c>
    </row>
    <row r="33" spans="2:9">
      <c r="B33" s="557" t="s">
        <v>1380</v>
      </c>
    </row>
    <row r="34" spans="2:9">
      <c r="C34" t="s">
        <v>1373</v>
      </c>
      <c r="D34" t="s">
        <v>1374</v>
      </c>
      <c r="E34" t="s">
        <v>1375</v>
      </c>
      <c r="F34" t="s">
        <v>1376</v>
      </c>
      <c r="G34" t="s">
        <v>1377</v>
      </c>
      <c r="H34" t="s">
        <v>1378</v>
      </c>
      <c r="I34" s="556" t="s">
        <v>1379</v>
      </c>
    </row>
    <row r="35" spans="2:9">
      <c r="B35">
        <v>24</v>
      </c>
      <c r="C35" s="559">
        <v>300</v>
      </c>
      <c r="D35" s="558">
        <f>$D$24/C35</f>
        <v>0.44</v>
      </c>
      <c r="E35" s="559">
        <v>12</v>
      </c>
      <c r="F35" s="558">
        <f>E35/60</f>
        <v>0.2</v>
      </c>
      <c r="G35" s="558">
        <f>D35+F35</f>
        <v>0.64</v>
      </c>
      <c r="H35" s="558">
        <f>ROUNDDOWN($D$24/G35, 0)</f>
        <v>206</v>
      </c>
      <c r="I35" s="556">
        <v>200</v>
      </c>
    </row>
    <row r="36" spans="2:9">
      <c r="B36">
        <v>17.5</v>
      </c>
      <c r="C36" s="559">
        <v>230</v>
      </c>
      <c r="D36" s="558">
        <f t="shared" ref="D36:D38" si="4">$D$24/C36</f>
        <v>0.57391304347826089</v>
      </c>
      <c r="E36" s="559">
        <v>26</v>
      </c>
      <c r="F36" s="558">
        <f t="shared" ref="F36:F38" si="5">E36/60</f>
        <v>0.43333333333333335</v>
      </c>
      <c r="G36" s="558">
        <f t="shared" ref="G36:G38" si="6">D36+F36</f>
        <v>1.0072463768115942</v>
      </c>
      <c r="H36" s="558">
        <f t="shared" ref="H36:H38" si="7">ROUNDDOWN($D$24/G36, 0)</f>
        <v>131</v>
      </c>
      <c r="I36" s="556">
        <v>130</v>
      </c>
    </row>
    <row r="37" spans="2:9">
      <c r="B37">
        <v>12.25</v>
      </c>
      <c r="C37" s="559">
        <v>200</v>
      </c>
      <c r="D37" s="558">
        <f t="shared" si="4"/>
        <v>0.66</v>
      </c>
      <c r="E37" s="559">
        <v>21</v>
      </c>
      <c r="F37" s="558">
        <f t="shared" si="5"/>
        <v>0.35</v>
      </c>
      <c r="G37" s="558">
        <f t="shared" si="6"/>
        <v>1.01</v>
      </c>
      <c r="H37" s="558">
        <f t="shared" si="7"/>
        <v>130</v>
      </c>
      <c r="I37" s="556">
        <v>130</v>
      </c>
    </row>
    <row r="38" spans="2:9">
      <c r="B38">
        <v>8.5</v>
      </c>
      <c r="C38" s="559">
        <v>150</v>
      </c>
      <c r="D38" s="558">
        <f t="shared" si="4"/>
        <v>0.88</v>
      </c>
      <c r="E38" s="559">
        <v>25</v>
      </c>
      <c r="F38" s="558">
        <f t="shared" si="5"/>
        <v>0.41666666666666669</v>
      </c>
      <c r="G38" s="558">
        <f t="shared" si="6"/>
        <v>1.2966666666666666</v>
      </c>
      <c r="H38" s="558">
        <f t="shared" si="7"/>
        <v>101</v>
      </c>
      <c r="I38" s="556">
        <v>100</v>
      </c>
    </row>
    <row r="40" spans="2:9">
      <c r="B40" s="557" t="s">
        <v>1381</v>
      </c>
    </row>
    <row r="41" spans="2:9">
      <c r="C41" t="s">
        <v>1373</v>
      </c>
      <c r="D41" t="s">
        <v>1374</v>
      </c>
      <c r="E41" t="s">
        <v>1375</v>
      </c>
      <c r="F41" t="s">
        <v>1376</v>
      </c>
      <c r="G41" t="s">
        <v>1377</v>
      </c>
      <c r="H41" t="s">
        <v>1378</v>
      </c>
      <c r="I41" s="556" t="s">
        <v>1379</v>
      </c>
    </row>
    <row r="42" spans="2:9">
      <c r="B42">
        <v>24</v>
      </c>
      <c r="C42" s="559">
        <v>300</v>
      </c>
      <c r="D42" s="558">
        <f>$D$24/C42</f>
        <v>0.44</v>
      </c>
      <c r="E42" s="559">
        <v>12</v>
      </c>
      <c r="F42" s="558">
        <f>E42/60</f>
        <v>0.2</v>
      </c>
      <c r="G42" s="558">
        <f>D42+F42</f>
        <v>0.64</v>
      </c>
      <c r="H42" s="558">
        <f>ROUNDDOWN($D$24/G42, 0)</f>
        <v>206</v>
      </c>
      <c r="I42" s="556">
        <v>200</v>
      </c>
    </row>
    <row r="43" spans="2:9">
      <c r="B43">
        <v>17.5</v>
      </c>
      <c r="C43" s="559">
        <v>230</v>
      </c>
      <c r="D43" s="558">
        <f t="shared" ref="D43:D45" si="8">$D$24/C43</f>
        <v>0.57391304347826089</v>
      </c>
      <c r="E43" s="559">
        <v>26</v>
      </c>
      <c r="F43" s="558">
        <f t="shared" ref="F43:F45" si="9">E43/60</f>
        <v>0.43333333333333335</v>
      </c>
      <c r="G43" s="558">
        <f t="shared" ref="G43:G45" si="10">D43+F43</f>
        <v>1.0072463768115942</v>
      </c>
      <c r="H43" s="558">
        <f t="shared" ref="H43:H45" si="11">ROUNDDOWN($D$24/G43, 0)</f>
        <v>131</v>
      </c>
      <c r="I43" s="556">
        <v>130</v>
      </c>
    </row>
    <row r="44" spans="2:9">
      <c r="B44">
        <v>12.25</v>
      </c>
      <c r="C44" s="559">
        <v>200</v>
      </c>
      <c r="D44" s="558">
        <f t="shared" si="8"/>
        <v>0.66</v>
      </c>
      <c r="E44" s="559">
        <v>21</v>
      </c>
      <c r="F44" s="558">
        <f t="shared" si="9"/>
        <v>0.35</v>
      </c>
      <c r="G44" s="558">
        <f t="shared" si="10"/>
        <v>1.01</v>
      </c>
      <c r="H44" s="558">
        <f t="shared" si="11"/>
        <v>130</v>
      </c>
      <c r="I44" s="556">
        <v>130</v>
      </c>
    </row>
    <row r="45" spans="2:9">
      <c r="B45">
        <v>8.5</v>
      </c>
      <c r="C45" s="559">
        <v>150</v>
      </c>
      <c r="D45" s="558">
        <f t="shared" si="8"/>
        <v>0.88</v>
      </c>
      <c r="E45" s="559">
        <v>25</v>
      </c>
      <c r="F45" s="558">
        <f t="shared" si="9"/>
        <v>0.41666666666666669</v>
      </c>
      <c r="G45" s="558">
        <f t="shared" si="10"/>
        <v>1.2966666666666666</v>
      </c>
      <c r="H45" s="558">
        <f t="shared" si="11"/>
        <v>101</v>
      </c>
      <c r="I45" s="556">
        <v>100</v>
      </c>
    </row>
    <row r="47" spans="2:9">
      <c r="B47" s="557" t="s">
        <v>1382</v>
      </c>
    </row>
    <row r="48" spans="2:9">
      <c r="C48" t="s">
        <v>1383</v>
      </c>
      <c r="D48" t="s">
        <v>1374</v>
      </c>
      <c r="E48" t="s">
        <v>1375</v>
      </c>
      <c r="F48" t="s">
        <v>1376</v>
      </c>
      <c r="G48" t="s">
        <v>1377</v>
      </c>
      <c r="H48" t="s">
        <v>1384</v>
      </c>
      <c r="I48" s="556" t="s">
        <v>1379</v>
      </c>
    </row>
    <row r="49" spans="1:16">
      <c r="B49">
        <v>18.625</v>
      </c>
      <c r="C49" s="559">
        <v>300</v>
      </c>
      <c r="D49" s="558">
        <f>$D$24/C49</f>
        <v>0.44</v>
      </c>
      <c r="E49" s="559">
        <v>12</v>
      </c>
      <c r="F49" s="558">
        <f>E49/60</f>
        <v>0.2</v>
      </c>
      <c r="G49" s="558">
        <f>D49+F49</f>
        <v>0.64</v>
      </c>
      <c r="H49" s="558">
        <f>ROUNDDOWN($D$24/G49, 0)</f>
        <v>206</v>
      </c>
      <c r="I49" s="556">
        <v>200</v>
      </c>
      <c r="L49" t="s">
        <v>1385</v>
      </c>
    </row>
    <row r="50" spans="1:16">
      <c r="B50">
        <v>13.625</v>
      </c>
      <c r="C50" s="559">
        <v>230</v>
      </c>
      <c r="D50" s="558">
        <f t="shared" ref="D50:D52" si="12">$D$24/C50</f>
        <v>0.57391304347826089</v>
      </c>
      <c r="E50" s="559">
        <v>26</v>
      </c>
      <c r="F50" s="558">
        <f t="shared" ref="F50:F52" si="13">E50/60</f>
        <v>0.43333333333333335</v>
      </c>
      <c r="G50" s="558">
        <f t="shared" ref="G50:G52" si="14">D50+F50</f>
        <v>1.0072463768115942</v>
      </c>
      <c r="H50" s="558">
        <f t="shared" ref="H50:H52" si="15">ROUNDDOWN($D$24/G50, 0)</f>
        <v>131</v>
      </c>
      <c r="I50" s="556">
        <v>130</v>
      </c>
      <c r="L50" t="s">
        <v>1386</v>
      </c>
    </row>
    <row r="51" spans="1:16">
      <c r="B51">
        <v>9.625</v>
      </c>
      <c r="C51" s="559">
        <v>200</v>
      </c>
      <c r="D51" s="558">
        <f t="shared" si="12"/>
        <v>0.66</v>
      </c>
      <c r="E51" s="559">
        <v>21</v>
      </c>
      <c r="F51" s="558">
        <f t="shared" si="13"/>
        <v>0.35</v>
      </c>
      <c r="G51" s="558">
        <f t="shared" si="14"/>
        <v>1.01</v>
      </c>
      <c r="H51" s="558">
        <f t="shared" si="15"/>
        <v>130</v>
      </c>
      <c r="I51" s="556">
        <v>130</v>
      </c>
      <c r="L51" t="s">
        <v>1387</v>
      </c>
    </row>
    <row r="52" spans="1:16">
      <c r="B52" t="s">
        <v>1388</v>
      </c>
      <c r="C52" s="559">
        <v>150</v>
      </c>
      <c r="D52" s="558">
        <f t="shared" si="12"/>
        <v>0.88</v>
      </c>
      <c r="E52" s="559">
        <v>25</v>
      </c>
      <c r="F52" s="558">
        <f t="shared" si="13"/>
        <v>0.41666666666666669</v>
      </c>
      <c r="G52" s="558">
        <f t="shared" si="14"/>
        <v>1.2966666666666666</v>
      </c>
      <c r="H52" s="558">
        <f t="shared" si="15"/>
        <v>101</v>
      </c>
      <c r="I52" s="556">
        <v>100</v>
      </c>
      <c r="L52" t="s">
        <v>1389</v>
      </c>
    </row>
    <row r="53" spans="1:16">
      <c r="B53" t="s">
        <v>1390</v>
      </c>
      <c r="L53" t="s">
        <v>1391</v>
      </c>
    </row>
    <row r="54" spans="1:16">
      <c r="B54" s="557"/>
      <c r="L54" t="s">
        <v>1392</v>
      </c>
    </row>
    <row r="55" spans="1:16">
      <c r="B55" s="557" t="s">
        <v>1381</v>
      </c>
      <c r="L55" t="s">
        <v>1393</v>
      </c>
    </row>
    <row r="56" spans="1:16">
      <c r="C56" t="s">
        <v>1373</v>
      </c>
      <c r="D56" t="s">
        <v>1374</v>
      </c>
      <c r="E56" t="s">
        <v>1375</v>
      </c>
      <c r="F56" t="s">
        <v>1376</v>
      </c>
      <c r="G56" t="s">
        <v>1377</v>
      </c>
      <c r="H56" t="s">
        <v>1378</v>
      </c>
      <c r="I56" s="556" t="s">
        <v>1379</v>
      </c>
      <c r="L56" t="s">
        <v>1394</v>
      </c>
      <c r="P56" t="s">
        <v>1395</v>
      </c>
    </row>
    <row r="57" spans="1:16">
      <c r="A57" t="s">
        <v>1396</v>
      </c>
      <c r="B57">
        <v>18.625</v>
      </c>
      <c r="C57" s="559">
        <v>300</v>
      </c>
      <c r="D57" s="558">
        <f>$D$24/C57</f>
        <v>0.44</v>
      </c>
      <c r="E57" s="559">
        <v>12</v>
      </c>
      <c r="F57" s="558">
        <f>E57/60</f>
        <v>0.2</v>
      </c>
      <c r="G57" s="558">
        <f>D57+F57</f>
        <v>0.64</v>
      </c>
      <c r="H57" s="558">
        <f>ROUNDDOWN($D$24/G57, 0)</f>
        <v>206</v>
      </c>
      <c r="I57" s="556">
        <v>200</v>
      </c>
      <c r="L57" t="s">
        <v>1397</v>
      </c>
    </row>
    <row r="58" spans="1:16">
      <c r="A58" t="s">
        <v>1398</v>
      </c>
      <c r="B58">
        <v>18.625</v>
      </c>
      <c r="C58" s="559">
        <v>300</v>
      </c>
      <c r="D58" s="558">
        <f>$D$24/C58</f>
        <v>0.44</v>
      </c>
      <c r="E58" s="559">
        <v>12</v>
      </c>
      <c r="F58" s="558">
        <f>E58/60</f>
        <v>0.2</v>
      </c>
      <c r="G58" s="558">
        <f>D58+F58</f>
        <v>0.64</v>
      </c>
      <c r="H58" s="558">
        <f>ROUNDDOWN($D$24/G58, 0)</f>
        <v>206</v>
      </c>
      <c r="I58" s="556">
        <v>200</v>
      </c>
      <c r="L58" t="s">
        <v>1399</v>
      </c>
    </row>
    <row r="59" spans="1:16">
      <c r="B59">
        <v>13.625</v>
      </c>
      <c r="C59" s="559">
        <v>230</v>
      </c>
      <c r="D59" s="558">
        <f t="shared" ref="D59" si="16">$D$24/C59</f>
        <v>0.57391304347826089</v>
      </c>
      <c r="E59" s="559">
        <v>26</v>
      </c>
      <c r="F59" s="558">
        <f t="shared" ref="F59" si="17">E59/60</f>
        <v>0.43333333333333335</v>
      </c>
      <c r="G59" s="558">
        <f t="shared" ref="G59" si="18">D59+F59</f>
        <v>1.0072463768115942</v>
      </c>
      <c r="H59" s="558">
        <f t="shared" ref="H59" si="19">ROUNDDOWN($D$24/G59, 0)</f>
        <v>131</v>
      </c>
      <c r="I59" s="556">
        <v>130</v>
      </c>
      <c r="L59" t="s">
        <v>1400</v>
      </c>
    </row>
    <row r="60" spans="1:16">
      <c r="B60">
        <v>13.625</v>
      </c>
      <c r="C60" s="559">
        <v>230</v>
      </c>
      <c r="D60" s="558">
        <f t="shared" ref="D60" si="20">$D$24/C60</f>
        <v>0.57391304347826089</v>
      </c>
      <c r="E60" s="559">
        <v>26</v>
      </c>
      <c r="F60" s="558">
        <f t="shared" ref="F60" si="21">E60/60</f>
        <v>0.43333333333333335</v>
      </c>
      <c r="G60" s="558">
        <f t="shared" ref="G60" si="22">D60+F60</f>
        <v>1.0072463768115942</v>
      </c>
      <c r="H60" s="558">
        <f t="shared" ref="H60" si="23">ROUNDDOWN($D$24/G60, 0)</f>
        <v>131</v>
      </c>
      <c r="I60" s="556">
        <v>130</v>
      </c>
    </row>
    <row r="61" spans="1:16">
      <c r="B61">
        <v>9.625</v>
      </c>
      <c r="C61" s="559">
        <v>200</v>
      </c>
      <c r="D61" s="558">
        <f>$D$24/C61</f>
        <v>0.66</v>
      </c>
      <c r="E61" s="559">
        <v>21</v>
      </c>
      <c r="F61" s="558">
        <f>E61/60</f>
        <v>0.35</v>
      </c>
      <c r="G61" s="558">
        <f>D61+F61</f>
        <v>1.01</v>
      </c>
      <c r="H61" s="558">
        <f>ROUNDDOWN($D$24/G61, 0)</f>
        <v>130</v>
      </c>
      <c r="I61" s="556">
        <v>130</v>
      </c>
      <c r="L61" t="s">
        <v>1401</v>
      </c>
    </row>
    <row r="62" spans="1:16">
      <c r="B62">
        <v>9.625</v>
      </c>
      <c r="C62" s="559">
        <v>200</v>
      </c>
      <c r="D62" s="558">
        <f>$D$24/C62</f>
        <v>0.66</v>
      </c>
      <c r="E62" s="559">
        <v>21</v>
      </c>
      <c r="F62" s="558">
        <f>E62/60</f>
        <v>0.35</v>
      </c>
      <c r="G62" s="558">
        <f>D62+F62</f>
        <v>1.01</v>
      </c>
      <c r="H62" s="558">
        <f>ROUNDDOWN($D$24/G62, 0)</f>
        <v>130</v>
      </c>
      <c r="I62" s="556">
        <v>130</v>
      </c>
    </row>
    <row r="63" spans="1:16">
      <c r="B63" t="s">
        <v>1388</v>
      </c>
      <c r="C63" s="559">
        <v>150</v>
      </c>
      <c r="D63" s="558">
        <f>$D$24/C63</f>
        <v>0.88</v>
      </c>
      <c r="E63" s="559">
        <v>25</v>
      </c>
      <c r="F63" s="558">
        <f>E63/60</f>
        <v>0.41666666666666669</v>
      </c>
      <c r="G63" s="558">
        <f>D63+F63</f>
        <v>1.2966666666666666</v>
      </c>
      <c r="H63" s="558">
        <f>ROUNDDOWN($D$24/G63, 0)</f>
        <v>101</v>
      </c>
      <c r="I63" s="556">
        <v>100</v>
      </c>
      <c r="L63" t="s">
        <v>1402</v>
      </c>
    </row>
    <row r="64" spans="1:16">
      <c r="B64" t="s">
        <v>1388</v>
      </c>
      <c r="C64" s="559">
        <v>150</v>
      </c>
      <c r="D64" s="558">
        <f>$D$24/C64</f>
        <v>0.88</v>
      </c>
      <c r="E64" s="559">
        <v>25</v>
      </c>
      <c r="F64" s="558">
        <f>E64/60</f>
        <v>0.41666666666666669</v>
      </c>
      <c r="G64" s="558">
        <f>D64+F64</f>
        <v>1.2966666666666666</v>
      </c>
      <c r="H64" s="558">
        <f>ROUNDDOWN($D$24/G64, 0)</f>
        <v>101</v>
      </c>
      <c r="I64" s="556">
        <v>100</v>
      </c>
    </row>
    <row r="65" spans="2:2">
      <c r="B65" t="s">
        <v>1390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5356-4CB8-47F6-9BB9-4095B976C6CC}">
  <sheetPr codeName="Sheet11"/>
  <dimension ref="A1:O34"/>
  <sheetViews>
    <sheetView workbookViewId="0">
      <selection activeCell="N2" sqref="N2"/>
    </sheetView>
  </sheetViews>
  <sheetFormatPr defaultColWidth="0" defaultRowHeight="15" zeroHeight="1"/>
  <cols>
    <col min="1" max="1" width="5.5703125" style="761" customWidth="1"/>
    <col min="2" max="7" width="9.140625" customWidth="1"/>
    <col min="8" max="8" width="9.5703125" bestFit="1" customWidth="1"/>
    <col min="9" max="13" width="9.140625" customWidth="1"/>
    <col min="14" max="14" width="5.5703125" customWidth="1"/>
    <col min="15" max="15" width="0" hidden="1" customWidth="1"/>
    <col min="16" max="16384" width="9.140625" hidden="1"/>
  </cols>
  <sheetData>
    <row r="1" spans="1:14">
      <c r="A1" s="762"/>
      <c r="B1" s="763"/>
      <c r="C1" s="763"/>
      <c r="D1" s="763"/>
      <c r="E1" s="763"/>
      <c r="F1" s="763"/>
      <c r="G1" s="763"/>
      <c r="H1" s="763"/>
      <c r="I1" s="763"/>
      <c r="J1" s="763"/>
      <c r="K1" s="763"/>
      <c r="L1" s="763"/>
      <c r="M1" s="763"/>
      <c r="N1" s="763"/>
    </row>
    <row r="2" spans="1:14">
      <c r="A2" s="762"/>
      <c r="B2" s="763"/>
      <c r="C2" s="763"/>
      <c r="D2" s="763"/>
      <c r="E2" s="763"/>
      <c r="F2" s="763"/>
      <c r="G2" s="763"/>
      <c r="H2" s="763"/>
      <c r="I2" s="763"/>
      <c r="J2" s="763"/>
      <c r="K2" s="763"/>
      <c r="L2" s="763"/>
      <c r="M2" s="763"/>
      <c r="N2" s="763"/>
    </row>
    <row r="3" spans="1:14">
      <c r="A3" s="762"/>
      <c r="B3" s="763"/>
      <c r="C3" s="763"/>
      <c r="D3" s="763"/>
      <c r="E3" s="763"/>
      <c r="F3" s="763"/>
      <c r="G3" s="763"/>
      <c r="H3" s="763"/>
      <c r="I3" s="763"/>
      <c r="J3" s="763"/>
      <c r="K3" s="763"/>
      <c r="L3" s="763"/>
      <c r="M3" s="763"/>
      <c r="N3" s="763"/>
    </row>
    <row r="4" spans="1:14">
      <c r="A4" s="762"/>
      <c r="B4" s="763"/>
      <c r="C4" s="763"/>
      <c r="D4" s="763"/>
      <c r="E4" s="763"/>
      <c r="F4" s="763"/>
      <c r="G4" s="763"/>
      <c r="H4" s="763">
        <f>GETPIVOTDATA("Start Time",'Start Dates'!$A$1,"Well Name","GK-W526C","Phase","Move in 500m. Well positioning")</f>
        <v>44622.3125</v>
      </c>
      <c r="I4" s="763"/>
      <c r="J4" s="763"/>
      <c r="K4" s="763"/>
      <c r="L4" s="763"/>
      <c r="M4" s="763"/>
      <c r="N4" s="763"/>
    </row>
    <row r="5" spans="1:14">
      <c r="A5" s="762"/>
      <c r="B5" s="763">
        <f>GETPIVOTDATA("Start Time",'Start Dates'!$A$1,"Well Name","GK-P527B","Phase","Move in 500m. Well positioning")</f>
        <v>44633.520833333336</v>
      </c>
      <c r="C5" s="763"/>
      <c r="D5" s="763"/>
      <c r="E5" s="763">
        <f>GETPIVOTDATA("Start Time",'Start Dates'!$A$1,"Well Name","GK-P528C","Phase","Move in 500m. Well positioning")</f>
        <v>44627.302083333336</v>
      </c>
      <c r="F5" s="763"/>
      <c r="G5" s="763"/>
      <c r="H5" s="763"/>
      <c r="I5" s="763"/>
      <c r="J5" s="763"/>
      <c r="K5" s="763">
        <f>GETPIVOTDATA("Start Time",'Start Dates'!$A$1,"Well Name","GK-W721C","Phase","Move in 500m. Well positioning")</f>
        <v>44628</v>
      </c>
      <c r="L5" s="763"/>
      <c r="M5" s="763"/>
      <c r="N5" s="763"/>
    </row>
    <row r="6" spans="1:14">
      <c r="A6" s="762"/>
      <c r="B6" s="763"/>
      <c r="C6" s="763"/>
      <c r="D6" s="763"/>
      <c r="E6" s="763"/>
      <c r="F6" s="763"/>
      <c r="G6" s="763"/>
      <c r="H6" s="763"/>
      <c r="I6" s="763"/>
      <c r="J6" s="763"/>
      <c r="K6" s="763"/>
      <c r="L6" s="763"/>
      <c r="M6" s="763"/>
      <c r="N6" s="763"/>
    </row>
    <row r="7" spans="1:14">
      <c r="A7" s="762"/>
      <c r="B7" s="763"/>
      <c r="C7" s="763"/>
      <c r="D7" s="763"/>
      <c r="E7" s="763"/>
      <c r="F7" s="763"/>
      <c r="G7" s="763"/>
      <c r="H7" s="763"/>
      <c r="I7" s="763"/>
      <c r="J7" s="763"/>
      <c r="K7" s="763"/>
      <c r="L7" s="763"/>
      <c r="M7" s="763"/>
      <c r="N7" s="763"/>
    </row>
    <row r="8" spans="1:14">
      <c r="A8" s="762"/>
      <c r="B8" s="763"/>
      <c r="C8" s="763"/>
      <c r="D8" s="763"/>
      <c r="E8" s="763"/>
      <c r="F8" s="763"/>
      <c r="G8" s="763"/>
      <c r="H8" s="763"/>
      <c r="I8" s="763"/>
      <c r="J8" s="763"/>
      <c r="K8" s="763"/>
      <c r="L8" s="763"/>
      <c r="M8" s="763"/>
      <c r="N8" s="763"/>
    </row>
    <row r="9" spans="1:14">
      <c r="A9" s="762"/>
      <c r="B9" s="763">
        <f>GETPIVOTDATA("Start Time",'Start Dates'!$A$1,"Well Name","GK-P527B","Phase","Run &amp; land BOP/marine riser")</f>
        <v>44642.510416666664</v>
      </c>
      <c r="C9" s="763"/>
      <c r="D9" s="763"/>
      <c r="E9" s="763">
        <f>GETPIVOTDATA("Start Time",'Start Dates'!$A$1,"Well Name","GK-P528C","Phase","Run &amp; land BOP/marine riser")</f>
        <v>44664.65625</v>
      </c>
      <c r="F9" s="763"/>
      <c r="G9" s="763"/>
      <c r="H9" s="763">
        <f>GETPIVOTDATA("Start Time",'Start Dates'!$A$1,"Well Name","GK-W526C","Phase","Run &amp; land BOP/marine riser")</f>
        <v>44690.239583333336</v>
      </c>
      <c r="I9" s="763"/>
      <c r="J9" s="763"/>
      <c r="K9" s="763">
        <f>GETPIVOTDATA("Start Time",'Start Dates'!$A$1,"Well Name","GK-W721C","Phase","Run &amp; land BOP/marine riser")</f>
        <v>44702.322916666664</v>
      </c>
      <c r="L9" s="763"/>
      <c r="M9" s="763"/>
      <c r="N9" s="763"/>
    </row>
    <row r="10" spans="1:14">
      <c r="A10" s="762"/>
      <c r="C10" s="763"/>
      <c r="D10" s="763"/>
      <c r="E10" s="763"/>
      <c r="F10" s="763"/>
      <c r="G10" s="763"/>
      <c r="H10" s="763"/>
      <c r="I10" s="763"/>
      <c r="J10" s="763"/>
      <c r="K10" s="763"/>
      <c r="L10" s="763"/>
      <c r="M10" s="763"/>
      <c r="N10" s="763"/>
    </row>
    <row r="11" spans="1:14">
      <c r="A11" s="762"/>
      <c r="B11" s="763"/>
      <c r="C11" s="763"/>
      <c r="D11" s="763"/>
      <c r="E11" s="763"/>
      <c r="F11" s="763"/>
      <c r="G11" s="763"/>
      <c r="H11" s="763"/>
      <c r="I11" s="763"/>
      <c r="J11" s="763"/>
      <c r="K11" s="763"/>
      <c r="L11" s="763"/>
      <c r="M11" s="763"/>
      <c r="N11" s="763"/>
    </row>
    <row r="12" spans="1:14">
      <c r="A12" s="762"/>
      <c r="B12" s="763">
        <f>GETPIVOTDATA("Start Time",'Start Dates'!$A$1,"Well Name","GK-P527B","Phase","Drill 12-1/4"" Hole")</f>
        <v>44648.53125</v>
      </c>
      <c r="C12" s="763"/>
      <c r="D12" s="763"/>
      <c r="E12" s="763">
        <f>GETPIVOTDATA("Start Time",'Start Dates'!$A$1,"Well Name","GK-P528C","Phase","Drill 12-1/4"" Hole")</f>
        <v>44669.166666666664</v>
      </c>
      <c r="F12" s="763"/>
      <c r="G12" s="763"/>
      <c r="H12" s="763">
        <f>GETPIVOTDATA("Start Time",'Start Dates'!$A$1,"Well Name","GK-W526C","Phase","Drill 12-1/4"" Hole")</f>
        <v>44695.333333333336</v>
      </c>
      <c r="I12" s="763"/>
      <c r="J12" s="763"/>
      <c r="K12" s="763">
        <f>GETPIVOTDATA("Start Time",'Start Dates'!$A$1,"Well Name","GK-W721C","Phase","Drill 12-1/4"" Hole")</f>
        <v>44705.15625</v>
      </c>
      <c r="L12" s="763"/>
      <c r="M12" s="763"/>
      <c r="N12" s="763"/>
    </row>
    <row r="13" spans="1:14">
      <c r="A13" s="762"/>
      <c r="C13" s="763"/>
      <c r="D13" s="763"/>
      <c r="F13" s="763"/>
      <c r="G13" s="763"/>
      <c r="I13" s="763"/>
      <c r="J13" s="763"/>
      <c r="L13" s="763"/>
      <c r="M13" s="763"/>
      <c r="N13" s="763"/>
    </row>
    <row r="14" spans="1:14">
      <c r="A14" s="762"/>
      <c r="B14" s="763"/>
      <c r="C14" s="763"/>
      <c r="D14" s="763"/>
      <c r="E14" s="763"/>
      <c r="F14" s="763"/>
      <c r="G14" s="763"/>
      <c r="H14" s="763"/>
      <c r="I14" s="763"/>
      <c r="J14" s="763"/>
      <c r="K14" s="763"/>
      <c r="L14" s="763"/>
      <c r="M14" s="763"/>
      <c r="N14" s="763"/>
    </row>
    <row r="15" spans="1:14">
      <c r="A15" s="762"/>
      <c r="B15" s="763"/>
      <c r="C15" s="763"/>
      <c r="D15" s="763"/>
      <c r="E15" s="763"/>
      <c r="F15" s="763"/>
      <c r="G15" s="763"/>
      <c r="H15" s="763"/>
      <c r="I15" s="763"/>
      <c r="J15" s="763"/>
      <c r="K15" s="763"/>
      <c r="L15" s="763"/>
      <c r="M15" s="763"/>
      <c r="N15" s="763"/>
    </row>
    <row r="16" spans="1:14">
      <c r="A16" s="762"/>
      <c r="B16" s="763"/>
      <c r="C16" s="763"/>
      <c r="D16" s="763"/>
      <c r="E16" s="763"/>
      <c r="F16" s="763"/>
      <c r="G16" s="763"/>
      <c r="H16" s="763"/>
      <c r="I16" s="763"/>
      <c r="J16" s="763"/>
      <c r="K16" s="763"/>
      <c r="L16" s="763"/>
      <c r="M16" s="763"/>
      <c r="N16" s="763"/>
    </row>
    <row r="17" spans="1:14">
      <c r="A17" s="762"/>
      <c r="B17" s="763"/>
      <c r="C17" s="763"/>
      <c r="D17" s="763"/>
      <c r="E17" s="763"/>
      <c r="F17" s="763"/>
      <c r="G17" s="763"/>
      <c r="H17" s="763"/>
      <c r="I17" s="763"/>
      <c r="J17" s="763"/>
      <c r="K17" s="763"/>
      <c r="L17" s="763"/>
      <c r="M17" s="763"/>
      <c r="N17" s="763"/>
    </row>
    <row r="18" spans="1:14">
      <c r="A18" s="762"/>
      <c r="B18" s="763"/>
      <c r="C18" s="763"/>
      <c r="D18" s="763"/>
      <c r="E18" s="763"/>
      <c r="F18" s="763"/>
      <c r="G18" s="763"/>
      <c r="H18" s="763"/>
      <c r="I18" s="763"/>
      <c r="J18" s="763"/>
      <c r="K18" s="763"/>
      <c r="L18" s="763"/>
      <c r="M18" s="763"/>
      <c r="N18" s="763"/>
    </row>
    <row r="19" spans="1:14">
      <c r="A19" s="762"/>
      <c r="B19" s="763"/>
      <c r="C19" s="763"/>
      <c r="D19" s="763"/>
      <c r="E19" s="763"/>
      <c r="F19" s="763"/>
      <c r="G19" s="763"/>
      <c r="H19" s="763"/>
      <c r="I19" s="763"/>
      <c r="J19" s="763"/>
      <c r="K19" s="763"/>
      <c r="L19" s="763"/>
      <c r="M19" s="763"/>
      <c r="N19" s="763"/>
    </row>
    <row r="20" spans="1:14">
      <c r="A20" s="762"/>
      <c r="B20" s="763">
        <f>GETPIVOTDATA("Start Time",'Start Dates'!$A$1,"Well Name","GK-P527B","Phase","Retrieve temporary suspension plugs")</f>
        <v>44653.6875</v>
      </c>
      <c r="C20" s="763"/>
      <c r="D20" s="763"/>
      <c r="E20" s="763">
        <f>GETPIVOTDATA("Start Time",'Start Dates'!$A$1,"Well Name","GK-P528C","Phase","Retrieve temporary suspension plugs")</f>
        <v>44675.979166666664</v>
      </c>
      <c r="F20" s="763"/>
      <c r="G20" s="763"/>
      <c r="H20" s="763">
        <f>GETPIVOTDATA("Start Time",'Start Dates'!$A$1,"Well Name","GK-W526C","Phase","Retrieve temporary suspension plugs")</f>
        <v>44724.833333333336</v>
      </c>
      <c r="I20" s="763"/>
      <c r="J20" s="763"/>
      <c r="K20" s="763">
        <f>GETPIVOTDATA("Start Time",'Start Dates'!$A$1,"Well Name","GK-W721C","Phase","Retrieve temporary suspension plugs")</f>
        <v>44712.552083333336</v>
      </c>
      <c r="L20" s="763"/>
      <c r="M20" s="763"/>
      <c r="N20" s="763"/>
    </row>
    <row r="21" spans="1:14">
      <c r="A21" s="762"/>
      <c r="C21" s="763"/>
      <c r="D21" s="763"/>
      <c r="F21" s="763"/>
      <c r="G21" s="763"/>
      <c r="I21" s="763"/>
      <c r="J21" s="763"/>
      <c r="L21" s="763"/>
      <c r="M21" s="763"/>
      <c r="N21" s="763"/>
    </row>
    <row r="22" spans="1:14">
      <c r="A22" s="762"/>
      <c r="B22" s="763"/>
      <c r="C22" s="763"/>
      <c r="D22" s="763"/>
      <c r="E22" s="763"/>
      <c r="F22" s="763"/>
      <c r="G22" s="763"/>
      <c r="H22" s="763"/>
      <c r="I22" s="763"/>
      <c r="J22" s="763"/>
      <c r="K22" s="763"/>
      <c r="L22" s="763"/>
      <c r="M22" s="763"/>
      <c r="N22" s="763"/>
    </row>
    <row r="23" spans="1:14">
      <c r="A23" s="762"/>
      <c r="B23" s="763"/>
      <c r="C23" s="763"/>
      <c r="D23" s="763"/>
      <c r="E23" s="763"/>
      <c r="F23" s="763"/>
      <c r="G23" s="763"/>
      <c r="H23" s="763"/>
      <c r="I23" s="763"/>
      <c r="J23" s="763"/>
      <c r="K23" s="763"/>
      <c r="L23" s="763"/>
      <c r="M23" s="763"/>
      <c r="N23" s="763"/>
    </row>
    <row r="24" spans="1:14">
      <c r="A24" s="762"/>
      <c r="B24" s="763"/>
      <c r="C24" s="763"/>
      <c r="D24" s="763"/>
      <c r="E24" s="763"/>
      <c r="F24" s="763"/>
      <c r="G24" s="763"/>
      <c r="H24" s="763"/>
      <c r="I24" s="763"/>
      <c r="J24" s="763"/>
      <c r="K24" s="763"/>
      <c r="L24" s="763"/>
      <c r="M24" s="763"/>
      <c r="N24" s="763"/>
    </row>
    <row r="25" spans="1:14">
      <c r="A25" s="762"/>
      <c r="B25" s="763"/>
      <c r="C25" s="763"/>
      <c r="D25" s="763"/>
      <c r="E25" s="763"/>
      <c r="F25" s="763"/>
      <c r="G25" s="763"/>
      <c r="H25" s="763"/>
      <c r="I25" s="763"/>
      <c r="J25" s="763"/>
      <c r="K25" s="763"/>
      <c r="L25" s="763"/>
      <c r="M25" s="763"/>
      <c r="N25" s="763"/>
    </row>
    <row r="26" spans="1:14">
      <c r="A26" s="762"/>
      <c r="B26" s="763"/>
      <c r="C26" s="763"/>
      <c r="D26" s="763"/>
      <c r="E26" s="763"/>
      <c r="F26" s="763"/>
      <c r="G26" s="763"/>
      <c r="H26" s="763"/>
      <c r="I26" s="763"/>
      <c r="J26" s="763"/>
      <c r="K26" s="763"/>
      <c r="L26" s="763"/>
      <c r="M26" s="763"/>
      <c r="N26" s="763"/>
    </row>
    <row r="27" spans="1:14">
      <c r="A27" s="762"/>
      <c r="B27" s="763">
        <f>GETPIVOTDATA("Start Time",'Start Dates'!$A$1,"Well Name","GK-P527B","Phase","Install Upper Completion")</f>
        <v>44659.052083333336</v>
      </c>
      <c r="C27" s="763"/>
      <c r="D27" s="763"/>
      <c r="E27" s="763">
        <f>GETPIVOTDATA("Start Time",'Start Dates'!$A$1,"Well Name","GK-P528C","Phase","Install Upper Completion")</f>
        <v>44684.34375</v>
      </c>
      <c r="F27" s="763"/>
      <c r="G27" s="763"/>
      <c r="H27" s="763">
        <f>GETPIVOTDATA("Start Time",'Start Dates'!$A$1,"Well Name","GK-W526C","Phase","Install Upper Completion")</f>
        <v>44732.197916666664</v>
      </c>
      <c r="I27" s="763"/>
      <c r="J27" s="763"/>
      <c r="K27" s="763">
        <f>GETPIVOTDATA("Start Time",'Start Dates'!$A$1,"Well Name","GK-W721C","Phase","Install Upper Completion")</f>
        <v>44719.760416666664</v>
      </c>
      <c r="L27" s="763"/>
      <c r="M27" s="763"/>
      <c r="N27" s="763"/>
    </row>
    <row r="28" spans="1:14">
      <c r="A28" s="762"/>
      <c r="C28" s="763"/>
      <c r="D28" s="763"/>
      <c r="F28" s="763"/>
      <c r="G28" s="763"/>
      <c r="I28" s="763"/>
      <c r="J28" s="763"/>
      <c r="L28" s="763"/>
      <c r="M28" s="763"/>
      <c r="N28" s="763"/>
    </row>
    <row r="29" spans="1:14">
      <c r="A29" s="762"/>
      <c r="B29" s="763"/>
      <c r="C29" s="763"/>
      <c r="D29" s="763"/>
      <c r="E29" s="763"/>
      <c r="F29" s="763"/>
      <c r="G29" s="763"/>
      <c r="H29" s="763"/>
      <c r="I29" s="763"/>
      <c r="J29" s="763"/>
      <c r="K29" s="763"/>
      <c r="L29" s="763"/>
      <c r="M29" s="763"/>
      <c r="N29" s="763"/>
    </row>
    <row r="30" spans="1:14">
      <c r="A30" s="762"/>
      <c r="B30" s="763"/>
      <c r="C30" s="763"/>
      <c r="D30" s="763"/>
      <c r="E30" s="763"/>
      <c r="F30" s="763"/>
      <c r="G30" s="763"/>
      <c r="H30" s="763"/>
      <c r="I30" s="763"/>
      <c r="J30" s="763"/>
      <c r="K30" s="763"/>
      <c r="L30" s="763"/>
      <c r="M30" s="763"/>
      <c r="N30" s="763"/>
    </row>
    <row r="31" spans="1:14">
      <c r="A31" s="762"/>
      <c r="B31" s="763"/>
      <c r="C31" s="763"/>
      <c r="D31" s="763"/>
      <c r="E31" s="763"/>
      <c r="F31" s="763"/>
      <c r="G31" s="763"/>
      <c r="H31" s="763"/>
      <c r="I31" s="763"/>
      <c r="J31" s="763"/>
      <c r="K31" s="763"/>
      <c r="L31" s="763"/>
      <c r="M31" s="763"/>
      <c r="N31" s="763"/>
    </row>
    <row r="32" spans="1:14">
      <c r="A32" s="762"/>
      <c r="B32" s="763"/>
      <c r="C32" s="763"/>
      <c r="D32" s="763"/>
      <c r="E32" s="763"/>
      <c r="F32" s="763"/>
      <c r="G32" s="763"/>
      <c r="H32" s="763"/>
      <c r="I32" s="763"/>
      <c r="J32" s="763"/>
      <c r="K32" s="763"/>
      <c r="L32" s="763"/>
      <c r="M32" s="763"/>
      <c r="N32" s="763"/>
    </row>
    <row r="33" spans="2:14">
      <c r="B33" s="760"/>
      <c r="C33" s="760"/>
      <c r="D33" s="760"/>
      <c r="E33" s="760"/>
      <c r="F33" s="760"/>
      <c r="G33" s="760"/>
      <c r="H33" s="760"/>
      <c r="I33" s="760"/>
      <c r="J33" s="760"/>
      <c r="K33" s="760"/>
      <c r="L33" s="760"/>
      <c r="M33" s="760"/>
      <c r="N33" s="760"/>
    </row>
    <row r="34" spans="2:14" hidden="1">
      <c r="B34" s="761"/>
      <c r="C34" s="761"/>
      <c r="D34" s="761"/>
      <c r="E34" s="761"/>
      <c r="F34" s="761"/>
      <c r="G34" s="761"/>
      <c r="H34" s="761"/>
      <c r="I34" s="761"/>
      <c r="J34" s="761"/>
      <c r="K34" s="761"/>
      <c r="L34" s="761"/>
      <c r="M34" s="761"/>
      <c r="N34" s="761"/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748E8-FF10-47BD-952A-CFDC989BBF58}">
  <sheetPr codeName="Sheet14"/>
  <dimension ref="A1:K41"/>
  <sheetViews>
    <sheetView showGridLines="0" showRuler="0" view="pageLayout" zoomScale="55" zoomScaleNormal="100" zoomScalePageLayoutView="55" workbookViewId="0">
      <selection activeCell="P20" sqref="P20"/>
    </sheetView>
  </sheetViews>
  <sheetFormatPr defaultColWidth="9.140625" defaultRowHeight="15" customHeight="1" zeroHeight="1"/>
  <cols>
    <col min="1" max="1" width="3.5703125" style="774" customWidth="1"/>
    <col min="2" max="2" width="8.42578125" style="774" customWidth="1"/>
    <col min="3" max="3" width="9.140625" style="774" customWidth="1"/>
    <col min="4" max="4" width="7" style="774" customWidth="1"/>
    <col min="5" max="6" width="9.140625" style="774" customWidth="1"/>
    <col min="7" max="7" width="6.42578125" style="774" customWidth="1"/>
    <col min="8" max="8" width="9.5703125" style="774" bestFit="1" customWidth="1"/>
    <col min="9" max="9" width="9.140625" style="774" customWidth="1"/>
    <col min="10" max="10" width="7.140625" style="774" customWidth="1"/>
    <col min="11" max="15" width="9.140625" style="774" customWidth="1"/>
    <col min="16" max="16384" width="9.140625" style="774"/>
  </cols>
  <sheetData>
    <row r="1" spans="1:11" ht="14.25" customHeight="1">
      <c r="A1" s="772"/>
      <c r="B1" s="773"/>
      <c r="C1" s="773"/>
      <c r="D1" s="773"/>
      <c r="E1" s="773"/>
      <c r="F1" s="773"/>
      <c r="G1" s="773"/>
      <c r="H1" s="773"/>
      <c r="I1" s="773"/>
      <c r="J1" s="773"/>
      <c r="K1" s="773"/>
    </row>
    <row r="2" spans="1:11" ht="14.25" customHeight="1">
      <c r="A2" s="772"/>
      <c r="B2" s="900">
        <f>GETPIVOTDATA("Start Time",'Start Dates'!$A$1,"Well Name","GK-P527B","Phase","Move in 500m. Well positioning")</f>
        <v>44633.520833333336</v>
      </c>
      <c r="C2" s="773"/>
      <c r="D2" s="773"/>
      <c r="E2" s="901">
        <f>GETPIVOTDATA("Start Time",'Start Dates'!$A$1,"Well Name","GK-P528C","Phase","Move in 500m. Well positioning")</f>
        <v>44627.302083333336</v>
      </c>
      <c r="F2" s="773"/>
      <c r="G2" s="773"/>
      <c r="H2" s="900">
        <f>GETPIVOTDATA("Start Time",'Start Dates'!$A$1,"Well Name","GK-W526C","Phase","Move in 500m. Well positioning")</f>
        <v>44622.3125</v>
      </c>
      <c r="I2" s="773"/>
      <c r="J2" s="773"/>
      <c r="K2" s="902">
        <f>GETPIVOTDATA("Start Time",'Start Dates'!$A$1,"Well Name","GK-W721C","Phase","Move in 500m. Well positioning")</f>
        <v>44628</v>
      </c>
    </row>
    <row r="3" spans="1:11" ht="14.25" customHeight="1">
      <c r="A3" s="772"/>
      <c r="C3" s="773"/>
      <c r="D3" s="773"/>
      <c r="F3" s="773"/>
      <c r="G3" s="773"/>
      <c r="H3" s="773"/>
      <c r="I3" s="773"/>
      <c r="J3" s="773"/>
    </row>
    <row r="4" spans="1:11" ht="14.25" customHeight="1">
      <c r="A4" s="772"/>
      <c r="B4" s="773"/>
      <c r="C4" s="773"/>
      <c r="D4" s="773"/>
      <c r="E4" s="900">
        <f>GETPIVOTDATA("Start Time",'Start Dates'!$A$1,"Well Name","GK-P528C","Phase","Drill 24"" hole")</f>
        <v>44638.770833333336</v>
      </c>
      <c r="F4" s="773"/>
      <c r="G4" s="773"/>
      <c r="H4" s="773"/>
      <c r="I4" s="773"/>
      <c r="J4" s="773"/>
      <c r="K4" s="773"/>
    </row>
    <row r="5" spans="1:11" ht="14.25" customHeight="1">
      <c r="A5" s="772"/>
      <c r="B5" s="773"/>
      <c r="C5" s="773"/>
      <c r="D5" s="773"/>
      <c r="E5" s="773"/>
      <c r="F5" s="773"/>
      <c r="G5" s="773"/>
      <c r="H5" s="773"/>
      <c r="I5" s="773"/>
      <c r="J5" s="773"/>
      <c r="K5" s="773"/>
    </row>
    <row r="6" spans="1:11" ht="14.25" customHeight="1">
      <c r="A6" s="772"/>
      <c r="B6" s="903">
        <f>GETPIVOTDATA("Start Time",'Start Dates'!$A$1,"Well Name","GK-P527B","Phase","Run &amp; land BOP/marine riser")</f>
        <v>44642.510416666664</v>
      </c>
      <c r="C6" s="773"/>
      <c r="D6" s="773"/>
      <c r="F6" s="773"/>
      <c r="G6" s="773"/>
      <c r="I6" s="773"/>
      <c r="J6" s="773"/>
    </row>
    <row r="7" spans="1:11" ht="14.25" customHeight="1">
      <c r="A7" s="772"/>
      <c r="C7" s="773"/>
      <c r="D7" s="773"/>
      <c r="E7" s="901">
        <f>GETPIVOTDATA("Start Time",'Start Dates'!$A$1,"Well Name","GK-P528C","Phase","Run &amp; land BOP/marine riser")</f>
        <v>44664.65625</v>
      </c>
      <c r="F7" s="773"/>
      <c r="G7" s="773"/>
      <c r="H7" s="901">
        <f>GETPIVOTDATA("Start Time",'Start Dates'!$A$1,"Well Name","GK-W526C","Phase","Run &amp; land BOP/marine riser")</f>
        <v>44690.239583333336</v>
      </c>
      <c r="I7" s="773"/>
      <c r="J7" s="773"/>
      <c r="K7" s="903">
        <f>GETPIVOTDATA("Start Time",'Start Dates'!$A$1,"Well Name","GK-W721C","Phase","Run &amp; land BOP/marine riser")</f>
        <v>44702.322916666664</v>
      </c>
    </row>
    <row r="8" spans="1:11" ht="14.25" customHeight="1">
      <c r="A8" s="772"/>
      <c r="C8" s="773"/>
      <c r="D8" s="773"/>
      <c r="E8" s="773"/>
      <c r="F8" s="773"/>
      <c r="G8" s="773"/>
      <c r="H8" s="773"/>
      <c r="I8" s="773"/>
      <c r="J8" s="773"/>
      <c r="K8" s="773"/>
    </row>
    <row r="9" spans="1:11" ht="14.25" customHeight="1">
      <c r="A9" s="772"/>
      <c r="B9" s="773"/>
      <c r="C9" s="773"/>
      <c r="D9" s="773"/>
      <c r="E9" s="773"/>
      <c r="F9" s="773"/>
      <c r="G9" s="773"/>
      <c r="H9" s="773"/>
      <c r="I9" s="773"/>
      <c r="J9" s="773"/>
      <c r="K9" s="773"/>
    </row>
    <row r="10" spans="1:11" ht="14.25" customHeight="1">
      <c r="A10" s="772"/>
      <c r="C10" s="773"/>
      <c r="D10" s="773"/>
      <c r="F10" s="773"/>
      <c r="G10" s="773"/>
      <c r="I10" s="773"/>
      <c r="J10" s="773"/>
    </row>
    <row r="11" spans="1:11" ht="14.25" customHeight="1">
      <c r="A11" s="772"/>
      <c r="B11" s="901">
        <f>GETPIVOTDATA("Start Time",'Start Dates'!$A$1,"Well Name","GK-P527B","Phase","Drill 12-1/4"" Hole")</f>
        <v>44648.53125</v>
      </c>
      <c r="C11" s="773"/>
      <c r="D11" s="773"/>
      <c r="E11" s="901">
        <f>GETPIVOTDATA("Start Time",'Start Dates'!$A$1,"Well Name","GK-P528C","Phase","Drill 12-1/4"" Hole")</f>
        <v>44669.166666666664</v>
      </c>
      <c r="F11" s="773"/>
      <c r="G11" s="773"/>
      <c r="H11" s="904">
        <f>GETPIVOTDATA("Start Time",'Start Dates'!$A$1,"Well Name","GK-W526C","Phase","Drill 12-1/4"" Hole")</f>
        <v>44695.333333333336</v>
      </c>
      <c r="I11" s="773"/>
      <c r="J11" s="773"/>
      <c r="K11" s="905">
        <f>GETPIVOTDATA("Start Time",'Start Dates'!$A$1,"Well Name","GK-W721C","Phase","Drill 12-1/4"" Hole")</f>
        <v>44705.15625</v>
      </c>
    </row>
    <row r="12" spans="1:11" ht="14.25" customHeight="1">
      <c r="A12" s="772"/>
      <c r="B12" s="773"/>
      <c r="C12" s="773"/>
      <c r="D12" s="773"/>
      <c r="E12" s="773"/>
      <c r="F12" s="773"/>
      <c r="G12" s="773"/>
      <c r="H12" s="773"/>
      <c r="I12" s="773"/>
      <c r="J12" s="773"/>
      <c r="K12" s="773"/>
    </row>
    <row r="13" spans="1:11" ht="14.25" customHeight="1">
      <c r="A13" s="772"/>
      <c r="B13" s="773"/>
      <c r="C13" s="773"/>
      <c r="D13" s="773"/>
      <c r="E13" s="773"/>
      <c r="F13" s="773"/>
      <c r="G13" s="773"/>
      <c r="H13" s="773"/>
      <c r="I13" s="773"/>
      <c r="J13" s="773"/>
      <c r="K13" s="773"/>
    </row>
    <row r="14" spans="1:11" ht="14.25" customHeight="1">
      <c r="A14" s="772"/>
      <c r="B14" s="773"/>
      <c r="C14" s="773"/>
      <c r="D14" s="773"/>
      <c r="E14" s="773"/>
      <c r="F14" s="773"/>
      <c r="G14" s="773"/>
      <c r="H14" s="773"/>
      <c r="I14" s="773"/>
      <c r="J14" s="773"/>
      <c r="K14" s="773"/>
    </row>
    <row r="15" spans="1:11" ht="14.25" customHeight="1">
      <c r="A15" s="772"/>
      <c r="B15" s="773"/>
      <c r="C15" s="773"/>
      <c r="D15" s="773"/>
      <c r="E15" s="773"/>
      <c r="F15" s="773"/>
      <c r="G15" s="773"/>
      <c r="H15" s="773"/>
      <c r="I15" s="773"/>
      <c r="J15" s="773"/>
      <c r="K15" s="773"/>
    </row>
    <row r="16" spans="1:11" ht="14.25" customHeight="1">
      <c r="A16" s="772"/>
      <c r="B16" s="773"/>
      <c r="C16" s="773"/>
      <c r="D16" s="773"/>
      <c r="E16" s="773"/>
      <c r="F16" s="773"/>
      <c r="G16" s="773"/>
      <c r="H16" s="773"/>
      <c r="I16" s="773"/>
      <c r="J16" s="773"/>
      <c r="K16" s="773"/>
    </row>
    <row r="17" spans="1:11" ht="14.25" customHeight="1">
      <c r="A17" s="772"/>
      <c r="B17" s="773"/>
      <c r="C17" s="773"/>
      <c r="D17" s="773"/>
      <c r="E17" s="773"/>
      <c r="F17" s="773"/>
      <c r="G17" s="899"/>
      <c r="H17" s="773"/>
      <c r="I17" s="773"/>
      <c r="J17" s="773"/>
      <c r="K17" s="773"/>
    </row>
    <row r="18" spans="1:11" ht="14.25" customHeight="1">
      <c r="A18" s="772"/>
      <c r="C18" s="773"/>
      <c r="D18" s="773"/>
      <c r="F18" s="773"/>
      <c r="G18" s="773"/>
      <c r="I18" s="773"/>
      <c r="J18" s="773"/>
    </row>
    <row r="19" spans="1:11" ht="14.25" customHeight="1">
      <c r="A19" s="772"/>
      <c r="B19" s="903">
        <f>GETPIVOTDATA("Start Time",'Start Dates'!$A$1,"Well Name","GK-P527B","Phase","Retrieve temporary suspension plugs")</f>
        <v>44653.6875</v>
      </c>
      <c r="C19" s="773"/>
      <c r="D19" s="912">
        <f>GETPIVOTDATA("Start Time",'Start Dates'!$A$1,"Well Name","GK-P528C","Phase","Retrieve temporary suspension plugs")</f>
        <v>44675.979166666664</v>
      </c>
      <c r="F19" s="773"/>
      <c r="G19" s="912">
        <f>GETPIVOTDATA("Start Time",'Start Dates'!$A$1,"Well Name","GK-W526C","Phase","Retrieve temporary suspension plugs")</f>
        <v>44724.833333333336</v>
      </c>
      <c r="I19" s="773"/>
      <c r="J19" s="901">
        <f>GETPIVOTDATA("Start Time",'Start Dates'!$A$1,"Well Name","GK-W721C","Phase","Retrieve temporary suspension plugs")</f>
        <v>44712.552083333336</v>
      </c>
    </row>
    <row r="20" spans="1:11" ht="14.25" customHeight="1">
      <c r="A20" s="772"/>
      <c r="B20" s="773"/>
      <c r="C20" s="773"/>
      <c r="D20" s="773"/>
      <c r="E20" s="773"/>
      <c r="F20" s="773"/>
      <c r="G20" s="773"/>
      <c r="H20" s="773"/>
      <c r="I20" s="773"/>
      <c r="J20" s="773"/>
      <c r="K20" s="773"/>
    </row>
    <row r="21" spans="1:11" ht="14.25" customHeight="1">
      <c r="A21" s="772"/>
      <c r="B21" s="773"/>
      <c r="C21" s="773"/>
      <c r="D21" s="773"/>
      <c r="E21" s="773"/>
      <c r="F21" s="773"/>
      <c r="G21" s="773"/>
      <c r="H21" s="773"/>
      <c r="I21" s="773"/>
      <c r="J21" s="773"/>
      <c r="K21" s="773"/>
    </row>
    <row r="22" spans="1:11" ht="14.25" customHeight="1">
      <c r="A22" s="772"/>
      <c r="B22" s="773"/>
      <c r="C22" s="773"/>
      <c r="D22" s="773"/>
      <c r="E22" s="773"/>
      <c r="F22" s="773"/>
      <c r="G22" s="773"/>
      <c r="H22" s="773"/>
      <c r="I22" s="773"/>
      <c r="J22" s="773"/>
      <c r="K22" s="773"/>
    </row>
    <row r="23" spans="1:11" ht="14.25" customHeight="1">
      <c r="A23" s="772"/>
      <c r="B23" s="773"/>
      <c r="C23" s="773"/>
      <c r="D23" s="773"/>
      <c r="E23" s="773"/>
      <c r="F23" s="773"/>
      <c r="G23" s="773"/>
      <c r="H23" s="773"/>
      <c r="I23" s="773"/>
      <c r="J23" s="773"/>
      <c r="K23" s="773"/>
    </row>
    <row r="24" spans="1:11" ht="14.25" customHeight="1">
      <c r="A24" s="772"/>
      <c r="B24" s="773"/>
      <c r="C24" s="773"/>
      <c r="D24" s="773"/>
      <c r="E24" s="773"/>
      <c r="F24" s="773"/>
      <c r="G24" s="773"/>
      <c r="H24" s="773"/>
      <c r="I24" s="773"/>
      <c r="J24" s="773"/>
      <c r="K24" s="773"/>
    </row>
    <row r="25" spans="1:11" ht="14.25" customHeight="1">
      <c r="A25" s="772"/>
      <c r="C25" s="773"/>
      <c r="D25" s="773"/>
      <c r="F25" s="773"/>
      <c r="G25" s="773"/>
      <c r="I25" s="773"/>
      <c r="J25" s="773"/>
    </row>
    <row r="26" spans="1:11" ht="14.25" customHeight="1">
      <c r="A26" s="772"/>
      <c r="B26" s="900">
        <f>GETPIVOTDATA("Start Time",'Start Dates'!$A$1,"Well Name","GK-P527B","Phase","Install Upper Completion")</f>
        <v>44659.052083333336</v>
      </c>
      <c r="C26" s="773"/>
      <c r="D26" s="773"/>
      <c r="E26" s="900">
        <f>GETPIVOTDATA("Start Time",'Start Dates'!$A$1,"Well Name","GK-P528C","Phase","Install Upper Completion")</f>
        <v>44684.34375</v>
      </c>
      <c r="F26" s="773"/>
      <c r="G26" s="773"/>
      <c r="H26" s="900">
        <f>GETPIVOTDATA("Start Time",'Start Dates'!$A$1,"Well Name","GK-W526C","Phase","Install Upper Completion")</f>
        <v>44732.197916666664</v>
      </c>
      <c r="I26" s="773"/>
      <c r="J26" s="773"/>
      <c r="K26" s="900">
        <f>GETPIVOTDATA("Start Time",'Start Dates'!$A$1,"Well Name","GK-W721C","Phase","Install Upper Completion")</f>
        <v>44719.760416666664</v>
      </c>
    </row>
    <row r="27" spans="1:11" ht="14.25" customHeight="1">
      <c r="A27" s="772"/>
      <c r="C27" s="773"/>
      <c r="D27" s="773"/>
      <c r="F27" s="773"/>
      <c r="G27" s="773"/>
      <c r="I27" s="773"/>
      <c r="J27" s="773"/>
    </row>
    <row r="28" spans="1:11" ht="14.25" customHeight="1">
      <c r="A28" s="772"/>
      <c r="B28" s="773"/>
      <c r="C28" s="773"/>
      <c r="D28" s="773"/>
      <c r="E28" s="773"/>
      <c r="F28" s="773"/>
      <c r="G28" s="773"/>
      <c r="H28" s="773"/>
      <c r="I28" s="773"/>
      <c r="J28" s="773"/>
      <c r="K28" s="773"/>
    </row>
    <row r="29" spans="1:11" ht="14.25" customHeight="1">
      <c r="A29" s="772"/>
      <c r="B29" s="773"/>
      <c r="C29" s="773"/>
      <c r="D29" s="773"/>
      <c r="E29" s="773"/>
      <c r="F29" s="773"/>
      <c r="G29" s="773"/>
      <c r="H29" s="773"/>
      <c r="I29" s="773"/>
      <c r="J29" s="773"/>
      <c r="K29" s="773"/>
    </row>
    <row r="30" spans="1:11" ht="14.25" customHeight="1">
      <c r="A30" s="772"/>
      <c r="B30" s="773"/>
      <c r="C30" s="773"/>
      <c r="D30" s="773"/>
      <c r="E30" s="773"/>
      <c r="F30" s="773"/>
      <c r="G30" s="773"/>
      <c r="H30" s="773"/>
      <c r="I30" s="773"/>
      <c r="J30" s="773"/>
      <c r="K30" s="773"/>
    </row>
    <row r="31" spans="1:11">
      <c r="B31" s="775"/>
      <c r="C31" s="775"/>
      <c r="D31" s="775"/>
      <c r="E31" s="775"/>
      <c r="F31" s="775"/>
      <c r="G31" s="775"/>
      <c r="H31" s="775"/>
      <c r="I31" s="775"/>
      <c r="J31" s="775"/>
      <c r="K31" s="775"/>
    </row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</sheetData>
  <pageMargins left="0.41666666666666702" right="0.125" top="0.69791666666666663" bottom="0.75" header="0.3" footer="0.3"/>
  <pageSetup orientation="portrait" r:id="rId1"/>
  <headerFooter>
    <oddHeader>&amp;C&amp;G</oddHead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2039-168D-4BED-81AB-0DCEE83689BA}">
  <dimension ref="A3:F8"/>
  <sheetViews>
    <sheetView workbookViewId="0">
      <selection activeCell="M20" sqref="M20"/>
    </sheetView>
  </sheetViews>
  <sheetFormatPr defaultRowHeight="15"/>
  <cols>
    <col min="2" max="2" width="11.42578125" customWidth="1"/>
    <col min="3" max="3" width="9.42578125" bestFit="1" customWidth="1"/>
  </cols>
  <sheetData>
    <row r="3" spans="1:6">
      <c r="C3" t="s">
        <v>1340</v>
      </c>
      <c r="D3" t="s">
        <v>1341</v>
      </c>
      <c r="E3" t="s">
        <v>1343</v>
      </c>
      <c r="F3" t="s">
        <v>1342</v>
      </c>
    </row>
    <row r="4" spans="1:6">
      <c r="B4" t="s">
        <v>1403</v>
      </c>
      <c r="C4" s="644">
        <f>'Well depths'!B13</f>
        <v>9622.0499999999993</v>
      </c>
      <c r="D4" s="644">
        <f>'Well depths'!E13</f>
        <v>13916.1</v>
      </c>
      <c r="E4" s="644">
        <f>'Well depths'!K13</f>
        <v>13902.94</v>
      </c>
      <c r="F4" s="644">
        <f>'Well depths'!H13</f>
        <v>13693.8</v>
      </c>
    </row>
    <row r="5" spans="1:6">
      <c r="B5" t="s">
        <v>1404</v>
      </c>
      <c r="C5" s="137">
        <f>202.15/24</f>
        <v>8.4229166666666675</v>
      </c>
      <c r="D5" s="137">
        <f>262.5/24</f>
        <v>10.9375</v>
      </c>
    </row>
    <row r="6" spans="1:6">
      <c r="A6">
        <v>1.6</v>
      </c>
      <c r="B6" t="s">
        <v>1405</v>
      </c>
      <c r="C6">
        <f>C5/(C4/1000)</f>
        <v>0.87537652232805563</v>
      </c>
      <c r="D6">
        <f t="shared" ref="D6:F6" si="0">D5/(D4/1000)</f>
        <v>0.78596014688023219</v>
      </c>
      <c r="E6">
        <f t="shared" si="0"/>
        <v>0</v>
      </c>
      <c r="F6">
        <f t="shared" si="0"/>
        <v>0</v>
      </c>
    </row>
    <row r="8" spans="1:6">
      <c r="A8">
        <v>1317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5A389-FB4B-41B7-8A90-198CB7751317}">
  <dimension ref="A1"/>
  <sheetViews>
    <sheetView workbookViewId="0">
      <selection activeCell="T5" sqref="T5"/>
    </sheetView>
  </sheetViews>
  <sheetFormatPr defaultRowHeight="1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696F8-1EE8-4442-93A6-509AB89DE0CD}">
  <sheetPr codeName="Sheet13"/>
  <dimension ref="A1:AR42"/>
  <sheetViews>
    <sheetView zoomScale="55" zoomScaleNormal="55" workbookViewId="0">
      <selection activeCell="C20" sqref="C20"/>
    </sheetView>
  </sheetViews>
  <sheetFormatPr defaultRowHeight="15"/>
  <cols>
    <col min="1" max="1" width="42" bestFit="1" customWidth="1"/>
    <col min="2" max="2" width="22.42578125" bestFit="1" customWidth="1"/>
  </cols>
  <sheetData>
    <row r="1" spans="1:44" ht="147.75" customHeight="1" thickBot="1">
      <c r="B1" s="366" t="s">
        <v>1406</v>
      </c>
      <c r="C1" s="991" t="s">
        <v>1407</v>
      </c>
      <c r="D1" s="992"/>
      <c r="E1" s="993"/>
      <c r="I1" s="994" t="s">
        <v>1408</v>
      </c>
      <c r="J1" s="994"/>
      <c r="K1" s="994"/>
      <c r="L1" s="994"/>
      <c r="M1" s="994"/>
      <c r="N1" s="994"/>
      <c r="O1" s="994"/>
      <c r="P1" s="994"/>
      <c r="Q1" s="994"/>
      <c r="R1" s="994"/>
      <c r="S1" s="994"/>
      <c r="T1" s="994"/>
      <c r="U1" s="994"/>
      <c r="V1" s="994"/>
      <c r="W1" s="994"/>
      <c r="X1" s="994"/>
      <c r="Y1" s="994"/>
      <c r="Z1" s="994"/>
      <c r="AA1" s="994"/>
      <c r="AB1" s="994"/>
      <c r="AC1" s="994"/>
      <c r="AD1" s="994"/>
    </row>
    <row r="2" spans="1:44" ht="24" thickBot="1">
      <c r="A2" s="367"/>
      <c r="B2" s="368">
        <v>43438.883368055554</v>
      </c>
      <c r="C2" s="984">
        <f>B2+1</f>
        <v>43439.883368055554</v>
      </c>
      <c r="D2" s="985"/>
      <c r="E2" s="986"/>
      <c r="F2" s="987">
        <f>C2+1</f>
        <v>43440.883368055554</v>
      </c>
      <c r="G2" s="985"/>
      <c r="H2" s="986"/>
      <c r="I2" s="983">
        <f>F2+1</f>
        <v>43441.883368055554</v>
      </c>
      <c r="J2" s="983"/>
      <c r="K2" s="983"/>
      <c r="L2" s="983">
        <f>I2+1</f>
        <v>43442.883368055554</v>
      </c>
      <c r="M2" s="983"/>
      <c r="N2" s="983"/>
      <c r="O2" s="983">
        <f>L2+1</f>
        <v>43443.883368055554</v>
      </c>
      <c r="P2" s="983"/>
      <c r="Q2" s="983"/>
      <c r="R2" s="983">
        <f>O2+1</f>
        <v>43444.883368055554</v>
      </c>
      <c r="S2" s="983"/>
      <c r="T2" s="983"/>
      <c r="U2" s="983">
        <f>R2+1</f>
        <v>43445.883368055554</v>
      </c>
      <c r="V2" s="983"/>
      <c r="W2" s="983"/>
      <c r="X2" s="983">
        <f>U2+1</f>
        <v>43446.883368055554</v>
      </c>
      <c r="Y2" s="983"/>
      <c r="Z2" s="983"/>
      <c r="AA2" s="983">
        <f>X2+1</f>
        <v>43447.883368055554</v>
      </c>
      <c r="AB2" s="983"/>
      <c r="AC2" s="983"/>
      <c r="AD2" s="983">
        <f>AA2+1</f>
        <v>43448.883368055554</v>
      </c>
      <c r="AE2" s="983"/>
      <c r="AF2" s="983"/>
      <c r="AG2" s="983">
        <f>AD2+1</f>
        <v>43449.883368055554</v>
      </c>
      <c r="AH2" s="983"/>
      <c r="AI2" s="983"/>
      <c r="AJ2" s="983">
        <f>AG2+1</f>
        <v>43450.883368055554</v>
      </c>
      <c r="AK2" s="983"/>
      <c r="AL2" s="983"/>
      <c r="AM2" s="983">
        <f>AJ2+1</f>
        <v>43451.883368055554</v>
      </c>
      <c r="AN2" s="983"/>
      <c r="AO2" s="983"/>
      <c r="AP2" s="983">
        <f>AM2+1</f>
        <v>43452.883368055554</v>
      </c>
      <c r="AQ2" s="983"/>
      <c r="AR2" s="990"/>
    </row>
    <row r="3" spans="1:44" ht="23.25">
      <c r="A3" s="369"/>
      <c r="B3" s="370"/>
      <c r="C3" s="995" t="s">
        <v>1409</v>
      </c>
      <c r="D3" s="996"/>
      <c r="E3" s="371"/>
      <c r="F3" s="995" t="s">
        <v>1409</v>
      </c>
      <c r="G3" s="996"/>
      <c r="H3" s="371"/>
      <c r="I3" s="995" t="s">
        <v>1409</v>
      </c>
      <c r="J3" s="996"/>
      <c r="K3" s="371"/>
      <c r="L3" s="995" t="s">
        <v>1409</v>
      </c>
      <c r="M3" s="996"/>
      <c r="N3" s="371"/>
      <c r="O3" s="995" t="s">
        <v>1409</v>
      </c>
      <c r="P3" s="996"/>
      <c r="Q3" s="371"/>
      <c r="R3" s="995" t="s">
        <v>1409</v>
      </c>
      <c r="S3" s="996"/>
      <c r="T3" s="371"/>
      <c r="U3" s="995" t="s">
        <v>1409</v>
      </c>
      <c r="V3" s="996"/>
      <c r="W3" s="372"/>
      <c r="X3" s="997" t="s">
        <v>1409</v>
      </c>
      <c r="Y3" s="989"/>
      <c r="Z3" s="373"/>
      <c r="AA3" s="988" t="s">
        <v>1409</v>
      </c>
      <c r="AB3" s="989"/>
      <c r="AC3" s="373"/>
      <c r="AD3" s="988" t="s">
        <v>1409</v>
      </c>
      <c r="AE3" s="989"/>
      <c r="AF3" s="373"/>
      <c r="AG3" s="988" t="s">
        <v>1409</v>
      </c>
      <c r="AH3" s="989"/>
      <c r="AI3" s="373"/>
      <c r="AJ3" s="988" t="s">
        <v>1409</v>
      </c>
      <c r="AK3" s="989"/>
      <c r="AL3" s="373"/>
      <c r="AM3" s="988" t="s">
        <v>1409</v>
      </c>
      <c r="AN3" s="989"/>
      <c r="AO3" s="373"/>
      <c r="AP3" s="988" t="s">
        <v>1409</v>
      </c>
      <c r="AQ3" s="989"/>
      <c r="AR3" s="374"/>
    </row>
    <row r="4" spans="1:44" ht="24" thickBot="1">
      <c r="A4" s="375"/>
      <c r="B4" s="376" t="s">
        <v>1410</v>
      </c>
      <c r="C4" s="377" t="s">
        <v>1411</v>
      </c>
      <c r="D4" s="377" t="s">
        <v>1412</v>
      </c>
      <c r="E4" s="378" t="s">
        <v>1410</v>
      </c>
      <c r="F4" s="377" t="s">
        <v>1411</v>
      </c>
      <c r="G4" s="377" t="s">
        <v>1412</v>
      </c>
      <c r="H4" s="378" t="s">
        <v>1410</v>
      </c>
      <c r="I4" s="377" t="s">
        <v>1411</v>
      </c>
      <c r="J4" s="377" t="s">
        <v>1412</v>
      </c>
      <c r="K4" s="378" t="s">
        <v>1410</v>
      </c>
      <c r="L4" s="377" t="s">
        <v>1411</v>
      </c>
      <c r="M4" s="377" t="s">
        <v>1412</v>
      </c>
      <c r="N4" s="378" t="s">
        <v>1410</v>
      </c>
      <c r="O4" s="377" t="s">
        <v>1411</v>
      </c>
      <c r="P4" s="377" t="s">
        <v>1412</v>
      </c>
      <c r="Q4" s="378" t="s">
        <v>1410</v>
      </c>
      <c r="R4" s="377" t="s">
        <v>1411</v>
      </c>
      <c r="S4" s="377" t="s">
        <v>1412</v>
      </c>
      <c r="T4" s="378" t="s">
        <v>1410</v>
      </c>
      <c r="U4" s="377" t="s">
        <v>1411</v>
      </c>
      <c r="V4" s="377" t="s">
        <v>1412</v>
      </c>
      <c r="W4" s="379" t="s">
        <v>1410</v>
      </c>
      <c r="X4" s="380" t="s">
        <v>1411</v>
      </c>
      <c r="Y4" s="377" t="s">
        <v>1412</v>
      </c>
      <c r="Z4" s="378" t="s">
        <v>1410</v>
      </c>
      <c r="AA4" s="377" t="s">
        <v>1411</v>
      </c>
      <c r="AB4" s="377" t="s">
        <v>1412</v>
      </c>
      <c r="AC4" s="378" t="s">
        <v>1410</v>
      </c>
      <c r="AD4" s="377" t="s">
        <v>1411</v>
      </c>
      <c r="AE4" s="377" t="s">
        <v>1412</v>
      </c>
      <c r="AF4" s="378" t="s">
        <v>1410</v>
      </c>
      <c r="AG4" s="377" t="s">
        <v>1411</v>
      </c>
      <c r="AH4" s="377" t="s">
        <v>1412</v>
      </c>
      <c r="AI4" s="378" t="s">
        <v>1410</v>
      </c>
      <c r="AJ4" s="377" t="s">
        <v>1411</v>
      </c>
      <c r="AK4" s="377" t="s">
        <v>1412</v>
      </c>
      <c r="AL4" s="378" t="s">
        <v>1410</v>
      </c>
      <c r="AM4" s="377" t="s">
        <v>1411</v>
      </c>
      <c r="AN4" s="377" t="s">
        <v>1412</v>
      </c>
      <c r="AO4" s="378" t="s">
        <v>1410</v>
      </c>
      <c r="AP4" s="377" t="s">
        <v>1411</v>
      </c>
      <c r="AQ4" s="377" t="s">
        <v>1412</v>
      </c>
      <c r="AR4" s="379" t="s">
        <v>1410</v>
      </c>
    </row>
    <row r="5" spans="1:44" ht="23.25">
      <c r="A5" s="381" t="s">
        <v>1413</v>
      </c>
      <c r="B5" s="382">
        <v>30</v>
      </c>
      <c r="C5" s="383"/>
      <c r="D5" s="383"/>
      <c r="E5" s="384">
        <f t="shared" ref="E5:E40" si="0">B5+C5-D5</f>
        <v>30</v>
      </c>
      <c r="F5" s="383"/>
      <c r="G5" s="383"/>
      <c r="H5" s="384">
        <f t="shared" ref="H5:H40" si="1">E5+F5-G5</f>
        <v>30</v>
      </c>
      <c r="I5" s="383"/>
      <c r="J5" s="383"/>
      <c r="K5" s="384">
        <f t="shared" ref="K5:K40" si="2">H5+I5-J5</f>
        <v>30</v>
      </c>
      <c r="L5" s="383"/>
      <c r="M5" s="383"/>
      <c r="N5" s="384">
        <f t="shared" ref="N5:N40" si="3">K5+L5-M5</f>
        <v>30</v>
      </c>
      <c r="O5" s="383"/>
      <c r="P5" s="383"/>
      <c r="Q5" s="384">
        <f t="shared" ref="Q5:Q40" si="4">N5+O5-P5</f>
        <v>30</v>
      </c>
      <c r="R5" s="383"/>
      <c r="S5" s="383"/>
      <c r="T5" s="384">
        <f t="shared" ref="T5:T40" si="5">Q5+R5-S5</f>
        <v>30</v>
      </c>
      <c r="U5" s="383"/>
      <c r="V5" s="383"/>
      <c r="W5" s="385">
        <f t="shared" ref="W5:W40" si="6">T5+U5-V5</f>
        <v>30</v>
      </c>
      <c r="X5" s="383"/>
      <c r="Y5" s="383"/>
      <c r="Z5" s="384">
        <f t="shared" ref="Z5:Z40" si="7">W5+X5-Y5</f>
        <v>30</v>
      </c>
      <c r="AA5" s="383"/>
      <c r="AB5" s="383"/>
      <c r="AC5" s="384">
        <f t="shared" ref="AC5:AC40" si="8">Z5+AA5-AB5</f>
        <v>30</v>
      </c>
      <c r="AD5" s="383"/>
      <c r="AE5" s="383"/>
      <c r="AF5" s="384">
        <f t="shared" ref="AF5:AF40" si="9">AC5+AD5-AE5</f>
        <v>30</v>
      </c>
      <c r="AG5" s="383"/>
      <c r="AH5" s="383"/>
      <c r="AI5" s="384">
        <f t="shared" ref="AI5:AI40" si="10">AF5+AG5-AH5</f>
        <v>30</v>
      </c>
      <c r="AJ5" s="383"/>
      <c r="AK5" s="383"/>
      <c r="AL5" s="384">
        <f t="shared" ref="AL5:AL40" si="11">AI5+AJ5-AK5</f>
        <v>30</v>
      </c>
      <c r="AM5" s="383"/>
      <c r="AN5" s="383"/>
      <c r="AO5" s="384">
        <f t="shared" ref="AO5:AO40" si="12">AL5+AM5-AN5</f>
        <v>30</v>
      </c>
      <c r="AP5" s="383"/>
      <c r="AQ5" s="383"/>
      <c r="AR5" s="385">
        <f t="shared" ref="AR5:AR40" si="13">AO5+AP5-AQ5</f>
        <v>30</v>
      </c>
    </row>
    <row r="6" spans="1:44" ht="23.25">
      <c r="A6" s="386" t="s">
        <v>1414</v>
      </c>
      <c r="B6" s="387">
        <v>62</v>
      </c>
      <c r="C6" s="388"/>
      <c r="D6" s="388"/>
      <c r="E6" s="389">
        <f t="shared" si="0"/>
        <v>62</v>
      </c>
      <c r="F6" s="388"/>
      <c r="G6" s="388"/>
      <c r="H6" s="389">
        <f t="shared" si="1"/>
        <v>62</v>
      </c>
      <c r="I6" s="390"/>
      <c r="J6" s="390"/>
      <c r="K6" s="389">
        <f t="shared" si="2"/>
        <v>62</v>
      </c>
      <c r="L6" s="390"/>
      <c r="M6" s="390"/>
      <c r="N6" s="389">
        <f t="shared" si="3"/>
        <v>62</v>
      </c>
      <c r="O6" s="390"/>
      <c r="P6" s="390"/>
      <c r="Q6" s="389">
        <f t="shared" si="4"/>
        <v>62</v>
      </c>
      <c r="R6" s="390"/>
      <c r="S6" s="390"/>
      <c r="T6" s="389">
        <f t="shared" si="5"/>
        <v>62</v>
      </c>
      <c r="U6" s="390"/>
      <c r="V6" s="390"/>
      <c r="W6" s="391">
        <f t="shared" si="6"/>
        <v>62</v>
      </c>
      <c r="X6" s="390"/>
      <c r="Y6" s="390"/>
      <c r="Z6" s="389">
        <f t="shared" si="7"/>
        <v>62</v>
      </c>
      <c r="AA6" s="390"/>
      <c r="AB6" s="390"/>
      <c r="AC6" s="389">
        <f t="shared" si="8"/>
        <v>62</v>
      </c>
      <c r="AD6" s="390"/>
      <c r="AE6" s="390"/>
      <c r="AF6" s="389">
        <f t="shared" si="9"/>
        <v>62</v>
      </c>
      <c r="AG6" s="390"/>
      <c r="AH6" s="390"/>
      <c r="AI6" s="389">
        <f t="shared" si="10"/>
        <v>62</v>
      </c>
      <c r="AJ6" s="390"/>
      <c r="AK6" s="390"/>
      <c r="AL6" s="389">
        <f t="shared" si="11"/>
        <v>62</v>
      </c>
      <c r="AM6" s="390"/>
      <c r="AN6" s="390"/>
      <c r="AO6" s="389">
        <f t="shared" si="12"/>
        <v>62</v>
      </c>
      <c r="AP6" s="390"/>
      <c r="AQ6" s="390"/>
      <c r="AR6" s="391">
        <f t="shared" si="13"/>
        <v>62</v>
      </c>
    </row>
    <row r="7" spans="1:44" ht="23.25">
      <c r="A7" s="386" t="s">
        <v>1415</v>
      </c>
      <c r="B7" s="387">
        <v>1</v>
      </c>
      <c r="C7" s="388"/>
      <c r="D7" s="388"/>
      <c r="E7" s="389">
        <f t="shared" si="0"/>
        <v>1</v>
      </c>
      <c r="F7" s="388"/>
      <c r="G7" s="388"/>
      <c r="H7" s="389">
        <f t="shared" si="1"/>
        <v>1</v>
      </c>
      <c r="I7" s="390"/>
      <c r="J7" s="390"/>
      <c r="K7" s="389">
        <f t="shared" si="2"/>
        <v>1</v>
      </c>
      <c r="L7" s="390"/>
      <c r="M7" s="390"/>
      <c r="N7" s="389">
        <f t="shared" si="3"/>
        <v>1</v>
      </c>
      <c r="O7" s="390"/>
      <c r="P7" s="390"/>
      <c r="Q7" s="389">
        <f t="shared" si="4"/>
        <v>1</v>
      </c>
      <c r="R7" s="390"/>
      <c r="S7" s="390"/>
      <c r="T7" s="389">
        <f t="shared" si="5"/>
        <v>1</v>
      </c>
      <c r="U7" s="390"/>
      <c r="V7" s="390"/>
      <c r="W7" s="391">
        <f t="shared" si="6"/>
        <v>1</v>
      </c>
      <c r="X7" s="390"/>
      <c r="Y7" s="390"/>
      <c r="Z7" s="389">
        <f t="shared" si="7"/>
        <v>1</v>
      </c>
      <c r="AA7" s="390"/>
      <c r="AB7" s="390"/>
      <c r="AC7" s="389">
        <f t="shared" si="8"/>
        <v>1</v>
      </c>
      <c r="AD7" s="390"/>
      <c r="AE7" s="390"/>
      <c r="AF7" s="389">
        <f t="shared" si="9"/>
        <v>1</v>
      </c>
      <c r="AG7" s="390"/>
      <c r="AH7" s="390"/>
      <c r="AI7" s="389">
        <f t="shared" si="10"/>
        <v>1</v>
      </c>
      <c r="AJ7" s="390"/>
      <c r="AK7" s="390"/>
      <c r="AL7" s="389">
        <f t="shared" si="11"/>
        <v>1</v>
      </c>
      <c r="AM7" s="390"/>
      <c r="AN7" s="390"/>
      <c r="AO7" s="389">
        <f t="shared" si="12"/>
        <v>1</v>
      </c>
      <c r="AP7" s="390"/>
      <c r="AQ7" s="390"/>
      <c r="AR7" s="391">
        <f t="shared" si="13"/>
        <v>1</v>
      </c>
    </row>
    <row r="8" spans="1:44" ht="23.25">
      <c r="A8" s="386" t="s">
        <v>1416</v>
      </c>
      <c r="B8" s="387">
        <v>11</v>
      </c>
      <c r="C8" s="388"/>
      <c r="D8" s="388"/>
      <c r="E8" s="389">
        <f t="shared" si="0"/>
        <v>11</v>
      </c>
      <c r="F8" s="390"/>
      <c r="G8" s="388"/>
      <c r="H8" s="389">
        <f t="shared" si="1"/>
        <v>11</v>
      </c>
      <c r="I8" s="390"/>
      <c r="J8" s="390"/>
      <c r="K8" s="389">
        <f t="shared" si="2"/>
        <v>11</v>
      </c>
      <c r="L8" s="390"/>
      <c r="M8" s="390"/>
      <c r="N8" s="389">
        <f t="shared" si="3"/>
        <v>11</v>
      </c>
      <c r="O8" s="390"/>
      <c r="P8" s="390"/>
      <c r="Q8" s="389">
        <f t="shared" si="4"/>
        <v>11</v>
      </c>
      <c r="R8" s="390"/>
      <c r="S8" s="390"/>
      <c r="T8" s="389">
        <f t="shared" si="5"/>
        <v>11</v>
      </c>
      <c r="U8" s="390"/>
      <c r="V8" s="390"/>
      <c r="W8" s="391">
        <f t="shared" si="6"/>
        <v>11</v>
      </c>
      <c r="X8" s="390"/>
      <c r="Y8" s="390"/>
      <c r="Z8" s="389">
        <f t="shared" si="7"/>
        <v>11</v>
      </c>
      <c r="AA8" s="390"/>
      <c r="AB8" s="390"/>
      <c r="AC8" s="389">
        <f t="shared" si="8"/>
        <v>11</v>
      </c>
      <c r="AD8" s="390"/>
      <c r="AE8" s="390"/>
      <c r="AF8" s="389">
        <f t="shared" si="9"/>
        <v>11</v>
      </c>
      <c r="AG8" s="390"/>
      <c r="AH8" s="390"/>
      <c r="AI8" s="389">
        <f t="shared" si="10"/>
        <v>11</v>
      </c>
      <c r="AJ8" s="390"/>
      <c r="AK8" s="390"/>
      <c r="AL8" s="389">
        <f t="shared" si="11"/>
        <v>11</v>
      </c>
      <c r="AM8" s="390"/>
      <c r="AN8" s="390"/>
      <c r="AO8" s="389">
        <f t="shared" si="12"/>
        <v>11</v>
      </c>
      <c r="AP8" s="390"/>
      <c r="AQ8" s="390"/>
      <c r="AR8" s="391">
        <f t="shared" si="13"/>
        <v>11</v>
      </c>
    </row>
    <row r="9" spans="1:44" ht="28.5" customHeight="1">
      <c r="A9" s="386" t="s">
        <v>1417</v>
      </c>
      <c r="B9" s="387">
        <v>0</v>
      </c>
      <c r="C9" s="390"/>
      <c r="D9" s="390"/>
      <c r="E9" s="389">
        <f t="shared" si="0"/>
        <v>0</v>
      </c>
      <c r="F9" s="390"/>
      <c r="G9" s="390"/>
      <c r="H9" s="389">
        <f t="shared" si="1"/>
        <v>0</v>
      </c>
      <c r="I9" s="390"/>
      <c r="J9" s="390"/>
      <c r="K9" s="389">
        <f t="shared" si="2"/>
        <v>0</v>
      </c>
      <c r="L9" s="390"/>
      <c r="M9" s="390"/>
      <c r="N9" s="389">
        <f t="shared" si="3"/>
        <v>0</v>
      </c>
      <c r="O9" s="390"/>
      <c r="P9" s="390"/>
      <c r="Q9" s="389">
        <f t="shared" si="4"/>
        <v>0</v>
      </c>
      <c r="R9" s="390"/>
      <c r="S9" s="390"/>
      <c r="T9" s="389">
        <f t="shared" si="5"/>
        <v>0</v>
      </c>
      <c r="U9" s="390"/>
      <c r="V9" s="390"/>
      <c r="W9" s="391">
        <f t="shared" si="6"/>
        <v>0</v>
      </c>
      <c r="X9" s="390"/>
      <c r="Y9" s="390"/>
      <c r="Z9" s="389">
        <f t="shared" si="7"/>
        <v>0</v>
      </c>
      <c r="AA9" s="390"/>
      <c r="AB9" s="390"/>
      <c r="AC9" s="389">
        <f t="shared" si="8"/>
        <v>0</v>
      </c>
      <c r="AD9" s="390"/>
      <c r="AE9" s="390"/>
      <c r="AF9" s="389">
        <f t="shared" si="9"/>
        <v>0</v>
      </c>
      <c r="AG9" s="390"/>
      <c r="AH9" s="390"/>
      <c r="AI9" s="389">
        <f t="shared" si="10"/>
        <v>0</v>
      </c>
      <c r="AJ9" s="390"/>
      <c r="AK9" s="390"/>
      <c r="AL9" s="389">
        <f t="shared" si="11"/>
        <v>0</v>
      </c>
      <c r="AM9" s="390"/>
      <c r="AN9" s="390"/>
      <c r="AO9" s="389">
        <f t="shared" si="12"/>
        <v>0</v>
      </c>
      <c r="AP9" s="390"/>
      <c r="AQ9" s="390"/>
      <c r="AR9" s="391">
        <f t="shared" si="13"/>
        <v>0</v>
      </c>
    </row>
    <row r="10" spans="1:44" ht="23.25">
      <c r="A10" s="386" t="s">
        <v>1418</v>
      </c>
      <c r="B10" s="387">
        <v>25</v>
      </c>
      <c r="C10" s="390"/>
      <c r="D10" s="390"/>
      <c r="E10" s="389">
        <f t="shared" si="0"/>
        <v>25</v>
      </c>
      <c r="F10" s="388"/>
      <c r="G10" s="390"/>
      <c r="H10" s="389">
        <f t="shared" si="1"/>
        <v>25</v>
      </c>
      <c r="I10" s="390"/>
      <c r="J10" s="390"/>
      <c r="K10" s="389">
        <f t="shared" si="2"/>
        <v>25</v>
      </c>
      <c r="L10" s="390"/>
      <c r="M10" s="390"/>
      <c r="N10" s="389">
        <f t="shared" si="3"/>
        <v>25</v>
      </c>
      <c r="O10" s="390"/>
      <c r="P10" s="390"/>
      <c r="Q10" s="389">
        <f t="shared" si="4"/>
        <v>25</v>
      </c>
      <c r="R10" s="390"/>
      <c r="S10" s="390"/>
      <c r="T10" s="389">
        <f t="shared" si="5"/>
        <v>25</v>
      </c>
      <c r="U10" s="390"/>
      <c r="V10" s="390"/>
      <c r="W10" s="391">
        <f t="shared" si="6"/>
        <v>25</v>
      </c>
      <c r="X10" s="390"/>
      <c r="Y10" s="390"/>
      <c r="Z10" s="389">
        <f t="shared" si="7"/>
        <v>25</v>
      </c>
      <c r="AA10" s="390"/>
      <c r="AB10" s="390"/>
      <c r="AC10" s="389">
        <f t="shared" si="8"/>
        <v>25</v>
      </c>
      <c r="AD10" s="390"/>
      <c r="AE10" s="390"/>
      <c r="AF10" s="389">
        <f t="shared" si="9"/>
        <v>25</v>
      </c>
      <c r="AG10" s="390"/>
      <c r="AH10" s="390"/>
      <c r="AI10" s="389">
        <f t="shared" si="10"/>
        <v>25</v>
      </c>
      <c r="AJ10" s="390"/>
      <c r="AK10" s="390"/>
      <c r="AL10" s="389">
        <f t="shared" si="11"/>
        <v>25</v>
      </c>
      <c r="AM10" s="390"/>
      <c r="AN10" s="390"/>
      <c r="AO10" s="389">
        <f t="shared" si="12"/>
        <v>25</v>
      </c>
      <c r="AP10" s="390"/>
      <c r="AQ10" s="390"/>
      <c r="AR10" s="391">
        <f t="shared" si="13"/>
        <v>25</v>
      </c>
    </row>
    <row r="11" spans="1:44" ht="23.25">
      <c r="A11" s="386"/>
      <c r="B11" s="387">
        <v>1</v>
      </c>
      <c r="C11" s="388"/>
      <c r="D11" s="388"/>
      <c r="E11" s="389">
        <f t="shared" si="0"/>
        <v>1</v>
      </c>
      <c r="F11" s="388"/>
      <c r="G11" s="388"/>
      <c r="H11" s="389">
        <f t="shared" si="1"/>
        <v>1</v>
      </c>
      <c r="I11" s="390"/>
      <c r="J11" s="390"/>
      <c r="K11" s="389">
        <f t="shared" si="2"/>
        <v>1</v>
      </c>
      <c r="L11" s="390"/>
      <c r="M11" s="390"/>
      <c r="N11" s="389">
        <f t="shared" si="3"/>
        <v>1</v>
      </c>
      <c r="O11" s="390"/>
      <c r="P11" s="390"/>
      <c r="Q11" s="389">
        <f t="shared" si="4"/>
        <v>1</v>
      </c>
      <c r="R11" s="390"/>
      <c r="S11" s="390"/>
      <c r="T11" s="389">
        <f t="shared" si="5"/>
        <v>1</v>
      </c>
      <c r="U11" s="390"/>
      <c r="V11" s="390"/>
      <c r="W11" s="391">
        <f t="shared" si="6"/>
        <v>1</v>
      </c>
      <c r="X11" s="390"/>
      <c r="Y11" s="390"/>
      <c r="Z11" s="389">
        <f t="shared" si="7"/>
        <v>1</v>
      </c>
      <c r="AA11" s="390"/>
      <c r="AB11" s="390"/>
      <c r="AC11" s="389">
        <f t="shared" si="8"/>
        <v>1</v>
      </c>
      <c r="AD11" s="390"/>
      <c r="AE11" s="390"/>
      <c r="AF11" s="389">
        <f t="shared" si="9"/>
        <v>1</v>
      </c>
      <c r="AG11" s="390"/>
      <c r="AH11" s="390"/>
      <c r="AI11" s="389">
        <f t="shared" si="10"/>
        <v>1</v>
      </c>
      <c r="AJ11" s="390"/>
      <c r="AK11" s="390"/>
      <c r="AL11" s="389">
        <f t="shared" si="11"/>
        <v>1</v>
      </c>
      <c r="AM11" s="390"/>
      <c r="AN11" s="390"/>
      <c r="AO11" s="389">
        <f t="shared" si="12"/>
        <v>1</v>
      </c>
      <c r="AP11" s="390"/>
      <c r="AQ11" s="390"/>
      <c r="AR11" s="391">
        <f t="shared" si="13"/>
        <v>1</v>
      </c>
    </row>
    <row r="12" spans="1:44" ht="23.25">
      <c r="A12" s="386"/>
      <c r="B12" s="387">
        <v>0</v>
      </c>
      <c r="C12" s="390"/>
      <c r="D12" s="390"/>
      <c r="E12" s="389">
        <f t="shared" si="0"/>
        <v>0</v>
      </c>
      <c r="F12" s="390"/>
      <c r="G12" s="390"/>
      <c r="H12" s="389">
        <f t="shared" si="1"/>
        <v>0</v>
      </c>
      <c r="I12" s="390"/>
      <c r="J12" s="390"/>
      <c r="K12" s="389">
        <f t="shared" si="2"/>
        <v>0</v>
      </c>
      <c r="L12" s="390"/>
      <c r="M12" s="390"/>
      <c r="N12" s="389">
        <f t="shared" si="3"/>
        <v>0</v>
      </c>
      <c r="O12" s="390"/>
      <c r="P12" s="390"/>
      <c r="Q12" s="389">
        <f t="shared" si="4"/>
        <v>0</v>
      </c>
      <c r="R12" s="390"/>
      <c r="S12" s="390"/>
      <c r="T12" s="389">
        <f t="shared" si="5"/>
        <v>0</v>
      </c>
      <c r="U12" s="390"/>
      <c r="V12" s="390"/>
      <c r="W12" s="391">
        <f t="shared" si="6"/>
        <v>0</v>
      </c>
      <c r="X12" s="390"/>
      <c r="Y12" s="390"/>
      <c r="Z12" s="389">
        <f t="shared" si="7"/>
        <v>0</v>
      </c>
      <c r="AA12" s="390"/>
      <c r="AB12" s="390"/>
      <c r="AC12" s="389">
        <f t="shared" si="8"/>
        <v>0</v>
      </c>
      <c r="AD12" s="390"/>
      <c r="AE12" s="390"/>
      <c r="AF12" s="389">
        <f t="shared" si="9"/>
        <v>0</v>
      </c>
      <c r="AG12" s="390"/>
      <c r="AH12" s="390"/>
      <c r="AI12" s="389">
        <f t="shared" si="10"/>
        <v>0</v>
      </c>
      <c r="AJ12" s="390"/>
      <c r="AK12" s="390"/>
      <c r="AL12" s="389">
        <f t="shared" si="11"/>
        <v>0</v>
      </c>
      <c r="AM12" s="390"/>
      <c r="AN12" s="390"/>
      <c r="AO12" s="389">
        <f t="shared" si="12"/>
        <v>0</v>
      </c>
      <c r="AP12" s="390"/>
      <c r="AQ12" s="390"/>
      <c r="AR12" s="391">
        <f t="shared" si="13"/>
        <v>0</v>
      </c>
    </row>
    <row r="13" spans="1:44" ht="24" thickBot="1">
      <c r="A13" s="392"/>
      <c r="B13" s="393">
        <v>0</v>
      </c>
      <c r="C13" s="394"/>
      <c r="D13" s="394"/>
      <c r="E13" s="395">
        <f t="shared" si="0"/>
        <v>0</v>
      </c>
      <c r="F13" s="394"/>
      <c r="G13" s="394"/>
      <c r="H13" s="395">
        <f t="shared" si="1"/>
        <v>0</v>
      </c>
      <c r="I13" s="396"/>
      <c r="J13" s="396"/>
      <c r="K13" s="395">
        <f t="shared" si="2"/>
        <v>0</v>
      </c>
      <c r="L13" s="396"/>
      <c r="M13" s="396"/>
      <c r="N13" s="395">
        <f t="shared" si="3"/>
        <v>0</v>
      </c>
      <c r="O13" s="396"/>
      <c r="P13" s="396"/>
      <c r="Q13" s="395">
        <f t="shared" si="4"/>
        <v>0</v>
      </c>
      <c r="R13" s="396"/>
      <c r="S13" s="396"/>
      <c r="T13" s="395">
        <f t="shared" si="5"/>
        <v>0</v>
      </c>
      <c r="U13" s="396"/>
      <c r="V13" s="396"/>
      <c r="W13" s="397">
        <f t="shared" si="6"/>
        <v>0</v>
      </c>
      <c r="X13" s="396"/>
      <c r="Y13" s="396"/>
      <c r="Z13" s="395">
        <f t="shared" si="7"/>
        <v>0</v>
      </c>
      <c r="AA13" s="396"/>
      <c r="AB13" s="396"/>
      <c r="AC13" s="395">
        <f t="shared" si="8"/>
        <v>0</v>
      </c>
      <c r="AD13" s="396"/>
      <c r="AE13" s="396"/>
      <c r="AF13" s="395">
        <f t="shared" si="9"/>
        <v>0</v>
      </c>
      <c r="AG13" s="396"/>
      <c r="AH13" s="396"/>
      <c r="AI13" s="395">
        <f t="shared" si="10"/>
        <v>0</v>
      </c>
      <c r="AJ13" s="396"/>
      <c r="AK13" s="396"/>
      <c r="AL13" s="395">
        <f t="shared" si="11"/>
        <v>0</v>
      </c>
      <c r="AM13" s="396"/>
      <c r="AN13" s="396"/>
      <c r="AO13" s="395">
        <f t="shared" si="12"/>
        <v>0</v>
      </c>
      <c r="AP13" s="396"/>
      <c r="AQ13" s="396"/>
      <c r="AR13" s="397">
        <f t="shared" si="13"/>
        <v>0</v>
      </c>
    </row>
    <row r="14" spans="1:44" ht="24" thickTop="1">
      <c r="A14" s="398" t="s">
        <v>1419</v>
      </c>
      <c r="B14" s="399">
        <v>2</v>
      </c>
      <c r="C14" s="400"/>
      <c r="D14" s="400"/>
      <c r="E14" s="401">
        <f t="shared" si="0"/>
        <v>2</v>
      </c>
      <c r="F14" s="402"/>
      <c r="G14" s="400"/>
      <c r="H14" s="401">
        <f t="shared" si="1"/>
        <v>2</v>
      </c>
      <c r="I14" s="400"/>
      <c r="J14" s="400"/>
      <c r="K14" s="401">
        <f t="shared" si="2"/>
        <v>2</v>
      </c>
      <c r="L14" s="400"/>
      <c r="M14" s="400"/>
      <c r="N14" s="401">
        <f t="shared" si="3"/>
        <v>2</v>
      </c>
      <c r="O14" s="402"/>
      <c r="P14" s="402"/>
      <c r="Q14" s="401">
        <f t="shared" si="4"/>
        <v>2</v>
      </c>
      <c r="R14" s="402"/>
      <c r="S14" s="402"/>
      <c r="T14" s="401">
        <f t="shared" si="5"/>
        <v>2</v>
      </c>
      <c r="U14" s="402"/>
      <c r="V14" s="402"/>
      <c r="W14" s="403">
        <f t="shared" si="6"/>
        <v>2</v>
      </c>
      <c r="X14" s="402"/>
      <c r="Y14" s="402"/>
      <c r="Z14" s="401">
        <f t="shared" si="7"/>
        <v>2</v>
      </c>
      <c r="AA14" s="402"/>
      <c r="AB14" s="402"/>
      <c r="AC14" s="401">
        <f t="shared" si="8"/>
        <v>2</v>
      </c>
      <c r="AD14" s="402"/>
      <c r="AE14" s="402"/>
      <c r="AF14" s="401">
        <f t="shared" si="9"/>
        <v>2</v>
      </c>
      <c r="AG14" s="402"/>
      <c r="AH14" s="402"/>
      <c r="AI14" s="401">
        <f t="shared" si="10"/>
        <v>2</v>
      </c>
      <c r="AJ14" s="402"/>
      <c r="AK14" s="402"/>
      <c r="AL14" s="401">
        <f t="shared" si="11"/>
        <v>2</v>
      </c>
      <c r="AM14" s="402"/>
      <c r="AN14" s="402"/>
      <c r="AO14" s="401">
        <f t="shared" si="12"/>
        <v>2</v>
      </c>
      <c r="AP14" s="402"/>
      <c r="AQ14" s="402"/>
      <c r="AR14" s="403">
        <f t="shared" si="13"/>
        <v>2</v>
      </c>
    </row>
    <row r="15" spans="1:44" ht="23.25">
      <c r="A15" s="386" t="s">
        <v>1420</v>
      </c>
      <c r="B15" s="404">
        <v>0</v>
      </c>
      <c r="C15" s="405"/>
      <c r="D15" s="405"/>
      <c r="E15" s="401">
        <f>B15+C15-D15</f>
        <v>0</v>
      </c>
      <c r="F15" s="388"/>
      <c r="G15" s="405"/>
      <c r="H15" s="401">
        <f>E15+F15-G15</f>
        <v>0</v>
      </c>
      <c r="I15" s="388"/>
      <c r="J15" s="388"/>
      <c r="K15" s="401">
        <f>H15+I15-J15</f>
        <v>0</v>
      </c>
      <c r="L15" s="388"/>
      <c r="M15" s="388"/>
      <c r="N15" s="401">
        <f>K15+L15-M15</f>
        <v>0</v>
      </c>
      <c r="O15" s="390"/>
      <c r="P15" s="390"/>
      <c r="Q15" s="401">
        <f>N15+O15-P15</f>
        <v>0</v>
      </c>
      <c r="R15" s="390"/>
      <c r="S15" s="390"/>
      <c r="T15" s="401">
        <f>Q15+R15-S15</f>
        <v>0</v>
      </c>
      <c r="U15" s="390"/>
      <c r="V15" s="390"/>
      <c r="W15" s="403">
        <f>T15+U15-V15</f>
        <v>0</v>
      </c>
      <c r="X15" s="390"/>
      <c r="Y15" s="390"/>
      <c r="Z15" s="401">
        <f>W15+X15-Y15</f>
        <v>0</v>
      </c>
      <c r="AA15" s="390"/>
      <c r="AB15" s="390"/>
      <c r="AC15" s="401">
        <f>Z15+AA15-AB15</f>
        <v>0</v>
      </c>
      <c r="AD15" s="390"/>
      <c r="AE15" s="390"/>
      <c r="AF15" s="401">
        <f>AC15+AD15-AE15</f>
        <v>0</v>
      </c>
      <c r="AG15" s="390"/>
      <c r="AH15" s="390"/>
      <c r="AI15" s="401">
        <f>AF15+AG15-AH15</f>
        <v>0</v>
      </c>
      <c r="AJ15" s="390"/>
      <c r="AK15" s="390"/>
      <c r="AL15" s="401">
        <f>AI15+AJ15-AK15</f>
        <v>0</v>
      </c>
      <c r="AM15" s="390"/>
      <c r="AN15" s="390"/>
      <c r="AO15" s="401">
        <f>AL15+AM15-AN15</f>
        <v>0</v>
      </c>
      <c r="AP15" s="390"/>
      <c r="AQ15" s="390"/>
      <c r="AR15" s="403">
        <f>AO15+AP15-AQ15</f>
        <v>0</v>
      </c>
    </row>
    <row r="16" spans="1:44" ht="23.25">
      <c r="A16" s="407" t="s">
        <v>1421</v>
      </c>
      <c r="B16" s="387">
        <v>2</v>
      </c>
      <c r="C16" s="388"/>
      <c r="D16" s="388"/>
      <c r="E16" s="401">
        <f>B16+C16-D16</f>
        <v>2</v>
      </c>
      <c r="F16" s="390"/>
      <c r="G16" s="405"/>
      <c r="H16" s="401">
        <f>E16+F16-G16</f>
        <v>2</v>
      </c>
      <c r="I16" s="390"/>
      <c r="J16" s="390"/>
      <c r="K16" s="401">
        <f>H16+I16-J16</f>
        <v>2</v>
      </c>
      <c r="L16" s="390"/>
      <c r="M16" s="390"/>
      <c r="N16" s="401">
        <f>K16+L16-M16</f>
        <v>2</v>
      </c>
      <c r="O16" s="390"/>
      <c r="P16" s="390"/>
      <c r="Q16" s="401">
        <f>N16+O16-P16</f>
        <v>2</v>
      </c>
      <c r="R16" s="390"/>
      <c r="S16" s="390"/>
      <c r="T16" s="401">
        <f>Q16+R16-S16</f>
        <v>2</v>
      </c>
      <c r="U16" s="390"/>
      <c r="V16" s="390"/>
      <c r="W16" s="403">
        <f>T16+U16-V16</f>
        <v>2</v>
      </c>
      <c r="X16" s="390"/>
      <c r="Y16" s="390"/>
      <c r="Z16" s="401">
        <f>W16+X16-Y16</f>
        <v>2</v>
      </c>
      <c r="AA16" s="390"/>
      <c r="AB16" s="390"/>
      <c r="AC16" s="401">
        <f>Z16+AA16-AB16</f>
        <v>2</v>
      </c>
      <c r="AD16" s="390"/>
      <c r="AE16" s="390"/>
      <c r="AF16" s="401">
        <f>AC16+AD16-AE16</f>
        <v>2</v>
      </c>
      <c r="AG16" s="390"/>
      <c r="AH16" s="390"/>
      <c r="AI16" s="401">
        <f>AF16+AG16-AH16</f>
        <v>2</v>
      </c>
      <c r="AJ16" s="390"/>
      <c r="AK16" s="390"/>
      <c r="AL16" s="401">
        <f>AI16+AJ16-AK16</f>
        <v>2</v>
      </c>
      <c r="AM16" s="390"/>
      <c r="AN16" s="390"/>
      <c r="AO16" s="401">
        <f>AL16+AM16-AN16</f>
        <v>2</v>
      </c>
      <c r="AP16" s="390"/>
      <c r="AQ16" s="390"/>
      <c r="AR16" s="403">
        <f>AO16+AP16-AQ16</f>
        <v>2</v>
      </c>
    </row>
    <row r="17" spans="1:44" ht="23.25">
      <c r="A17" s="407" t="s">
        <v>1422</v>
      </c>
      <c r="B17" s="387">
        <v>2</v>
      </c>
      <c r="C17" s="405"/>
      <c r="D17" s="405"/>
      <c r="E17" s="401">
        <f>B17+C17-D17</f>
        <v>2</v>
      </c>
      <c r="F17" s="388"/>
      <c r="G17" s="405"/>
      <c r="H17" s="401">
        <f>E17+F17-G17</f>
        <v>2</v>
      </c>
      <c r="I17" s="388"/>
      <c r="J17" s="388"/>
      <c r="K17" s="401">
        <f>H17+I17-J17</f>
        <v>2</v>
      </c>
      <c r="L17" s="388"/>
      <c r="M17" s="388"/>
      <c r="N17" s="401">
        <f>K17+L17-M17</f>
        <v>2</v>
      </c>
      <c r="O17" s="390"/>
      <c r="P17" s="390"/>
      <c r="Q17" s="401">
        <f>N17+O17-P17</f>
        <v>2</v>
      </c>
      <c r="R17" s="390"/>
      <c r="S17" s="390"/>
      <c r="T17" s="401">
        <f>Q17+R17-S17</f>
        <v>2</v>
      </c>
      <c r="U17" s="390"/>
      <c r="V17" s="390"/>
      <c r="W17" s="403">
        <f>T17+U17-V17</f>
        <v>2</v>
      </c>
      <c r="X17" s="390"/>
      <c r="Y17" s="390"/>
      <c r="Z17" s="401">
        <f>W17+X17-Y17</f>
        <v>2</v>
      </c>
      <c r="AA17" s="390"/>
      <c r="AB17" s="390"/>
      <c r="AC17" s="401">
        <f>Z17+AA17-AB17</f>
        <v>2</v>
      </c>
      <c r="AD17" s="390"/>
      <c r="AE17" s="390"/>
      <c r="AF17" s="401">
        <f>AC17+AD17-AE17</f>
        <v>2</v>
      </c>
      <c r="AG17" s="390"/>
      <c r="AH17" s="390"/>
      <c r="AI17" s="401">
        <f>AF17+AG17-AH17</f>
        <v>2</v>
      </c>
      <c r="AJ17" s="390"/>
      <c r="AK17" s="390"/>
      <c r="AL17" s="401">
        <f>AI17+AJ17-AK17</f>
        <v>2</v>
      </c>
      <c r="AM17" s="390"/>
      <c r="AN17" s="390"/>
      <c r="AO17" s="401">
        <f>AL17+AM17-AN17</f>
        <v>2</v>
      </c>
      <c r="AP17" s="390"/>
      <c r="AQ17" s="390"/>
      <c r="AR17" s="403">
        <f>AO17+AP17-AQ17</f>
        <v>2</v>
      </c>
    </row>
    <row r="18" spans="1:44" ht="23.25">
      <c r="A18" s="386" t="s">
        <v>1423</v>
      </c>
      <c r="B18" s="387">
        <v>2</v>
      </c>
      <c r="C18" s="405"/>
      <c r="D18" s="405"/>
      <c r="E18" s="401">
        <f>B18+C18-D18</f>
        <v>2</v>
      </c>
      <c r="F18" s="390"/>
      <c r="G18" s="405"/>
      <c r="H18" s="401">
        <f>E18+F18-G18</f>
        <v>2</v>
      </c>
      <c r="I18" s="390"/>
      <c r="J18" s="390"/>
      <c r="K18" s="401">
        <f>H18+I18-J18</f>
        <v>2</v>
      </c>
      <c r="L18" s="390"/>
      <c r="M18" s="390"/>
      <c r="N18" s="401">
        <f>K18+L18-M18</f>
        <v>2</v>
      </c>
      <c r="O18" s="390"/>
      <c r="P18" s="390"/>
      <c r="Q18" s="401">
        <f>N18+O18-P18</f>
        <v>2</v>
      </c>
      <c r="R18" s="390"/>
      <c r="S18" s="390"/>
      <c r="T18" s="401">
        <f>Q18+R18-S18</f>
        <v>2</v>
      </c>
      <c r="U18" s="390"/>
      <c r="V18" s="390"/>
      <c r="W18" s="403">
        <f>T18+U18-V18</f>
        <v>2</v>
      </c>
      <c r="X18" s="390"/>
      <c r="Y18" s="390"/>
      <c r="Z18" s="401">
        <f>W18+X18-Y18</f>
        <v>2</v>
      </c>
      <c r="AA18" s="390"/>
      <c r="AB18" s="390"/>
      <c r="AC18" s="401">
        <f>Z18+AA18-AB18</f>
        <v>2</v>
      </c>
      <c r="AD18" s="390"/>
      <c r="AE18" s="390"/>
      <c r="AF18" s="401">
        <f>AC18+AD18-AE18</f>
        <v>2</v>
      </c>
      <c r="AG18" s="390"/>
      <c r="AH18" s="390"/>
      <c r="AI18" s="401">
        <f>AF18+AG18-AH18</f>
        <v>2</v>
      </c>
      <c r="AJ18" s="390"/>
      <c r="AK18" s="390"/>
      <c r="AL18" s="401">
        <f>AI18+AJ18-AK18</f>
        <v>2</v>
      </c>
      <c r="AM18" s="390"/>
      <c r="AN18" s="390"/>
      <c r="AO18" s="401">
        <f>AL18+AM18-AN18</f>
        <v>2</v>
      </c>
      <c r="AP18" s="390"/>
      <c r="AQ18" s="390"/>
      <c r="AR18" s="403">
        <f>AO18+AP18-AQ18</f>
        <v>2</v>
      </c>
    </row>
    <row r="19" spans="1:44" ht="23.25">
      <c r="A19" s="386" t="s">
        <v>1424</v>
      </c>
      <c r="B19" s="387">
        <v>22</v>
      </c>
      <c r="C19" s="388"/>
      <c r="D19" s="388"/>
      <c r="E19" s="401">
        <f>B19+C19-D19</f>
        <v>22</v>
      </c>
      <c r="F19" s="388"/>
      <c r="G19" s="405"/>
      <c r="H19" s="401">
        <f>E19+F19-G19</f>
        <v>22</v>
      </c>
      <c r="I19" s="388"/>
      <c r="J19" s="388"/>
      <c r="K19" s="401">
        <f>H19+I19-J19</f>
        <v>22</v>
      </c>
      <c r="L19" s="388"/>
      <c r="M19" s="388"/>
      <c r="N19" s="401">
        <f>K19+L19-M19</f>
        <v>22</v>
      </c>
      <c r="O19" s="390"/>
      <c r="P19" s="390"/>
      <c r="Q19" s="401">
        <f>N19+O19-P19</f>
        <v>22</v>
      </c>
      <c r="R19" s="390"/>
      <c r="S19" s="390"/>
      <c r="T19" s="401">
        <f>Q19+R19-S19</f>
        <v>22</v>
      </c>
      <c r="U19" s="390"/>
      <c r="V19" s="390"/>
      <c r="W19" s="403">
        <f>T19+U19-V19</f>
        <v>22</v>
      </c>
      <c r="X19" s="390"/>
      <c r="Y19" s="390"/>
      <c r="Z19" s="401">
        <f>W19+X19-Y19</f>
        <v>22</v>
      </c>
      <c r="AA19" s="390"/>
      <c r="AB19" s="390"/>
      <c r="AC19" s="401">
        <f>Z19+AA19-AB19</f>
        <v>22</v>
      </c>
      <c r="AD19" s="390"/>
      <c r="AE19" s="390"/>
      <c r="AF19" s="401">
        <f>AC19+AD19-AE19</f>
        <v>22</v>
      </c>
      <c r="AG19" s="390"/>
      <c r="AH19" s="390"/>
      <c r="AI19" s="401">
        <f>AF19+AG19-AH19</f>
        <v>22</v>
      </c>
      <c r="AJ19" s="390"/>
      <c r="AK19" s="390"/>
      <c r="AL19" s="401">
        <f>AI19+AJ19-AK19</f>
        <v>22</v>
      </c>
      <c r="AM19" s="390"/>
      <c r="AN19" s="390"/>
      <c r="AO19" s="401">
        <f>AL19+AM19-AN19</f>
        <v>22</v>
      </c>
      <c r="AP19" s="390"/>
      <c r="AQ19" s="390"/>
      <c r="AR19" s="403">
        <f>AO19+AP19-AQ19</f>
        <v>22</v>
      </c>
    </row>
    <row r="20" spans="1:44" ht="23.25">
      <c r="A20" s="408" t="s">
        <v>1425</v>
      </c>
      <c r="B20" s="387">
        <v>2</v>
      </c>
      <c r="C20" s="405"/>
      <c r="D20" s="405"/>
      <c r="E20" s="401">
        <f t="shared" si="0"/>
        <v>2</v>
      </c>
      <c r="F20" s="390"/>
      <c r="G20" s="405"/>
      <c r="H20" s="401">
        <f t="shared" si="1"/>
        <v>2</v>
      </c>
      <c r="I20" s="390"/>
      <c r="J20" s="390"/>
      <c r="K20" s="401">
        <f t="shared" si="2"/>
        <v>2</v>
      </c>
      <c r="L20" s="390"/>
      <c r="M20" s="390"/>
      <c r="N20" s="401">
        <f t="shared" si="3"/>
        <v>2</v>
      </c>
      <c r="O20" s="390"/>
      <c r="P20" s="390"/>
      <c r="Q20" s="401">
        <f t="shared" si="4"/>
        <v>2</v>
      </c>
      <c r="R20" s="390"/>
      <c r="S20" s="390"/>
      <c r="T20" s="401">
        <f t="shared" si="5"/>
        <v>2</v>
      </c>
      <c r="U20" s="390"/>
      <c r="V20" s="390"/>
      <c r="W20" s="403">
        <f t="shared" si="6"/>
        <v>2</v>
      </c>
      <c r="X20" s="390"/>
      <c r="Y20" s="390"/>
      <c r="Z20" s="401">
        <f t="shared" si="7"/>
        <v>2</v>
      </c>
      <c r="AA20" s="390"/>
      <c r="AB20" s="390"/>
      <c r="AC20" s="401">
        <f t="shared" si="8"/>
        <v>2</v>
      </c>
      <c r="AD20" s="390"/>
      <c r="AE20" s="390"/>
      <c r="AF20" s="401">
        <f t="shared" si="9"/>
        <v>2</v>
      </c>
      <c r="AG20" s="390"/>
      <c r="AH20" s="390"/>
      <c r="AI20" s="401">
        <f t="shared" si="10"/>
        <v>2</v>
      </c>
      <c r="AJ20" s="390"/>
      <c r="AK20" s="390"/>
      <c r="AL20" s="401">
        <f t="shared" si="11"/>
        <v>2</v>
      </c>
      <c r="AM20" s="390"/>
      <c r="AN20" s="390"/>
      <c r="AO20" s="401">
        <f t="shared" si="12"/>
        <v>2</v>
      </c>
      <c r="AP20" s="390"/>
      <c r="AQ20" s="390"/>
      <c r="AR20" s="403">
        <f t="shared" si="13"/>
        <v>2</v>
      </c>
    </row>
    <row r="21" spans="1:44" ht="23.25">
      <c r="A21" s="386" t="s">
        <v>1426</v>
      </c>
      <c r="B21" s="387">
        <v>2</v>
      </c>
      <c r="C21" s="388"/>
      <c r="D21" s="388"/>
      <c r="E21" s="401">
        <f t="shared" si="0"/>
        <v>2</v>
      </c>
      <c r="F21" s="388"/>
      <c r="G21" s="405"/>
      <c r="H21" s="401">
        <f t="shared" si="1"/>
        <v>2</v>
      </c>
      <c r="I21" s="388"/>
      <c r="J21" s="388"/>
      <c r="K21" s="401">
        <f t="shared" si="2"/>
        <v>2</v>
      </c>
      <c r="L21" s="388"/>
      <c r="M21" s="388"/>
      <c r="N21" s="401">
        <f t="shared" si="3"/>
        <v>2</v>
      </c>
      <c r="O21" s="390"/>
      <c r="P21" s="390"/>
      <c r="Q21" s="401">
        <f t="shared" si="4"/>
        <v>2</v>
      </c>
      <c r="R21" s="390"/>
      <c r="S21" s="390"/>
      <c r="T21" s="401">
        <f t="shared" si="5"/>
        <v>2</v>
      </c>
      <c r="U21" s="390"/>
      <c r="V21" s="390"/>
      <c r="W21" s="403">
        <f t="shared" si="6"/>
        <v>2</v>
      </c>
      <c r="X21" s="390"/>
      <c r="Y21" s="390"/>
      <c r="Z21" s="401">
        <f t="shared" si="7"/>
        <v>2</v>
      </c>
      <c r="AA21" s="390"/>
      <c r="AB21" s="390"/>
      <c r="AC21" s="401">
        <f t="shared" si="8"/>
        <v>2</v>
      </c>
      <c r="AD21" s="390"/>
      <c r="AE21" s="390"/>
      <c r="AF21" s="401">
        <f t="shared" si="9"/>
        <v>2</v>
      </c>
      <c r="AG21" s="390"/>
      <c r="AH21" s="390"/>
      <c r="AI21" s="401">
        <f t="shared" si="10"/>
        <v>2</v>
      </c>
      <c r="AJ21" s="390"/>
      <c r="AK21" s="390"/>
      <c r="AL21" s="401">
        <f t="shared" si="11"/>
        <v>2</v>
      </c>
      <c r="AM21" s="390"/>
      <c r="AN21" s="390"/>
      <c r="AO21" s="401">
        <f t="shared" si="12"/>
        <v>2</v>
      </c>
      <c r="AP21" s="390"/>
      <c r="AQ21" s="390"/>
      <c r="AR21" s="403">
        <f t="shared" si="13"/>
        <v>2</v>
      </c>
    </row>
    <row r="22" spans="1:44" ht="23.25">
      <c r="A22" s="386" t="s">
        <v>1427</v>
      </c>
      <c r="B22" s="387">
        <v>11</v>
      </c>
      <c r="C22" s="405"/>
      <c r="D22" s="405"/>
      <c r="E22" s="401">
        <f t="shared" si="0"/>
        <v>11</v>
      </c>
      <c r="F22" s="388"/>
      <c r="G22" s="388"/>
      <c r="H22" s="401">
        <f t="shared" si="1"/>
        <v>11</v>
      </c>
      <c r="I22" s="388"/>
      <c r="J22" s="388"/>
      <c r="K22" s="401">
        <f t="shared" si="2"/>
        <v>11</v>
      </c>
      <c r="L22" s="388"/>
      <c r="M22" s="388"/>
      <c r="N22" s="401">
        <f t="shared" si="3"/>
        <v>11</v>
      </c>
      <c r="O22" s="390"/>
      <c r="P22" s="390"/>
      <c r="Q22" s="401">
        <f t="shared" si="4"/>
        <v>11</v>
      </c>
      <c r="R22" s="390"/>
      <c r="S22" s="390"/>
      <c r="T22" s="401">
        <f t="shared" si="5"/>
        <v>11</v>
      </c>
      <c r="U22" s="390"/>
      <c r="V22" s="390"/>
      <c r="W22" s="403">
        <f t="shared" si="6"/>
        <v>11</v>
      </c>
      <c r="X22" s="390"/>
      <c r="Y22" s="390"/>
      <c r="Z22" s="401">
        <f t="shared" si="7"/>
        <v>11</v>
      </c>
      <c r="AA22" s="390"/>
      <c r="AB22" s="390"/>
      <c r="AC22" s="401">
        <f t="shared" si="8"/>
        <v>11</v>
      </c>
      <c r="AD22" s="390"/>
      <c r="AE22" s="390"/>
      <c r="AF22" s="401">
        <f t="shared" si="9"/>
        <v>11</v>
      </c>
      <c r="AG22" s="390"/>
      <c r="AH22" s="390"/>
      <c r="AI22" s="401">
        <f t="shared" si="10"/>
        <v>11</v>
      </c>
      <c r="AJ22" s="390"/>
      <c r="AK22" s="390"/>
      <c r="AL22" s="401">
        <f t="shared" si="11"/>
        <v>11</v>
      </c>
      <c r="AM22" s="390"/>
      <c r="AN22" s="390"/>
      <c r="AO22" s="401">
        <f t="shared" si="12"/>
        <v>11</v>
      </c>
      <c r="AP22" s="390"/>
      <c r="AQ22" s="390"/>
      <c r="AR22" s="403">
        <f t="shared" si="13"/>
        <v>11</v>
      </c>
    </row>
    <row r="23" spans="1:44" ht="23.25">
      <c r="A23" s="386" t="s">
        <v>1428</v>
      </c>
      <c r="B23" s="387">
        <v>2</v>
      </c>
      <c r="C23" s="388"/>
      <c r="D23" s="388"/>
      <c r="E23" s="401">
        <f t="shared" si="0"/>
        <v>2</v>
      </c>
      <c r="F23" s="388"/>
      <c r="G23" s="405"/>
      <c r="H23" s="401">
        <f t="shared" si="1"/>
        <v>2</v>
      </c>
      <c r="I23" s="388"/>
      <c r="J23" s="390"/>
      <c r="K23" s="401">
        <f t="shared" si="2"/>
        <v>2</v>
      </c>
      <c r="L23" s="388"/>
      <c r="M23" s="388"/>
      <c r="N23" s="401">
        <f t="shared" si="3"/>
        <v>2</v>
      </c>
      <c r="O23" s="390"/>
      <c r="P23" s="390"/>
      <c r="Q23" s="401">
        <f t="shared" si="4"/>
        <v>2</v>
      </c>
      <c r="R23" s="390"/>
      <c r="S23" s="390"/>
      <c r="T23" s="401">
        <f t="shared" si="5"/>
        <v>2</v>
      </c>
      <c r="U23" s="390"/>
      <c r="V23" s="390"/>
      <c r="W23" s="403">
        <f t="shared" si="6"/>
        <v>2</v>
      </c>
      <c r="X23" s="390"/>
      <c r="Y23" s="390"/>
      <c r="Z23" s="401">
        <f t="shared" si="7"/>
        <v>2</v>
      </c>
      <c r="AA23" s="390"/>
      <c r="AB23" s="390"/>
      <c r="AC23" s="401">
        <f t="shared" si="8"/>
        <v>2</v>
      </c>
      <c r="AD23" s="390"/>
      <c r="AE23" s="390"/>
      <c r="AF23" s="401">
        <f t="shared" si="9"/>
        <v>2</v>
      </c>
      <c r="AG23" s="390"/>
      <c r="AH23" s="390"/>
      <c r="AI23" s="401">
        <f t="shared" si="10"/>
        <v>2</v>
      </c>
      <c r="AJ23" s="390"/>
      <c r="AK23" s="390"/>
      <c r="AL23" s="401">
        <f t="shared" si="11"/>
        <v>2</v>
      </c>
      <c r="AM23" s="390"/>
      <c r="AN23" s="390"/>
      <c r="AO23" s="401">
        <f t="shared" si="12"/>
        <v>2</v>
      </c>
      <c r="AP23" s="390"/>
      <c r="AQ23" s="390"/>
      <c r="AR23" s="403">
        <f t="shared" si="13"/>
        <v>2</v>
      </c>
    </row>
    <row r="24" spans="1:44" ht="23.25">
      <c r="A24" s="386" t="s">
        <v>1429</v>
      </c>
      <c r="B24" s="387">
        <v>2</v>
      </c>
      <c r="C24" s="405"/>
      <c r="D24" s="405"/>
      <c r="E24" s="401">
        <f t="shared" si="0"/>
        <v>2</v>
      </c>
      <c r="F24" s="390"/>
      <c r="G24" s="405"/>
      <c r="H24" s="401">
        <f t="shared" si="1"/>
        <v>2</v>
      </c>
      <c r="I24" s="390"/>
      <c r="J24" s="390"/>
      <c r="K24" s="401">
        <f t="shared" si="2"/>
        <v>2</v>
      </c>
      <c r="L24" s="390"/>
      <c r="M24" s="390"/>
      <c r="N24" s="401">
        <f t="shared" si="3"/>
        <v>2</v>
      </c>
      <c r="O24" s="390"/>
      <c r="P24" s="390"/>
      <c r="Q24" s="401">
        <f t="shared" si="4"/>
        <v>2</v>
      </c>
      <c r="R24" s="390"/>
      <c r="S24" s="390"/>
      <c r="T24" s="401">
        <f t="shared" si="5"/>
        <v>2</v>
      </c>
      <c r="U24" s="390"/>
      <c r="V24" s="390"/>
      <c r="W24" s="403">
        <f t="shared" si="6"/>
        <v>2</v>
      </c>
      <c r="X24" s="390"/>
      <c r="Y24" s="390"/>
      <c r="Z24" s="401">
        <f t="shared" si="7"/>
        <v>2</v>
      </c>
      <c r="AA24" s="390"/>
      <c r="AB24" s="390"/>
      <c r="AC24" s="401">
        <f t="shared" si="8"/>
        <v>2</v>
      </c>
      <c r="AD24" s="390"/>
      <c r="AE24" s="390"/>
      <c r="AF24" s="401">
        <f t="shared" si="9"/>
        <v>2</v>
      </c>
      <c r="AG24" s="390"/>
      <c r="AH24" s="390"/>
      <c r="AI24" s="401">
        <f t="shared" si="10"/>
        <v>2</v>
      </c>
      <c r="AJ24" s="390"/>
      <c r="AK24" s="390"/>
      <c r="AL24" s="401">
        <f t="shared" si="11"/>
        <v>2</v>
      </c>
      <c r="AM24" s="390"/>
      <c r="AN24" s="390"/>
      <c r="AO24" s="401">
        <f t="shared" si="12"/>
        <v>2</v>
      </c>
      <c r="AP24" s="390"/>
      <c r="AQ24" s="390"/>
      <c r="AR24" s="403">
        <f t="shared" si="13"/>
        <v>2</v>
      </c>
    </row>
    <row r="25" spans="1:44" ht="23.25">
      <c r="A25" s="386" t="s">
        <v>1430</v>
      </c>
      <c r="B25" s="387">
        <v>50</v>
      </c>
      <c r="C25" s="388"/>
      <c r="D25" s="388"/>
      <c r="E25" s="401">
        <f t="shared" si="0"/>
        <v>50</v>
      </c>
      <c r="F25" s="390"/>
      <c r="G25" s="388"/>
      <c r="H25" s="401">
        <f t="shared" si="1"/>
        <v>50</v>
      </c>
      <c r="I25" s="390"/>
      <c r="J25" s="390"/>
      <c r="K25" s="401">
        <f t="shared" si="2"/>
        <v>50</v>
      </c>
      <c r="L25" s="390"/>
      <c r="M25" s="390"/>
      <c r="N25" s="401">
        <f t="shared" si="3"/>
        <v>50</v>
      </c>
      <c r="O25" s="390"/>
      <c r="P25" s="390"/>
      <c r="Q25" s="401">
        <f t="shared" si="4"/>
        <v>50</v>
      </c>
      <c r="R25" s="390"/>
      <c r="S25" s="390"/>
      <c r="T25" s="401">
        <f t="shared" si="5"/>
        <v>50</v>
      </c>
      <c r="U25" s="390"/>
      <c r="V25" s="390"/>
      <c r="W25" s="403">
        <f t="shared" si="6"/>
        <v>50</v>
      </c>
      <c r="X25" s="390"/>
      <c r="Y25" s="390"/>
      <c r="Z25" s="401">
        <f t="shared" si="7"/>
        <v>50</v>
      </c>
      <c r="AA25" s="390"/>
      <c r="AB25" s="390"/>
      <c r="AC25" s="401">
        <f t="shared" si="8"/>
        <v>50</v>
      </c>
      <c r="AD25" s="390"/>
      <c r="AE25" s="390"/>
      <c r="AF25" s="401">
        <f t="shared" si="9"/>
        <v>50</v>
      </c>
      <c r="AG25" s="390"/>
      <c r="AH25" s="390"/>
      <c r="AI25" s="401">
        <f t="shared" si="10"/>
        <v>50</v>
      </c>
      <c r="AJ25" s="390"/>
      <c r="AK25" s="390"/>
      <c r="AL25" s="401">
        <f t="shared" si="11"/>
        <v>50</v>
      </c>
      <c r="AM25" s="390"/>
      <c r="AN25" s="390"/>
      <c r="AO25" s="401">
        <f t="shared" si="12"/>
        <v>50</v>
      </c>
      <c r="AP25" s="390"/>
      <c r="AQ25" s="390"/>
      <c r="AR25" s="403">
        <f t="shared" si="13"/>
        <v>50</v>
      </c>
    </row>
    <row r="26" spans="1:44" ht="23.25">
      <c r="A26" s="408" t="s">
        <v>1431</v>
      </c>
      <c r="B26" s="387">
        <v>2</v>
      </c>
      <c r="C26" s="405"/>
      <c r="D26" s="405"/>
      <c r="E26" s="401">
        <f t="shared" si="0"/>
        <v>2</v>
      </c>
      <c r="F26" s="390"/>
      <c r="G26" s="405"/>
      <c r="H26" s="401">
        <f t="shared" si="1"/>
        <v>2</v>
      </c>
      <c r="I26" s="390"/>
      <c r="J26" s="390"/>
      <c r="K26" s="401">
        <f t="shared" si="2"/>
        <v>2</v>
      </c>
      <c r="L26" s="390"/>
      <c r="M26" s="390"/>
      <c r="N26" s="401">
        <f t="shared" si="3"/>
        <v>2</v>
      </c>
      <c r="O26" s="390"/>
      <c r="P26" s="390"/>
      <c r="Q26" s="401">
        <f t="shared" si="4"/>
        <v>2</v>
      </c>
      <c r="R26" s="390"/>
      <c r="S26" s="390"/>
      <c r="T26" s="401">
        <f t="shared" si="5"/>
        <v>2</v>
      </c>
      <c r="U26" s="390"/>
      <c r="V26" s="390"/>
      <c r="W26" s="403">
        <f t="shared" si="6"/>
        <v>2</v>
      </c>
      <c r="X26" s="390"/>
      <c r="Y26" s="390"/>
      <c r="Z26" s="401">
        <f t="shared" si="7"/>
        <v>2</v>
      </c>
      <c r="AA26" s="390"/>
      <c r="AB26" s="390"/>
      <c r="AC26" s="401">
        <f t="shared" si="8"/>
        <v>2</v>
      </c>
      <c r="AD26" s="390"/>
      <c r="AE26" s="390"/>
      <c r="AF26" s="401">
        <f t="shared" si="9"/>
        <v>2</v>
      </c>
      <c r="AG26" s="390"/>
      <c r="AH26" s="390"/>
      <c r="AI26" s="401">
        <f t="shared" si="10"/>
        <v>2</v>
      </c>
      <c r="AJ26" s="390"/>
      <c r="AK26" s="390"/>
      <c r="AL26" s="401">
        <f t="shared" si="11"/>
        <v>2</v>
      </c>
      <c r="AM26" s="390"/>
      <c r="AN26" s="390"/>
      <c r="AO26" s="401">
        <f t="shared" si="12"/>
        <v>2</v>
      </c>
      <c r="AP26" s="390"/>
      <c r="AQ26" s="390"/>
      <c r="AR26" s="403">
        <f t="shared" si="13"/>
        <v>2</v>
      </c>
    </row>
    <row r="27" spans="1:44" ht="23.25">
      <c r="A27" s="386" t="s">
        <v>1432</v>
      </c>
      <c r="B27" s="387">
        <v>2</v>
      </c>
      <c r="C27" s="388"/>
      <c r="D27" s="388"/>
      <c r="E27" s="401">
        <f t="shared" si="0"/>
        <v>2</v>
      </c>
      <c r="F27" s="388"/>
      <c r="G27" s="405"/>
      <c r="H27" s="401">
        <f t="shared" si="1"/>
        <v>2</v>
      </c>
      <c r="I27" s="388"/>
      <c r="J27" s="388"/>
      <c r="K27" s="401">
        <f t="shared" si="2"/>
        <v>2</v>
      </c>
      <c r="L27" s="388"/>
      <c r="M27" s="388"/>
      <c r="N27" s="401">
        <f t="shared" si="3"/>
        <v>2</v>
      </c>
      <c r="O27" s="390"/>
      <c r="P27" s="390"/>
      <c r="Q27" s="401">
        <f t="shared" si="4"/>
        <v>2</v>
      </c>
      <c r="R27" s="390"/>
      <c r="S27" s="390"/>
      <c r="T27" s="401">
        <f t="shared" si="5"/>
        <v>2</v>
      </c>
      <c r="U27" s="390"/>
      <c r="V27" s="390"/>
      <c r="W27" s="403">
        <f t="shared" si="6"/>
        <v>2</v>
      </c>
      <c r="X27" s="390"/>
      <c r="Y27" s="390"/>
      <c r="Z27" s="401">
        <f t="shared" si="7"/>
        <v>2</v>
      </c>
      <c r="AA27" s="390"/>
      <c r="AB27" s="390"/>
      <c r="AC27" s="401">
        <f t="shared" si="8"/>
        <v>2</v>
      </c>
      <c r="AD27" s="390"/>
      <c r="AE27" s="390"/>
      <c r="AF27" s="401">
        <f t="shared" si="9"/>
        <v>2</v>
      </c>
      <c r="AG27" s="390"/>
      <c r="AH27" s="390"/>
      <c r="AI27" s="401">
        <f t="shared" si="10"/>
        <v>2</v>
      </c>
      <c r="AJ27" s="390"/>
      <c r="AK27" s="390"/>
      <c r="AL27" s="401">
        <f t="shared" si="11"/>
        <v>2</v>
      </c>
      <c r="AM27" s="390"/>
      <c r="AN27" s="390"/>
      <c r="AO27" s="401">
        <f t="shared" si="12"/>
        <v>2</v>
      </c>
      <c r="AP27" s="390"/>
      <c r="AQ27" s="390"/>
      <c r="AR27" s="403">
        <f t="shared" si="13"/>
        <v>2</v>
      </c>
    </row>
    <row r="28" spans="1:44" ht="23.25">
      <c r="A28" s="386" t="s">
        <v>1433</v>
      </c>
      <c r="B28" s="387">
        <v>2</v>
      </c>
      <c r="C28" s="405"/>
      <c r="D28" s="405"/>
      <c r="E28" s="401">
        <f t="shared" si="0"/>
        <v>2</v>
      </c>
      <c r="F28" s="388"/>
      <c r="G28" s="388"/>
      <c r="H28" s="401">
        <f t="shared" si="1"/>
        <v>2</v>
      </c>
      <c r="I28" s="388"/>
      <c r="J28" s="388"/>
      <c r="K28" s="401">
        <f t="shared" si="2"/>
        <v>2</v>
      </c>
      <c r="L28" s="388"/>
      <c r="M28" s="388"/>
      <c r="N28" s="401">
        <f t="shared" si="3"/>
        <v>2</v>
      </c>
      <c r="O28" s="390"/>
      <c r="P28" s="390"/>
      <c r="Q28" s="401">
        <f t="shared" si="4"/>
        <v>2</v>
      </c>
      <c r="R28" s="390"/>
      <c r="S28" s="390"/>
      <c r="T28" s="401">
        <f t="shared" si="5"/>
        <v>2</v>
      </c>
      <c r="U28" s="390"/>
      <c r="V28" s="390"/>
      <c r="W28" s="403">
        <f t="shared" si="6"/>
        <v>2</v>
      </c>
      <c r="X28" s="390"/>
      <c r="Y28" s="390"/>
      <c r="Z28" s="401">
        <f t="shared" si="7"/>
        <v>2</v>
      </c>
      <c r="AA28" s="390"/>
      <c r="AB28" s="390"/>
      <c r="AC28" s="401">
        <f t="shared" si="8"/>
        <v>2</v>
      </c>
      <c r="AD28" s="390"/>
      <c r="AE28" s="390"/>
      <c r="AF28" s="401">
        <f t="shared" si="9"/>
        <v>2</v>
      </c>
      <c r="AG28" s="390"/>
      <c r="AH28" s="390"/>
      <c r="AI28" s="401">
        <f t="shared" si="10"/>
        <v>2</v>
      </c>
      <c r="AJ28" s="390"/>
      <c r="AK28" s="390"/>
      <c r="AL28" s="401">
        <f t="shared" si="11"/>
        <v>2</v>
      </c>
      <c r="AM28" s="390"/>
      <c r="AN28" s="390"/>
      <c r="AO28" s="401">
        <f t="shared" si="12"/>
        <v>2</v>
      </c>
      <c r="AP28" s="390"/>
      <c r="AQ28" s="390"/>
      <c r="AR28" s="403">
        <f t="shared" si="13"/>
        <v>2</v>
      </c>
    </row>
    <row r="29" spans="1:44" ht="23.25">
      <c r="A29" s="386" t="s">
        <v>394</v>
      </c>
      <c r="B29" s="387">
        <v>2</v>
      </c>
      <c r="C29" s="388"/>
      <c r="D29" s="388"/>
      <c r="E29" s="401">
        <f t="shared" si="0"/>
        <v>2</v>
      </c>
      <c r="F29" s="388"/>
      <c r="G29" s="405"/>
      <c r="H29" s="401">
        <f t="shared" si="1"/>
        <v>2</v>
      </c>
      <c r="I29" s="388"/>
      <c r="J29" s="388"/>
      <c r="K29" s="401">
        <f t="shared" si="2"/>
        <v>2</v>
      </c>
      <c r="L29" s="390"/>
      <c r="M29" s="390"/>
      <c r="N29" s="401">
        <f t="shared" si="3"/>
        <v>2</v>
      </c>
      <c r="O29" s="390"/>
      <c r="P29" s="390"/>
      <c r="Q29" s="401">
        <f t="shared" si="4"/>
        <v>2</v>
      </c>
      <c r="R29" s="390"/>
      <c r="S29" s="390"/>
      <c r="T29" s="401">
        <f t="shared" si="5"/>
        <v>2</v>
      </c>
      <c r="U29" s="390"/>
      <c r="V29" s="390"/>
      <c r="W29" s="403">
        <f t="shared" si="6"/>
        <v>2</v>
      </c>
      <c r="X29" s="390"/>
      <c r="Y29" s="390"/>
      <c r="Z29" s="401">
        <f t="shared" si="7"/>
        <v>2</v>
      </c>
      <c r="AA29" s="390"/>
      <c r="AB29" s="390"/>
      <c r="AC29" s="401">
        <f t="shared" si="8"/>
        <v>2</v>
      </c>
      <c r="AD29" s="390"/>
      <c r="AE29" s="390"/>
      <c r="AF29" s="401">
        <f t="shared" si="9"/>
        <v>2</v>
      </c>
      <c r="AG29" s="390"/>
      <c r="AH29" s="390"/>
      <c r="AI29" s="401">
        <f t="shared" si="10"/>
        <v>2</v>
      </c>
      <c r="AJ29" s="390"/>
      <c r="AK29" s="390"/>
      <c r="AL29" s="401">
        <f t="shared" si="11"/>
        <v>2</v>
      </c>
      <c r="AM29" s="390"/>
      <c r="AN29" s="390"/>
      <c r="AO29" s="401">
        <f t="shared" si="12"/>
        <v>2</v>
      </c>
      <c r="AP29" s="390"/>
      <c r="AQ29" s="390"/>
      <c r="AR29" s="403">
        <f t="shared" si="13"/>
        <v>2</v>
      </c>
    </row>
    <row r="30" spans="1:44" ht="23.25">
      <c r="A30" s="386" t="s">
        <v>1270</v>
      </c>
      <c r="B30" s="387">
        <v>3</v>
      </c>
      <c r="C30" s="405"/>
      <c r="D30" s="405"/>
      <c r="E30" s="401">
        <f t="shared" si="0"/>
        <v>3</v>
      </c>
      <c r="F30" s="388"/>
      <c r="G30" s="388"/>
      <c r="H30" s="401">
        <f t="shared" si="1"/>
        <v>3</v>
      </c>
      <c r="I30" s="388"/>
      <c r="J30" s="388"/>
      <c r="K30" s="401">
        <f t="shared" si="2"/>
        <v>3</v>
      </c>
      <c r="L30" s="388"/>
      <c r="M30" s="388"/>
      <c r="N30" s="401">
        <f t="shared" si="3"/>
        <v>3</v>
      </c>
      <c r="O30" s="390"/>
      <c r="P30" s="390"/>
      <c r="Q30" s="401">
        <f t="shared" si="4"/>
        <v>3</v>
      </c>
      <c r="R30" s="390"/>
      <c r="S30" s="390"/>
      <c r="T30" s="401">
        <f t="shared" si="5"/>
        <v>3</v>
      </c>
      <c r="U30" s="390"/>
      <c r="V30" s="390"/>
      <c r="W30" s="403">
        <f t="shared" si="6"/>
        <v>3</v>
      </c>
      <c r="X30" s="390"/>
      <c r="Y30" s="390"/>
      <c r="Z30" s="401">
        <f t="shared" si="7"/>
        <v>3</v>
      </c>
      <c r="AA30" s="390"/>
      <c r="AB30" s="390"/>
      <c r="AC30" s="401">
        <f t="shared" si="8"/>
        <v>3</v>
      </c>
      <c r="AD30" s="390"/>
      <c r="AE30" s="390"/>
      <c r="AF30" s="401">
        <f t="shared" si="9"/>
        <v>3</v>
      </c>
      <c r="AG30" s="390"/>
      <c r="AH30" s="390"/>
      <c r="AI30" s="401">
        <f t="shared" si="10"/>
        <v>3</v>
      </c>
      <c r="AJ30" s="390"/>
      <c r="AK30" s="390"/>
      <c r="AL30" s="401">
        <f t="shared" si="11"/>
        <v>3</v>
      </c>
      <c r="AM30" s="390"/>
      <c r="AN30" s="390"/>
      <c r="AO30" s="401">
        <f t="shared" si="12"/>
        <v>3</v>
      </c>
      <c r="AP30" s="390"/>
      <c r="AQ30" s="390"/>
      <c r="AR30" s="403">
        <f t="shared" si="13"/>
        <v>3</v>
      </c>
    </row>
    <row r="31" spans="1:44" ht="23.25">
      <c r="A31" s="386" t="s">
        <v>1434</v>
      </c>
      <c r="B31" s="387">
        <v>2</v>
      </c>
      <c r="C31" s="388"/>
      <c r="D31" s="388"/>
      <c r="E31" s="401">
        <f t="shared" si="0"/>
        <v>2</v>
      </c>
      <c r="F31" s="388"/>
      <c r="G31" s="388"/>
      <c r="H31" s="401">
        <f t="shared" si="1"/>
        <v>2</v>
      </c>
      <c r="I31" s="388"/>
      <c r="J31" s="388"/>
      <c r="K31" s="401">
        <f t="shared" si="2"/>
        <v>2</v>
      </c>
      <c r="L31" s="388"/>
      <c r="M31" s="388"/>
      <c r="N31" s="401">
        <f t="shared" si="3"/>
        <v>2</v>
      </c>
      <c r="O31" s="390"/>
      <c r="P31" s="390"/>
      <c r="Q31" s="401">
        <f t="shared" si="4"/>
        <v>2</v>
      </c>
      <c r="R31" s="390"/>
      <c r="S31" s="390"/>
      <c r="T31" s="401">
        <f t="shared" si="5"/>
        <v>2</v>
      </c>
      <c r="U31" s="390"/>
      <c r="V31" s="390"/>
      <c r="W31" s="403">
        <f t="shared" si="6"/>
        <v>2</v>
      </c>
      <c r="X31" s="390"/>
      <c r="Y31" s="390"/>
      <c r="Z31" s="401">
        <f t="shared" si="7"/>
        <v>2</v>
      </c>
      <c r="AA31" s="390"/>
      <c r="AB31" s="390"/>
      <c r="AC31" s="401">
        <f t="shared" si="8"/>
        <v>2</v>
      </c>
      <c r="AD31" s="390"/>
      <c r="AE31" s="390"/>
      <c r="AF31" s="401">
        <f t="shared" si="9"/>
        <v>2</v>
      </c>
      <c r="AG31" s="390"/>
      <c r="AH31" s="390"/>
      <c r="AI31" s="401">
        <f t="shared" si="10"/>
        <v>2</v>
      </c>
      <c r="AJ31" s="390"/>
      <c r="AK31" s="390"/>
      <c r="AL31" s="401">
        <f t="shared" si="11"/>
        <v>2</v>
      </c>
      <c r="AM31" s="390"/>
      <c r="AN31" s="390"/>
      <c r="AO31" s="401">
        <f t="shared" si="12"/>
        <v>2</v>
      </c>
      <c r="AP31" s="390"/>
      <c r="AQ31" s="390"/>
      <c r="AR31" s="403">
        <f t="shared" si="13"/>
        <v>2</v>
      </c>
    </row>
    <row r="32" spans="1:44" ht="23.25">
      <c r="A32" s="386" t="s">
        <v>1435</v>
      </c>
      <c r="B32" s="387">
        <v>2</v>
      </c>
      <c r="C32" s="405"/>
      <c r="D32" s="405"/>
      <c r="E32" s="401">
        <f t="shared" si="0"/>
        <v>2</v>
      </c>
      <c r="F32" s="390"/>
      <c r="G32" s="405"/>
      <c r="H32" s="401">
        <f t="shared" si="1"/>
        <v>2</v>
      </c>
      <c r="I32" s="390"/>
      <c r="J32" s="390"/>
      <c r="K32" s="401">
        <f t="shared" si="2"/>
        <v>2</v>
      </c>
      <c r="L32" s="390"/>
      <c r="M32" s="390"/>
      <c r="N32" s="401">
        <f t="shared" si="3"/>
        <v>2</v>
      </c>
      <c r="O32" s="390"/>
      <c r="P32" s="390"/>
      <c r="Q32" s="401">
        <f t="shared" si="4"/>
        <v>2</v>
      </c>
      <c r="R32" s="390"/>
      <c r="S32" s="390"/>
      <c r="T32" s="401">
        <f t="shared" si="5"/>
        <v>2</v>
      </c>
      <c r="U32" s="390"/>
      <c r="V32" s="390"/>
      <c r="W32" s="403">
        <f t="shared" si="6"/>
        <v>2</v>
      </c>
      <c r="X32" s="390"/>
      <c r="Y32" s="390"/>
      <c r="Z32" s="401">
        <f t="shared" si="7"/>
        <v>2</v>
      </c>
      <c r="AA32" s="390"/>
      <c r="AB32" s="390"/>
      <c r="AC32" s="401">
        <f t="shared" si="8"/>
        <v>2</v>
      </c>
      <c r="AD32" s="390"/>
      <c r="AE32" s="390"/>
      <c r="AF32" s="401">
        <f t="shared" si="9"/>
        <v>2</v>
      </c>
      <c r="AG32" s="390"/>
      <c r="AH32" s="390"/>
      <c r="AI32" s="401">
        <f t="shared" si="10"/>
        <v>2</v>
      </c>
      <c r="AJ32" s="390"/>
      <c r="AK32" s="390"/>
      <c r="AL32" s="401">
        <f t="shared" si="11"/>
        <v>2</v>
      </c>
      <c r="AM32" s="390"/>
      <c r="AN32" s="390"/>
      <c r="AO32" s="401">
        <f t="shared" si="12"/>
        <v>2</v>
      </c>
      <c r="AP32" s="390"/>
      <c r="AQ32" s="390"/>
      <c r="AR32" s="403">
        <f t="shared" si="13"/>
        <v>2</v>
      </c>
    </row>
    <row r="33" spans="1:44" ht="23.25">
      <c r="B33" s="387">
        <v>0</v>
      </c>
      <c r="C33" s="390"/>
      <c r="D33" s="390"/>
      <c r="E33" s="401">
        <f t="shared" si="0"/>
        <v>0</v>
      </c>
      <c r="F33" s="390"/>
      <c r="G33" s="406"/>
      <c r="H33" s="401">
        <f t="shared" si="1"/>
        <v>0</v>
      </c>
      <c r="I33" s="390"/>
      <c r="J33" s="390"/>
      <c r="K33" s="401">
        <f t="shared" si="2"/>
        <v>0</v>
      </c>
      <c r="L33" s="390"/>
      <c r="M33" s="390"/>
      <c r="N33" s="401">
        <f t="shared" si="3"/>
        <v>0</v>
      </c>
      <c r="O33" s="390"/>
      <c r="P33" s="390"/>
      <c r="Q33" s="401">
        <f t="shared" si="4"/>
        <v>0</v>
      </c>
      <c r="R33" s="390"/>
      <c r="S33" s="390"/>
      <c r="T33" s="401">
        <f t="shared" si="5"/>
        <v>0</v>
      </c>
      <c r="U33" s="390"/>
      <c r="V33" s="390"/>
      <c r="W33" s="403">
        <f t="shared" si="6"/>
        <v>0</v>
      </c>
      <c r="X33" s="390"/>
      <c r="Y33" s="390"/>
      <c r="Z33" s="401">
        <f t="shared" si="7"/>
        <v>0</v>
      </c>
      <c r="AA33" s="390"/>
      <c r="AB33" s="390"/>
      <c r="AC33" s="401">
        <f t="shared" si="8"/>
        <v>0</v>
      </c>
      <c r="AD33" s="390"/>
      <c r="AE33" s="390"/>
      <c r="AF33" s="401">
        <f t="shared" si="9"/>
        <v>0</v>
      </c>
      <c r="AG33" s="390"/>
      <c r="AH33" s="390"/>
      <c r="AI33" s="401">
        <f t="shared" si="10"/>
        <v>0</v>
      </c>
      <c r="AJ33" s="390"/>
      <c r="AK33" s="390"/>
      <c r="AL33" s="401">
        <f t="shared" si="11"/>
        <v>0</v>
      </c>
      <c r="AM33" s="390"/>
      <c r="AN33" s="390"/>
      <c r="AO33" s="401">
        <f t="shared" si="12"/>
        <v>0</v>
      </c>
      <c r="AP33" s="390"/>
      <c r="AQ33" s="390"/>
      <c r="AR33" s="403">
        <f t="shared" si="13"/>
        <v>0</v>
      </c>
    </row>
    <row r="34" spans="1:44" ht="23.25">
      <c r="A34" s="386"/>
      <c r="B34" s="387">
        <v>0</v>
      </c>
      <c r="C34" s="405"/>
      <c r="D34" s="405"/>
      <c r="E34" s="401">
        <f t="shared" si="0"/>
        <v>0</v>
      </c>
      <c r="F34" s="388"/>
      <c r="G34" s="388"/>
      <c r="H34" s="401">
        <f t="shared" si="1"/>
        <v>0</v>
      </c>
      <c r="I34" s="388"/>
      <c r="J34" s="390"/>
      <c r="K34" s="401">
        <f t="shared" si="2"/>
        <v>0</v>
      </c>
      <c r="L34" s="390"/>
      <c r="M34" s="390"/>
      <c r="N34" s="401">
        <f t="shared" si="3"/>
        <v>0</v>
      </c>
      <c r="O34" s="390"/>
      <c r="P34" s="390"/>
      <c r="Q34" s="401">
        <f t="shared" si="4"/>
        <v>0</v>
      </c>
      <c r="R34" s="390"/>
      <c r="S34" s="390"/>
      <c r="T34" s="401">
        <f t="shared" si="5"/>
        <v>0</v>
      </c>
      <c r="U34" s="390"/>
      <c r="V34" s="390"/>
      <c r="W34" s="403">
        <f t="shared" si="6"/>
        <v>0</v>
      </c>
      <c r="X34" s="390"/>
      <c r="Y34" s="390"/>
      <c r="Z34" s="401">
        <f t="shared" si="7"/>
        <v>0</v>
      </c>
      <c r="AA34" s="390"/>
      <c r="AB34" s="390"/>
      <c r="AC34" s="401">
        <f t="shared" si="8"/>
        <v>0</v>
      </c>
      <c r="AD34" s="390"/>
      <c r="AE34" s="390"/>
      <c r="AF34" s="401">
        <f t="shared" si="9"/>
        <v>0</v>
      </c>
      <c r="AG34" s="390"/>
      <c r="AH34" s="390"/>
      <c r="AI34" s="401">
        <f t="shared" si="10"/>
        <v>0</v>
      </c>
      <c r="AJ34" s="390"/>
      <c r="AK34" s="390"/>
      <c r="AL34" s="401">
        <f t="shared" si="11"/>
        <v>0</v>
      </c>
      <c r="AM34" s="390"/>
      <c r="AN34" s="390"/>
      <c r="AO34" s="401">
        <f t="shared" si="12"/>
        <v>0</v>
      </c>
      <c r="AP34" s="390"/>
      <c r="AQ34" s="390"/>
      <c r="AR34" s="403">
        <f t="shared" si="13"/>
        <v>0</v>
      </c>
    </row>
    <row r="35" spans="1:44" ht="23.25">
      <c r="A35" s="386" t="s">
        <v>1280</v>
      </c>
      <c r="B35" s="387">
        <v>2</v>
      </c>
      <c r="C35" s="388"/>
      <c r="D35" s="388"/>
      <c r="E35" s="401">
        <f t="shared" si="0"/>
        <v>2</v>
      </c>
      <c r="F35" s="390"/>
      <c r="G35" s="405"/>
      <c r="H35" s="401">
        <f t="shared" si="1"/>
        <v>2</v>
      </c>
      <c r="I35" s="390"/>
      <c r="J35" s="390"/>
      <c r="K35" s="401">
        <f t="shared" si="2"/>
        <v>2</v>
      </c>
      <c r="L35" s="390"/>
      <c r="M35" s="390"/>
      <c r="N35" s="401">
        <f t="shared" si="3"/>
        <v>2</v>
      </c>
      <c r="O35" s="390"/>
      <c r="P35" s="390"/>
      <c r="Q35" s="401">
        <f t="shared" si="4"/>
        <v>2</v>
      </c>
      <c r="R35" s="390"/>
      <c r="S35" s="390"/>
      <c r="T35" s="401">
        <f t="shared" si="5"/>
        <v>2</v>
      </c>
      <c r="U35" s="390"/>
      <c r="V35" s="390"/>
      <c r="W35" s="403">
        <f t="shared" si="6"/>
        <v>2</v>
      </c>
      <c r="X35" s="390"/>
      <c r="Y35" s="390"/>
      <c r="Z35" s="401">
        <f t="shared" si="7"/>
        <v>2</v>
      </c>
      <c r="AA35" s="390"/>
      <c r="AB35" s="390"/>
      <c r="AC35" s="401">
        <f t="shared" si="8"/>
        <v>2</v>
      </c>
      <c r="AD35" s="390"/>
      <c r="AE35" s="390"/>
      <c r="AF35" s="401">
        <f t="shared" si="9"/>
        <v>2</v>
      </c>
      <c r="AG35" s="390"/>
      <c r="AH35" s="390"/>
      <c r="AI35" s="401">
        <f t="shared" si="10"/>
        <v>2</v>
      </c>
      <c r="AJ35" s="390"/>
      <c r="AK35" s="390"/>
      <c r="AL35" s="401">
        <f t="shared" si="11"/>
        <v>2</v>
      </c>
      <c r="AM35" s="390"/>
      <c r="AN35" s="390"/>
      <c r="AO35" s="401">
        <f t="shared" si="12"/>
        <v>2</v>
      </c>
      <c r="AP35" s="390"/>
      <c r="AQ35" s="390"/>
      <c r="AR35" s="403">
        <f t="shared" si="13"/>
        <v>2</v>
      </c>
    </row>
    <row r="36" spans="1:44" ht="23.25">
      <c r="A36" s="386"/>
      <c r="B36" s="387">
        <v>0</v>
      </c>
      <c r="C36" s="405"/>
      <c r="D36" s="405"/>
      <c r="E36" s="401">
        <f t="shared" si="0"/>
        <v>0</v>
      </c>
      <c r="F36" s="388"/>
      <c r="G36" s="405"/>
      <c r="H36" s="401">
        <f t="shared" si="1"/>
        <v>0</v>
      </c>
      <c r="I36" s="388"/>
      <c r="J36" s="388"/>
      <c r="K36" s="401">
        <f t="shared" si="2"/>
        <v>0</v>
      </c>
      <c r="L36" s="388"/>
      <c r="M36" s="388"/>
      <c r="N36" s="401">
        <f t="shared" si="3"/>
        <v>0</v>
      </c>
      <c r="O36" s="390"/>
      <c r="P36" s="390"/>
      <c r="Q36" s="401">
        <f t="shared" si="4"/>
        <v>0</v>
      </c>
      <c r="R36" s="390"/>
      <c r="S36" s="390"/>
      <c r="T36" s="401">
        <f t="shared" si="5"/>
        <v>0</v>
      </c>
      <c r="U36" s="390"/>
      <c r="V36" s="390"/>
      <c r="W36" s="403">
        <f t="shared" si="6"/>
        <v>0</v>
      </c>
      <c r="X36" s="390"/>
      <c r="Y36" s="390"/>
      <c r="Z36" s="401">
        <f t="shared" si="7"/>
        <v>0</v>
      </c>
      <c r="AA36" s="390"/>
      <c r="AB36" s="390"/>
      <c r="AC36" s="401">
        <f t="shared" si="8"/>
        <v>0</v>
      </c>
      <c r="AD36" s="390"/>
      <c r="AE36" s="390"/>
      <c r="AF36" s="401">
        <f t="shared" si="9"/>
        <v>0</v>
      </c>
      <c r="AG36" s="390"/>
      <c r="AH36" s="390"/>
      <c r="AI36" s="401">
        <f t="shared" si="10"/>
        <v>0</v>
      </c>
      <c r="AJ36" s="390"/>
      <c r="AK36" s="390"/>
      <c r="AL36" s="401">
        <f t="shared" si="11"/>
        <v>0</v>
      </c>
      <c r="AM36" s="390"/>
      <c r="AN36" s="390"/>
      <c r="AO36" s="401">
        <f t="shared" si="12"/>
        <v>0</v>
      </c>
      <c r="AP36" s="390"/>
      <c r="AQ36" s="390"/>
      <c r="AR36" s="403">
        <f t="shared" si="13"/>
        <v>0</v>
      </c>
    </row>
    <row r="37" spans="1:44" ht="23.25">
      <c r="A37" s="386"/>
      <c r="B37" s="387">
        <v>0</v>
      </c>
      <c r="C37" s="388"/>
      <c r="D37" s="388"/>
      <c r="E37" s="401">
        <f t="shared" si="0"/>
        <v>0</v>
      </c>
      <c r="F37" s="390"/>
      <c r="G37" s="388"/>
      <c r="H37" s="401">
        <f t="shared" si="1"/>
        <v>0</v>
      </c>
      <c r="I37" s="390"/>
      <c r="J37" s="390"/>
      <c r="K37" s="401">
        <f t="shared" si="2"/>
        <v>0</v>
      </c>
      <c r="L37" s="390"/>
      <c r="M37" s="390"/>
      <c r="N37" s="401">
        <f t="shared" si="3"/>
        <v>0</v>
      </c>
      <c r="O37" s="390"/>
      <c r="P37" s="390"/>
      <c r="Q37" s="401">
        <f t="shared" si="4"/>
        <v>0</v>
      </c>
      <c r="R37" s="390"/>
      <c r="S37" s="390"/>
      <c r="T37" s="401">
        <f t="shared" si="5"/>
        <v>0</v>
      </c>
      <c r="U37" s="390"/>
      <c r="V37" s="390"/>
      <c r="W37" s="403">
        <f t="shared" si="6"/>
        <v>0</v>
      </c>
      <c r="X37" s="390"/>
      <c r="Y37" s="390"/>
      <c r="Z37" s="401">
        <f t="shared" si="7"/>
        <v>0</v>
      </c>
      <c r="AA37" s="390"/>
      <c r="AB37" s="390"/>
      <c r="AC37" s="401">
        <f t="shared" si="8"/>
        <v>0</v>
      </c>
      <c r="AD37" s="390"/>
      <c r="AE37" s="390"/>
      <c r="AF37" s="401">
        <f t="shared" si="9"/>
        <v>0</v>
      </c>
      <c r="AG37" s="390"/>
      <c r="AH37" s="390"/>
      <c r="AI37" s="401">
        <f t="shared" si="10"/>
        <v>0</v>
      </c>
      <c r="AJ37" s="390"/>
      <c r="AK37" s="390"/>
      <c r="AL37" s="401">
        <f t="shared" si="11"/>
        <v>0</v>
      </c>
      <c r="AM37" s="390"/>
      <c r="AN37" s="390"/>
      <c r="AO37" s="401">
        <f t="shared" si="12"/>
        <v>0</v>
      </c>
      <c r="AP37" s="390"/>
      <c r="AQ37" s="390"/>
      <c r="AR37" s="403">
        <f t="shared" si="13"/>
        <v>0</v>
      </c>
    </row>
    <row r="38" spans="1:44" ht="23.25">
      <c r="A38" s="386"/>
      <c r="B38" s="387">
        <v>0</v>
      </c>
      <c r="C38" s="388"/>
      <c r="D38" s="388"/>
      <c r="E38" s="401">
        <f t="shared" si="0"/>
        <v>0</v>
      </c>
      <c r="F38" s="390"/>
      <c r="G38" s="405"/>
      <c r="H38" s="401">
        <f t="shared" si="1"/>
        <v>0</v>
      </c>
      <c r="I38" s="390"/>
      <c r="J38" s="390"/>
      <c r="K38" s="401">
        <f t="shared" si="2"/>
        <v>0</v>
      </c>
      <c r="L38" s="390"/>
      <c r="M38" s="390"/>
      <c r="N38" s="401">
        <f t="shared" si="3"/>
        <v>0</v>
      </c>
      <c r="O38" s="390"/>
      <c r="P38" s="390"/>
      <c r="Q38" s="401">
        <f t="shared" si="4"/>
        <v>0</v>
      </c>
      <c r="R38" s="390"/>
      <c r="S38" s="390"/>
      <c r="T38" s="401">
        <f t="shared" si="5"/>
        <v>0</v>
      </c>
      <c r="U38" s="390"/>
      <c r="V38" s="390"/>
      <c r="W38" s="403">
        <f t="shared" si="6"/>
        <v>0</v>
      </c>
      <c r="X38" s="390"/>
      <c r="Y38" s="390"/>
      <c r="Z38" s="401">
        <f t="shared" si="7"/>
        <v>0</v>
      </c>
      <c r="AA38" s="390"/>
      <c r="AB38" s="390"/>
      <c r="AC38" s="401">
        <f t="shared" si="8"/>
        <v>0</v>
      </c>
      <c r="AD38" s="390"/>
      <c r="AE38" s="390"/>
      <c r="AF38" s="401">
        <f t="shared" si="9"/>
        <v>0</v>
      </c>
      <c r="AG38" s="390"/>
      <c r="AH38" s="390"/>
      <c r="AI38" s="401">
        <f t="shared" si="10"/>
        <v>0</v>
      </c>
      <c r="AJ38" s="390"/>
      <c r="AK38" s="390"/>
      <c r="AL38" s="401">
        <f t="shared" si="11"/>
        <v>0</v>
      </c>
      <c r="AM38" s="390"/>
      <c r="AN38" s="390"/>
      <c r="AO38" s="401">
        <f t="shared" si="12"/>
        <v>0</v>
      </c>
      <c r="AP38" s="390"/>
      <c r="AQ38" s="390"/>
      <c r="AR38" s="403">
        <f t="shared" si="13"/>
        <v>0</v>
      </c>
    </row>
    <row r="39" spans="1:44" ht="23.25">
      <c r="A39" s="386"/>
      <c r="B39" s="387">
        <v>0</v>
      </c>
      <c r="C39" s="405"/>
      <c r="D39" s="405"/>
      <c r="E39" s="401">
        <f t="shared" si="0"/>
        <v>0</v>
      </c>
      <c r="F39" s="388"/>
      <c r="G39" s="388"/>
      <c r="H39" s="401">
        <f t="shared" si="1"/>
        <v>0</v>
      </c>
      <c r="I39" s="388"/>
      <c r="J39" s="388"/>
      <c r="K39" s="401">
        <f t="shared" si="2"/>
        <v>0</v>
      </c>
      <c r="L39" s="388"/>
      <c r="M39" s="388"/>
      <c r="N39" s="401">
        <f t="shared" si="3"/>
        <v>0</v>
      </c>
      <c r="O39" s="390"/>
      <c r="P39" s="390"/>
      <c r="Q39" s="401">
        <f t="shared" si="4"/>
        <v>0</v>
      </c>
      <c r="R39" s="390"/>
      <c r="S39" s="390"/>
      <c r="T39" s="401">
        <f t="shared" si="5"/>
        <v>0</v>
      </c>
      <c r="U39" s="390"/>
      <c r="V39" s="390"/>
      <c r="W39" s="403">
        <f t="shared" si="6"/>
        <v>0</v>
      </c>
      <c r="X39" s="390"/>
      <c r="Y39" s="390"/>
      <c r="Z39" s="401">
        <f t="shared" si="7"/>
        <v>0</v>
      </c>
      <c r="AA39" s="390"/>
      <c r="AB39" s="390"/>
      <c r="AC39" s="401">
        <f t="shared" si="8"/>
        <v>0</v>
      </c>
      <c r="AD39" s="390"/>
      <c r="AE39" s="390"/>
      <c r="AF39" s="401">
        <f t="shared" si="9"/>
        <v>0</v>
      </c>
      <c r="AG39" s="390"/>
      <c r="AH39" s="390"/>
      <c r="AI39" s="401">
        <f t="shared" si="10"/>
        <v>0</v>
      </c>
      <c r="AJ39" s="390"/>
      <c r="AK39" s="390"/>
      <c r="AL39" s="401">
        <f t="shared" si="11"/>
        <v>0</v>
      </c>
      <c r="AM39" s="390"/>
      <c r="AN39" s="390"/>
      <c r="AO39" s="401">
        <f t="shared" si="12"/>
        <v>0</v>
      </c>
      <c r="AP39" s="390"/>
      <c r="AQ39" s="390"/>
      <c r="AR39" s="403">
        <f t="shared" si="13"/>
        <v>0</v>
      </c>
    </row>
    <row r="40" spans="1:44" ht="23.25">
      <c r="A40" s="386"/>
      <c r="B40" s="387">
        <v>0</v>
      </c>
      <c r="C40" s="388"/>
      <c r="D40" s="388"/>
      <c r="E40" s="389">
        <f t="shared" si="0"/>
        <v>0</v>
      </c>
      <c r="F40" s="390"/>
      <c r="G40" s="390"/>
      <c r="H40" s="389">
        <f t="shared" si="1"/>
        <v>0</v>
      </c>
      <c r="I40" s="390"/>
      <c r="J40" s="390"/>
      <c r="K40" s="389">
        <f t="shared" si="2"/>
        <v>0</v>
      </c>
      <c r="L40" s="390"/>
      <c r="M40" s="390"/>
      <c r="N40" s="389">
        <f t="shared" si="3"/>
        <v>0</v>
      </c>
      <c r="O40" s="390"/>
      <c r="P40" s="390"/>
      <c r="Q40" s="389">
        <f t="shared" si="4"/>
        <v>0</v>
      </c>
      <c r="R40" s="390"/>
      <c r="S40" s="390"/>
      <c r="T40" s="389">
        <f t="shared" si="5"/>
        <v>0</v>
      </c>
      <c r="U40" s="390"/>
      <c r="V40" s="390"/>
      <c r="W40" s="391">
        <f t="shared" si="6"/>
        <v>0</v>
      </c>
      <c r="X40" s="390"/>
      <c r="Y40" s="390"/>
      <c r="Z40" s="389">
        <f t="shared" si="7"/>
        <v>0</v>
      </c>
      <c r="AA40" s="390"/>
      <c r="AB40" s="390"/>
      <c r="AC40" s="389">
        <f t="shared" si="8"/>
        <v>0</v>
      </c>
      <c r="AD40" s="390"/>
      <c r="AE40" s="390"/>
      <c r="AF40" s="389">
        <f t="shared" si="9"/>
        <v>0</v>
      </c>
      <c r="AG40" s="390"/>
      <c r="AH40" s="390"/>
      <c r="AI40" s="389">
        <f t="shared" si="10"/>
        <v>0</v>
      </c>
      <c r="AJ40" s="390"/>
      <c r="AK40" s="390"/>
      <c r="AL40" s="389">
        <f t="shared" si="11"/>
        <v>0</v>
      </c>
      <c r="AM40" s="390"/>
      <c r="AN40" s="390"/>
      <c r="AO40" s="389">
        <f t="shared" si="12"/>
        <v>0</v>
      </c>
      <c r="AP40" s="390"/>
      <c r="AQ40" s="390"/>
      <c r="AR40" s="391">
        <f t="shared" si="13"/>
        <v>0</v>
      </c>
    </row>
    <row r="41" spans="1:44" ht="23.25">
      <c r="A41" s="409" t="s">
        <v>1409</v>
      </c>
      <c r="B41" s="410"/>
      <c r="C41" s="411">
        <f>SUM(C5:C40)</f>
        <v>0</v>
      </c>
      <c r="D41" s="411">
        <f>SUM(D4:D40)</f>
        <v>0</v>
      </c>
      <c r="E41" s="410"/>
      <c r="F41" s="411">
        <f>SUM(F4:F40)</f>
        <v>0</v>
      </c>
      <c r="G41" s="411">
        <f>SUM(G4:G40)</f>
        <v>0</v>
      </c>
      <c r="H41" s="410"/>
      <c r="I41" s="411">
        <f>SUM(I4:I40)</f>
        <v>0</v>
      </c>
      <c r="J41" s="411">
        <f>SUM(J4:J40)</f>
        <v>0</v>
      </c>
      <c r="K41" s="410"/>
      <c r="L41" s="411">
        <f>SUM(L4:L40)</f>
        <v>0</v>
      </c>
      <c r="M41" s="411">
        <f>SUM(M4:M40)</f>
        <v>0</v>
      </c>
      <c r="N41" s="410"/>
      <c r="O41" s="411">
        <f>SUM(O4:O40)</f>
        <v>0</v>
      </c>
      <c r="P41" s="411">
        <f>SUM(P4:P40)</f>
        <v>0</v>
      </c>
      <c r="Q41" s="410"/>
      <c r="R41" s="411">
        <f>SUM(R4:R40)</f>
        <v>0</v>
      </c>
      <c r="S41" s="411">
        <f>SUM(S4:S40)</f>
        <v>0</v>
      </c>
      <c r="T41" s="410"/>
      <c r="U41" s="411">
        <f>SUM(U4:U40)</f>
        <v>0</v>
      </c>
      <c r="V41" s="411">
        <f>SUM(V4:V40)</f>
        <v>0</v>
      </c>
      <c r="W41" s="412"/>
      <c r="X41" s="413">
        <f>SUM(X4:X40)</f>
        <v>0</v>
      </c>
      <c r="Y41" s="414">
        <f>SUM(Y4:Y40)</f>
        <v>0</v>
      </c>
      <c r="Z41" s="415"/>
      <c r="AA41" s="414">
        <f>SUM(AA4:AA40)</f>
        <v>0</v>
      </c>
      <c r="AB41" s="414">
        <f>SUM(AB4:AB40)</f>
        <v>0</v>
      </c>
      <c r="AC41" s="415"/>
      <c r="AD41" s="414">
        <f>SUM(AD4:AD40)</f>
        <v>0</v>
      </c>
      <c r="AE41" s="414">
        <f>SUM(AE4:AE40)</f>
        <v>0</v>
      </c>
      <c r="AF41" s="415"/>
      <c r="AG41" s="414">
        <f>SUM(AG4:AG40)</f>
        <v>0</v>
      </c>
      <c r="AH41" s="414">
        <f>SUM(AH4:AH40)</f>
        <v>0</v>
      </c>
      <c r="AI41" s="415"/>
      <c r="AJ41" s="414">
        <f>SUM(AJ4:AJ40)</f>
        <v>0</v>
      </c>
      <c r="AK41" s="414">
        <f>SUM(AK4:AK40)</f>
        <v>0</v>
      </c>
      <c r="AL41" s="415"/>
      <c r="AM41" s="414">
        <f>SUM(AM4:AM40)</f>
        <v>0</v>
      </c>
      <c r="AN41" s="414">
        <f>SUM(AN4:AN40)</f>
        <v>0</v>
      </c>
      <c r="AO41" s="415"/>
      <c r="AP41" s="414">
        <f>SUM(AP4:AP40)</f>
        <v>0</v>
      </c>
      <c r="AQ41" s="414">
        <f>SUM(AQ4:AQ40)</f>
        <v>0</v>
      </c>
      <c r="AR41" s="416"/>
    </row>
    <row r="42" spans="1:44" ht="24" thickBot="1">
      <c r="A42" s="417" t="s">
        <v>1410</v>
      </c>
      <c r="B42" s="418">
        <f>SUM(B5:B41)</f>
        <v>246</v>
      </c>
      <c r="C42" s="419"/>
      <c r="D42" s="420"/>
      <c r="E42" s="418">
        <f>SUM(E5:E41)</f>
        <v>246</v>
      </c>
      <c r="F42" s="419"/>
      <c r="G42" s="420"/>
      <c r="H42" s="418">
        <f>SUM(H5:H41)</f>
        <v>246</v>
      </c>
      <c r="I42" s="419"/>
      <c r="J42" s="420"/>
      <c r="K42" s="418">
        <f>SUM(K5:K41)</f>
        <v>246</v>
      </c>
      <c r="L42" s="419"/>
      <c r="M42" s="420"/>
      <c r="N42" s="418">
        <f>SUM(N5:N41)</f>
        <v>246</v>
      </c>
      <c r="O42" s="419"/>
      <c r="P42" s="420"/>
      <c r="Q42" s="418">
        <f>SUM(Q5:Q41)</f>
        <v>246</v>
      </c>
      <c r="R42" s="419"/>
      <c r="S42" s="420"/>
      <c r="T42" s="418">
        <f>SUM(T5:T41)</f>
        <v>246</v>
      </c>
      <c r="U42" s="419"/>
      <c r="V42" s="420"/>
      <c r="W42" s="421">
        <f>SUM(W5:W41)</f>
        <v>246</v>
      </c>
      <c r="X42" s="419"/>
      <c r="Y42" s="420"/>
      <c r="Z42" s="421">
        <f>SUM(Z5:Z41)</f>
        <v>246</v>
      </c>
      <c r="AA42" s="419"/>
      <c r="AB42" s="420"/>
      <c r="AC42" s="421">
        <f>SUM(AC5:AC41)</f>
        <v>246</v>
      </c>
      <c r="AD42" s="419"/>
      <c r="AE42" s="420"/>
      <c r="AF42" s="421">
        <f>SUM(AF5:AF41)</f>
        <v>246</v>
      </c>
      <c r="AG42" s="419"/>
      <c r="AH42" s="420"/>
      <c r="AI42" s="421">
        <f>SUM(AI5:AI41)</f>
        <v>246</v>
      </c>
      <c r="AJ42" s="419"/>
      <c r="AK42" s="420"/>
      <c r="AL42" s="421">
        <f>SUM(AL5:AL41)</f>
        <v>246</v>
      </c>
      <c r="AM42" s="419"/>
      <c r="AN42" s="420"/>
      <c r="AO42" s="421">
        <f>SUM(AO5:AO41)</f>
        <v>246</v>
      </c>
      <c r="AP42" s="419"/>
      <c r="AQ42" s="420"/>
      <c r="AR42" s="421">
        <f>SUM(AR5:AR41)</f>
        <v>246</v>
      </c>
    </row>
  </sheetData>
  <mergeCells count="30">
    <mergeCell ref="C1:E1"/>
    <mergeCell ref="I1:AD1"/>
    <mergeCell ref="AA3:AB3"/>
    <mergeCell ref="AD3:AE3"/>
    <mergeCell ref="AG3:AH3"/>
    <mergeCell ref="C3:D3"/>
    <mergeCell ref="F3:G3"/>
    <mergeCell ref="I3:J3"/>
    <mergeCell ref="L3:M3"/>
    <mergeCell ref="O3:P3"/>
    <mergeCell ref="R3:S3"/>
    <mergeCell ref="U3:V3"/>
    <mergeCell ref="X3:Y3"/>
    <mergeCell ref="U2:W2"/>
    <mergeCell ref="X2:Z2"/>
    <mergeCell ref="AA2:AC2"/>
    <mergeCell ref="AJ3:AK3"/>
    <mergeCell ref="AM3:AN3"/>
    <mergeCell ref="AP3:AQ3"/>
    <mergeCell ref="AM2:AO2"/>
    <mergeCell ref="AP2:AR2"/>
    <mergeCell ref="AD2:AF2"/>
    <mergeCell ref="AG2:AI2"/>
    <mergeCell ref="AJ2:AL2"/>
    <mergeCell ref="C2:E2"/>
    <mergeCell ref="F2:H2"/>
    <mergeCell ref="I2:K2"/>
    <mergeCell ref="L2:N2"/>
    <mergeCell ref="O2:Q2"/>
    <mergeCell ref="R2:T2"/>
  </mergeCells>
  <conditionalFormatting sqref="A42:AR42">
    <cfRule type="cellIs" dxfId="1" priority="1" operator="greaterThan">
      <formula>180</formula>
    </cfRule>
    <cfRule type="cellIs" dxfId="0" priority="2" operator="greaterThan">
      <formula>170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22" r:id="rId4" name="CommandButton1">
          <controlPr defaultSize="0" autoLine="0" r:id="rId5">
            <anchor moveWithCells="1">
              <from>
                <xdr:col>0</xdr:col>
                <xdr:colOff>762000</xdr:colOff>
                <xdr:row>0</xdr:row>
                <xdr:rowOff>276225</xdr:rowOff>
              </from>
              <to>
                <xdr:col>0</xdr:col>
                <xdr:colOff>2571750</xdr:colOff>
                <xdr:row>0</xdr:row>
                <xdr:rowOff>1543050</xdr:rowOff>
              </to>
            </anchor>
          </controlPr>
        </control>
      </mc:Choice>
      <mc:Fallback>
        <control shapeId="30722" r:id="rId4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B1:AX58"/>
  <sheetViews>
    <sheetView topLeftCell="A19" zoomScaleNormal="100" workbookViewId="0">
      <selection activeCell="G37" sqref="G37"/>
    </sheetView>
  </sheetViews>
  <sheetFormatPr defaultRowHeight="15"/>
  <cols>
    <col min="1" max="1" width="2.42578125" customWidth="1"/>
    <col min="2" max="2" width="48.5703125" customWidth="1"/>
    <col min="3" max="3" width="14.5703125" hidden="1" customWidth="1"/>
    <col min="4" max="4" width="2.5703125" hidden="1" customWidth="1"/>
    <col min="5" max="5" width="14.5703125" hidden="1" customWidth="1"/>
    <col min="6" max="6" width="2.5703125" hidden="1" customWidth="1"/>
    <col min="7" max="7" width="14.5703125" customWidth="1"/>
    <col min="8" max="8" width="2.5703125" customWidth="1"/>
    <col min="9" max="9" width="14.5703125" customWidth="1"/>
    <col min="10" max="10" width="2.5703125" customWidth="1"/>
    <col min="11" max="11" width="14.5703125" hidden="1" customWidth="1"/>
    <col min="12" max="12" width="2.5703125" hidden="1" customWidth="1"/>
    <col min="13" max="13" width="14.5703125" hidden="1" customWidth="1"/>
    <col min="14" max="14" width="2.5703125" hidden="1" customWidth="1"/>
    <col min="15" max="15" width="14.5703125" hidden="1" customWidth="1"/>
    <col min="16" max="16" width="2.5703125" hidden="1" customWidth="1"/>
    <col min="17" max="17" width="14.5703125" hidden="1" customWidth="1"/>
    <col min="18" max="18" width="2.5703125" hidden="1" customWidth="1"/>
    <col min="19" max="19" width="14.5703125" hidden="1" customWidth="1"/>
    <col min="20" max="20" width="2.5703125" hidden="1" customWidth="1"/>
    <col min="21" max="21" width="14.5703125" customWidth="1"/>
    <col min="22" max="22" width="2.5703125" customWidth="1"/>
    <col min="23" max="23" width="14.5703125" customWidth="1"/>
    <col min="24" max="24" width="2.5703125" customWidth="1"/>
    <col min="25" max="25" width="14.5703125" hidden="1" customWidth="1"/>
    <col min="26" max="26" width="2.5703125" hidden="1" customWidth="1"/>
    <col min="27" max="27" width="14.5703125" hidden="1" customWidth="1"/>
    <col min="28" max="28" width="2.5703125" hidden="1" customWidth="1"/>
    <col min="29" max="29" width="14.5703125" hidden="1" customWidth="1"/>
    <col min="30" max="30" width="2.5703125" hidden="1" customWidth="1"/>
    <col min="31" max="31" width="14.5703125" hidden="1" customWidth="1"/>
    <col min="32" max="32" width="2.5703125" hidden="1" customWidth="1"/>
    <col min="33" max="33" width="14.5703125" hidden="1" customWidth="1"/>
    <col min="34" max="34" width="2.5703125" hidden="1" customWidth="1"/>
    <col min="35" max="35" width="14.5703125" hidden="1" customWidth="1"/>
    <col min="36" max="36" width="2.5703125" hidden="1" customWidth="1"/>
    <col min="37" max="37" width="14.5703125" hidden="1" customWidth="1"/>
    <col min="38" max="38" width="2.5703125" hidden="1" customWidth="1"/>
    <col min="39" max="39" width="14.5703125" hidden="1" customWidth="1"/>
    <col min="40" max="40" width="66.5703125" customWidth="1"/>
    <col min="41" max="43" width="9.140625" customWidth="1"/>
    <col min="44" max="44" width="11" customWidth="1"/>
    <col min="45" max="47" width="9.140625" customWidth="1"/>
    <col min="49" max="49" width="9.140625" customWidth="1"/>
  </cols>
  <sheetData>
    <row r="1" spans="2:50" ht="23.25" customHeight="1">
      <c r="B1" s="109" t="s">
        <v>1436</v>
      </c>
      <c r="C1" s="109"/>
      <c r="D1" s="109"/>
      <c r="E1" s="110" t="s">
        <v>1437</v>
      </c>
      <c r="F1" s="111"/>
      <c r="G1" s="110" t="s">
        <v>1438</v>
      </c>
      <c r="H1" s="111"/>
      <c r="I1" s="111"/>
      <c r="J1" s="109"/>
      <c r="L1" s="111"/>
      <c r="N1" s="111"/>
      <c r="O1" s="109"/>
      <c r="P1" s="111"/>
      <c r="Q1" s="111"/>
      <c r="S1" s="111"/>
      <c r="T1" s="109"/>
      <c r="V1" s="109"/>
      <c r="X1" s="112"/>
      <c r="AB1" s="112"/>
      <c r="AF1" s="112"/>
      <c r="AJ1" s="112"/>
      <c r="AO1" s="1000"/>
      <c r="AP1" s="1000"/>
      <c r="AQ1" s="1000"/>
      <c r="AR1" s="1000"/>
      <c r="AS1" s="1000"/>
      <c r="AT1" s="1000"/>
      <c r="AU1" s="1000"/>
      <c r="AW1" s="113"/>
    </row>
    <row r="2" spans="2:50" ht="15" customHeight="1" thickBot="1">
      <c r="G2" s="111"/>
      <c r="H2" s="111"/>
      <c r="I2" s="111"/>
      <c r="J2" s="109"/>
      <c r="R2" s="112"/>
      <c r="U2" s="111"/>
      <c r="V2" s="109"/>
      <c r="W2" s="111"/>
      <c r="AT2" s="114"/>
      <c r="AW2" s="115"/>
      <c r="AX2" s="116"/>
    </row>
    <row r="3" spans="2:50" ht="15" customHeight="1">
      <c r="B3" s="1001" t="s">
        <v>1439</v>
      </c>
      <c r="C3" s="1003" t="s">
        <v>1440</v>
      </c>
      <c r="D3" s="117"/>
      <c r="E3" s="998" t="s">
        <v>1441</v>
      </c>
      <c r="F3" s="118"/>
      <c r="G3" s="998" t="s">
        <v>1442</v>
      </c>
      <c r="H3" s="119"/>
      <c r="I3" s="998" t="s">
        <v>1443</v>
      </c>
      <c r="J3" s="117"/>
      <c r="K3" s="1005" t="s">
        <v>1444</v>
      </c>
      <c r="L3" s="119"/>
      <c r="M3" s="1005" t="s">
        <v>1445</v>
      </c>
      <c r="N3" s="120"/>
      <c r="O3" s="1007" t="s">
        <v>1446</v>
      </c>
      <c r="P3" s="119"/>
      <c r="Q3" s="1007" t="s">
        <v>1447</v>
      </c>
      <c r="R3" s="119"/>
      <c r="S3" s="1005" t="s">
        <v>1448</v>
      </c>
      <c r="T3" s="117"/>
      <c r="U3" s="998" t="s">
        <v>1449</v>
      </c>
      <c r="V3" s="117"/>
      <c r="W3" s="998" t="s">
        <v>1450</v>
      </c>
      <c r="X3" s="119"/>
      <c r="Y3" s="998" t="s">
        <v>1451</v>
      </c>
      <c r="Z3" s="121"/>
      <c r="AA3" s="998" t="s">
        <v>1452</v>
      </c>
      <c r="AB3" s="119"/>
      <c r="AC3" s="998" t="s">
        <v>1453</v>
      </c>
      <c r="AD3" s="121"/>
      <c r="AE3" s="998" t="s">
        <v>1454</v>
      </c>
      <c r="AF3" s="119"/>
      <c r="AG3" s="998" t="s">
        <v>1455</v>
      </c>
      <c r="AH3" s="121"/>
      <c r="AI3" s="998" t="s">
        <v>1456</v>
      </c>
      <c r="AJ3" s="119"/>
      <c r="AK3" s="998" t="s">
        <v>1457</v>
      </c>
      <c r="AL3" s="121"/>
      <c r="AM3" s="998" t="s">
        <v>1458</v>
      </c>
      <c r="AN3" s="1009" t="s">
        <v>1459</v>
      </c>
      <c r="AT3" s="114"/>
      <c r="AW3" s="115"/>
      <c r="AX3" s="116"/>
    </row>
    <row r="4" spans="2:50" ht="60" customHeight="1">
      <c r="B4" s="1002"/>
      <c r="C4" s="1004"/>
      <c r="D4" s="122"/>
      <c r="E4" s="999"/>
      <c r="F4" s="123"/>
      <c r="G4" s="999"/>
      <c r="H4" s="124"/>
      <c r="I4" s="999"/>
      <c r="J4" s="122"/>
      <c r="K4" s="1006"/>
      <c r="L4" s="124"/>
      <c r="M4" s="1006"/>
      <c r="N4" s="125"/>
      <c r="O4" s="1008"/>
      <c r="P4" s="124"/>
      <c r="Q4" s="1008"/>
      <c r="R4" s="124"/>
      <c r="S4" s="1006"/>
      <c r="T4" s="122"/>
      <c r="U4" s="999"/>
      <c r="V4" s="122"/>
      <c r="W4" s="999"/>
      <c r="X4" s="124"/>
      <c r="Y4" s="999"/>
      <c r="Z4" s="126"/>
      <c r="AA4" s="999"/>
      <c r="AB4" s="124"/>
      <c r="AC4" s="999"/>
      <c r="AD4" s="126"/>
      <c r="AE4" s="999"/>
      <c r="AF4" s="124"/>
      <c r="AG4" s="999"/>
      <c r="AH4" s="126"/>
      <c r="AI4" s="999"/>
      <c r="AJ4" s="124"/>
      <c r="AK4" s="999"/>
      <c r="AL4" s="126"/>
      <c r="AM4" s="999"/>
      <c r="AN4" s="1010"/>
      <c r="AT4" s="127"/>
      <c r="AU4" s="127"/>
      <c r="AV4" s="127"/>
      <c r="AW4" s="115"/>
      <c r="AX4" s="116"/>
    </row>
    <row r="5" spans="2:50" ht="15.75" customHeight="1">
      <c r="B5" s="128" t="s">
        <v>1460</v>
      </c>
      <c r="C5" s="129" t="s">
        <v>1461</v>
      </c>
      <c r="D5" s="130"/>
      <c r="E5" s="131" t="s">
        <v>1461</v>
      </c>
      <c r="F5" s="132"/>
      <c r="G5" s="131" t="s">
        <v>1461</v>
      </c>
      <c r="H5" s="124"/>
      <c r="I5" s="131" t="s">
        <v>1461</v>
      </c>
      <c r="J5" s="130"/>
      <c r="K5" s="131" t="s">
        <v>1461</v>
      </c>
      <c r="L5" s="124"/>
      <c r="M5" s="131" t="s">
        <v>1461</v>
      </c>
      <c r="N5" s="133"/>
      <c r="O5" s="134" t="s">
        <v>1461</v>
      </c>
      <c r="P5" s="124"/>
      <c r="Q5" s="131" t="s">
        <v>1461</v>
      </c>
      <c r="R5" s="124"/>
      <c r="S5" s="131" t="s">
        <v>1461</v>
      </c>
      <c r="T5" s="130"/>
      <c r="U5" s="131" t="s">
        <v>1461</v>
      </c>
      <c r="V5" s="130"/>
      <c r="W5" s="131" t="s">
        <v>1461</v>
      </c>
      <c r="X5" s="124"/>
      <c r="Y5" s="135" t="s">
        <v>1461</v>
      </c>
      <c r="Z5" s="136"/>
      <c r="AA5" s="135" t="s">
        <v>1461</v>
      </c>
      <c r="AB5" s="124"/>
      <c r="AC5" s="135" t="s">
        <v>1461</v>
      </c>
      <c r="AD5" s="136"/>
      <c r="AE5" s="135" t="s">
        <v>1461</v>
      </c>
      <c r="AF5" s="124"/>
      <c r="AG5" s="135" t="s">
        <v>1461</v>
      </c>
      <c r="AH5" s="136"/>
      <c r="AI5" s="135" t="s">
        <v>1461</v>
      </c>
      <c r="AJ5" s="124"/>
      <c r="AK5" s="135" t="s">
        <v>1461</v>
      </c>
      <c r="AL5" s="136"/>
      <c r="AM5" s="135" t="s">
        <v>1461</v>
      </c>
      <c r="AN5" s="1010"/>
      <c r="AU5" s="137"/>
      <c r="AV5" s="137"/>
      <c r="AW5" s="115"/>
      <c r="AX5" s="116"/>
    </row>
    <row r="6" spans="2:50" ht="15.75" thickBot="1">
      <c r="B6" s="138" t="s">
        <v>1462</v>
      </c>
      <c r="C6" s="139" t="s">
        <v>1463</v>
      </c>
      <c r="D6" s="130"/>
      <c r="E6" s="140" t="s">
        <v>1463</v>
      </c>
      <c r="F6" s="132"/>
      <c r="G6" s="141" t="s">
        <v>1463</v>
      </c>
      <c r="H6" s="122"/>
      <c r="I6" s="141" t="s">
        <v>1463</v>
      </c>
      <c r="J6" s="122"/>
      <c r="K6" s="142" t="s">
        <v>1464</v>
      </c>
      <c r="L6" s="124"/>
      <c r="M6" s="142" t="s">
        <v>1464</v>
      </c>
      <c r="N6" s="133"/>
      <c r="O6" s="141" t="s">
        <v>1465</v>
      </c>
      <c r="P6" s="122"/>
      <c r="Q6" s="141" t="s">
        <v>1465</v>
      </c>
      <c r="R6" s="124"/>
      <c r="S6" s="143" t="s">
        <v>1465</v>
      </c>
      <c r="T6" s="122"/>
      <c r="U6" s="141" t="s">
        <v>1465</v>
      </c>
      <c r="V6" s="122"/>
      <c r="W6" s="141" t="s">
        <v>1465</v>
      </c>
      <c r="X6" s="124"/>
      <c r="Y6" s="143" t="s">
        <v>1465</v>
      </c>
      <c r="Z6" s="122"/>
      <c r="AA6" s="143" t="s">
        <v>1465</v>
      </c>
      <c r="AB6" s="124"/>
      <c r="AC6" s="143" t="s">
        <v>1465</v>
      </c>
      <c r="AD6" s="122"/>
      <c r="AE6" s="143" t="s">
        <v>1465</v>
      </c>
      <c r="AF6" s="124"/>
      <c r="AG6" s="143" t="s">
        <v>1465</v>
      </c>
      <c r="AH6" s="122"/>
      <c r="AI6" s="143" t="s">
        <v>1465</v>
      </c>
      <c r="AJ6" s="124"/>
      <c r="AK6" s="143" t="s">
        <v>1465</v>
      </c>
      <c r="AL6" s="122"/>
      <c r="AM6" s="143" t="s">
        <v>1465</v>
      </c>
      <c r="AN6" s="1011"/>
      <c r="AU6" s="137"/>
      <c r="AV6" s="137"/>
      <c r="AW6" s="115"/>
      <c r="AX6" s="116"/>
    </row>
    <row r="7" spans="2:50">
      <c r="B7" s="144" t="s">
        <v>5</v>
      </c>
      <c r="C7" s="145">
        <v>2.25</v>
      </c>
      <c r="D7" s="122"/>
      <c r="E7" s="146">
        <v>2.25</v>
      </c>
      <c r="F7" s="147"/>
      <c r="G7" s="148"/>
      <c r="H7" s="122"/>
      <c r="I7" s="148"/>
      <c r="J7" s="149"/>
      <c r="K7" s="148">
        <v>2</v>
      </c>
      <c r="L7" s="122"/>
      <c r="M7" s="146">
        <v>2</v>
      </c>
      <c r="N7" s="122"/>
      <c r="O7" s="150">
        <v>2</v>
      </c>
      <c r="P7" s="122"/>
      <c r="Q7" s="148">
        <v>2</v>
      </c>
      <c r="R7" s="122"/>
      <c r="S7" s="146">
        <v>2</v>
      </c>
      <c r="T7" s="149"/>
      <c r="U7" s="151">
        <v>2</v>
      </c>
      <c r="V7" s="149"/>
      <c r="W7" s="151">
        <v>2</v>
      </c>
      <c r="X7" s="122"/>
      <c r="Y7" s="146">
        <v>2</v>
      </c>
      <c r="Z7" s="152"/>
      <c r="AA7" s="146">
        <v>2</v>
      </c>
      <c r="AB7" s="122"/>
      <c r="AC7" s="146">
        <v>2</v>
      </c>
      <c r="AD7" s="152"/>
      <c r="AE7" s="146">
        <v>2</v>
      </c>
      <c r="AF7" s="122"/>
      <c r="AG7" s="146">
        <v>2</v>
      </c>
      <c r="AH7" s="152"/>
      <c r="AI7" s="146">
        <v>2</v>
      </c>
      <c r="AJ7" s="122"/>
      <c r="AK7" s="146">
        <v>2</v>
      </c>
      <c r="AL7" s="152"/>
      <c r="AM7" s="146">
        <v>2</v>
      </c>
      <c r="AN7" s="153" t="s">
        <v>1466</v>
      </c>
      <c r="AU7" s="137"/>
      <c r="AV7" s="137"/>
      <c r="AW7" s="115"/>
      <c r="AX7" s="116"/>
    </row>
    <row r="8" spans="2:50" ht="30" customHeight="1">
      <c r="B8" s="154" t="s">
        <v>1467</v>
      </c>
      <c r="C8" s="155">
        <v>14.65</v>
      </c>
      <c r="D8" s="149"/>
      <c r="E8" s="156">
        <v>19.29</v>
      </c>
      <c r="F8" s="157"/>
      <c r="G8" s="156"/>
      <c r="H8" s="158"/>
      <c r="I8" s="156"/>
      <c r="J8" s="158"/>
      <c r="K8" s="156">
        <v>17.75</v>
      </c>
      <c r="L8" s="158"/>
      <c r="M8" s="156">
        <v>23.6</v>
      </c>
      <c r="N8" s="158"/>
      <c r="O8" s="159">
        <v>13</v>
      </c>
      <c r="P8" s="158"/>
      <c r="Q8" s="159">
        <v>13</v>
      </c>
      <c r="R8" s="158"/>
      <c r="S8" s="156">
        <v>21.7</v>
      </c>
      <c r="T8" s="158"/>
      <c r="U8" s="160">
        <v>16.399999999999999</v>
      </c>
      <c r="V8" s="158"/>
      <c r="W8" s="160">
        <v>16.399999999999999</v>
      </c>
      <c r="X8" s="158"/>
      <c r="Y8" s="156">
        <v>17.8</v>
      </c>
      <c r="Z8" s="161"/>
      <c r="AA8" s="156">
        <v>22.7</v>
      </c>
      <c r="AB8" s="158"/>
      <c r="AC8" s="156">
        <v>19.899999999999999</v>
      </c>
      <c r="AD8" s="161"/>
      <c r="AE8" s="156">
        <v>31.6</v>
      </c>
      <c r="AF8" s="158"/>
      <c r="AG8" s="156">
        <v>11</v>
      </c>
      <c r="AH8" s="161"/>
      <c r="AI8" s="156">
        <v>11</v>
      </c>
      <c r="AJ8" s="158"/>
      <c r="AK8" s="156">
        <v>12.8</v>
      </c>
      <c r="AL8" s="161"/>
      <c r="AM8" s="156">
        <v>12.8</v>
      </c>
      <c r="AN8" s="162" t="s">
        <v>1468</v>
      </c>
      <c r="AU8" s="137"/>
      <c r="AV8" s="137"/>
      <c r="AW8" s="115"/>
      <c r="AX8" s="116"/>
    </row>
    <row r="9" spans="2:50" ht="15" customHeight="1">
      <c r="B9" s="154" t="s">
        <v>1469</v>
      </c>
      <c r="C9" s="155"/>
      <c r="D9" s="149"/>
      <c r="E9" s="163"/>
      <c r="F9" s="147"/>
      <c r="G9" s="164"/>
      <c r="H9" s="122"/>
      <c r="I9" s="164"/>
      <c r="J9" s="122"/>
      <c r="K9" s="164"/>
      <c r="L9" s="122"/>
      <c r="M9" s="156"/>
      <c r="N9" s="158"/>
      <c r="O9" s="165"/>
      <c r="P9" s="122"/>
      <c r="Q9" s="164"/>
      <c r="R9" s="122"/>
      <c r="S9" s="156"/>
      <c r="T9" s="122"/>
      <c r="U9" s="166"/>
      <c r="V9" s="122"/>
      <c r="W9" s="166"/>
      <c r="X9" s="122"/>
      <c r="Y9" s="156"/>
      <c r="Z9" s="161"/>
      <c r="AA9" s="156"/>
      <c r="AB9" s="122"/>
      <c r="AC9" s="156"/>
      <c r="AD9" s="161"/>
      <c r="AE9" s="156"/>
      <c r="AF9" s="122"/>
      <c r="AG9" s="156"/>
      <c r="AH9" s="161"/>
      <c r="AI9" s="156"/>
      <c r="AJ9" s="122"/>
      <c r="AK9" s="156"/>
      <c r="AL9" s="161"/>
      <c r="AM9" s="156"/>
      <c r="AN9" s="163"/>
      <c r="AU9" s="137"/>
      <c r="AV9" s="137"/>
      <c r="AW9" s="115"/>
      <c r="AX9" s="116"/>
    </row>
    <row r="10" spans="2:50" ht="15" customHeight="1">
      <c r="B10" s="167" t="s">
        <v>1470</v>
      </c>
      <c r="C10" s="168"/>
      <c r="D10" s="122"/>
      <c r="E10" s="163"/>
      <c r="F10" s="169"/>
      <c r="G10" s="163"/>
      <c r="H10" s="122"/>
      <c r="I10" s="163"/>
      <c r="J10" s="122"/>
      <c r="K10" s="163"/>
      <c r="L10" s="122"/>
      <c r="M10" s="163"/>
      <c r="N10" s="122"/>
      <c r="O10" s="170"/>
      <c r="P10" s="122"/>
      <c r="Q10" s="163"/>
      <c r="R10" s="122"/>
      <c r="S10" s="163"/>
      <c r="T10" s="122"/>
      <c r="U10" s="166"/>
      <c r="V10" s="122"/>
      <c r="W10" s="166"/>
      <c r="X10" s="122"/>
      <c r="Y10" s="163"/>
      <c r="Z10" s="152"/>
      <c r="AA10" s="163"/>
      <c r="AB10" s="122"/>
      <c r="AC10" s="163"/>
      <c r="AD10" s="152"/>
      <c r="AE10" s="163"/>
      <c r="AF10" s="122"/>
      <c r="AG10" s="163"/>
      <c r="AH10" s="152"/>
      <c r="AI10" s="163"/>
      <c r="AJ10" s="122"/>
      <c r="AK10" s="163"/>
      <c r="AL10" s="152"/>
      <c r="AM10" s="163"/>
      <c r="AN10" s="163"/>
      <c r="AO10" s="171"/>
      <c r="AP10" s="171"/>
      <c r="AQ10" s="171"/>
      <c r="AR10" s="172"/>
      <c r="AW10" s="115"/>
      <c r="AX10" s="116"/>
    </row>
    <row r="11" spans="2:50">
      <c r="B11" s="167" t="s">
        <v>1471</v>
      </c>
      <c r="C11" s="168"/>
      <c r="D11" s="122"/>
      <c r="E11" s="163"/>
      <c r="F11" s="169"/>
      <c r="G11" s="163"/>
      <c r="H11" s="122"/>
      <c r="I11" s="163"/>
      <c r="J11" s="122"/>
      <c r="K11" s="163"/>
      <c r="L11" s="122"/>
      <c r="M11" s="163"/>
      <c r="N11" s="122"/>
      <c r="O11" s="170"/>
      <c r="P11" s="122"/>
      <c r="Q11" s="163"/>
      <c r="R11" s="122"/>
      <c r="S11" s="163"/>
      <c r="T11" s="122"/>
      <c r="U11" s="166"/>
      <c r="V11" s="122"/>
      <c r="W11" s="166"/>
      <c r="X11" s="122"/>
      <c r="Y11" s="163"/>
      <c r="Z11" s="152"/>
      <c r="AA11" s="163"/>
      <c r="AB11" s="122"/>
      <c r="AC11" s="163"/>
      <c r="AD11" s="152"/>
      <c r="AE11" s="163"/>
      <c r="AF11" s="122"/>
      <c r="AG11" s="163"/>
      <c r="AH11" s="152"/>
      <c r="AI11" s="163"/>
      <c r="AJ11" s="122"/>
      <c r="AK11" s="163"/>
      <c r="AL11" s="152"/>
      <c r="AM11" s="163"/>
      <c r="AN11" s="163"/>
      <c r="AO11" s="127"/>
      <c r="AR11" s="173"/>
    </row>
    <row r="12" spans="2:50">
      <c r="B12" s="167" t="s">
        <v>1472</v>
      </c>
      <c r="C12" s="168"/>
      <c r="D12" s="122"/>
      <c r="E12" s="163">
        <v>6.96</v>
      </c>
      <c r="F12" s="169"/>
      <c r="G12" s="163"/>
      <c r="H12" s="122"/>
      <c r="I12" s="163"/>
      <c r="J12" s="122"/>
      <c r="K12" s="163"/>
      <c r="L12" s="122"/>
      <c r="M12" s="163">
        <v>7</v>
      </c>
      <c r="N12" s="122"/>
      <c r="O12" s="170"/>
      <c r="P12" s="122"/>
      <c r="Q12" s="163">
        <v>3</v>
      </c>
      <c r="R12" s="122"/>
      <c r="S12" s="163">
        <v>4</v>
      </c>
      <c r="T12" s="122"/>
      <c r="U12" s="166"/>
      <c r="V12" s="122"/>
      <c r="W12" s="166">
        <v>9</v>
      </c>
      <c r="X12" s="122"/>
      <c r="Y12" s="163"/>
      <c r="Z12" s="152"/>
      <c r="AA12" s="163">
        <v>4</v>
      </c>
      <c r="AB12" s="122"/>
      <c r="AC12" s="163"/>
      <c r="AD12" s="152"/>
      <c r="AE12" s="163">
        <v>4</v>
      </c>
      <c r="AF12" s="122"/>
      <c r="AG12" s="163"/>
      <c r="AH12" s="152"/>
      <c r="AI12" s="163">
        <v>3</v>
      </c>
      <c r="AJ12" s="122"/>
      <c r="AK12" s="163"/>
      <c r="AL12" s="152"/>
      <c r="AM12" s="163">
        <v>3</v>
      </c>
      <c r="AN12" s="163"/>
      <c r="AO12" s="127"/>
      <c r="AR12" s="174"/>
    </row>
    <row r="13" spans="2:50">
      <c r="B13" s="167" t="s">
        <v>1473</v>
      </c>
      <c r="C13" s="168"/>
      <c r="D13" s="122"/>
      <c r="E13" s="163"/>
      <c r="F13" s="169"/>
      <c r="G13" s="163"/>
      <c r="H13" s="122"/>
      <c r="I13" s="163"/>
      <c r="J13" s="122"/>
      <c r="K13" s="163"/>
      <c r="L13" s="122"/>
      <c r="M13" s="163"/>
      <c r="N13" s="122"/>
      <c r="O13" s="170"/>
      <c r="P13" s="122"/>
      <c r="Q13" s="163"/>
      <c r="R13" s="122"/>
      <c r="S13" s="163"/>
      <c r="T13" s="122"/>
      <c r="U13" s="166"/>
      <c r="V13" s="122"/>
      <c r="W13" s="166"/>
      <c r="X13" s="122"/>
      <c r="Y13" s="163"/>
      <c r="Z13" s="152"/>
      <c r="AA13" s="163"/>
      <c r="AB13" s="122"/>
      <c r="AC13" s="163"/>
      <c r="AD13" s="152"/>
      <c r="AE13" s="163"/>
      <c r="AF13" s="122"/>
      <c r="AG13" s="163"/>
      <c r="AH13" s="152"/>
      <c r="AI13" s="163"/>
      <c r="AJ13" s="122"/>
      <c r="AK13" s="163"/>
      <c r="AL13" s="152"/>
      <c r="AM13" s="163"/>
      <c r="AN13" s="163"/>
      <c r="AO13" s="127"/>
      <c r="AR13" s="174"/>
    </row>
    <row r="14" spans="2:50">
      <c r="B14" s="167" t="s">
        <v>1474</v>
      </c>
      <c r="C14" s="168"/>
      <c r="D14" s="122"/>
      <c r="E14" s="163"/>
      <c r="F14" s="169"/>
      <c r="G14" s="163"/>
      <c r="H14" s="122"/>
      <c r="I14" s="163"/>
      <c r="J14" s="122"/>
      <c r="K14" s="163"/>
      <c r="L14" s="122"/>
      <c r="M14" s="163"/>
      <c r="N14" s="122"/>
      <c r="O14" s="170"/>
      <c r="P14" s="122"/>
      <c r="Q14" s="163"/>
      <c r="R14" s="122"/>
      <c r="S14" s="163"/>
      <c r="T14" s="122"/>
      <c r="U14" s="166"/>
      <c r="V14" s="122"/>
      <c r="W14" s="166"/>
      <c r="X14" s="122"/>
      <c r="Y14" s="163"/>
      <c r="Z14" s="152"/>
      <c r="AA14" s="163"/>
      <c r="AB14" s="122"/>
      <c r="AC14" s="163"/>
      <c r="AD14" s="152"/>
      <c r="AE14" s="163"/>
      <c r="AF14" s="122"/>
      <c r="AG14" s="163"/>
      <c r="AH14" s="152"/>
      <c r="AI14" s="163"/>
      <c r="AJ14" s="122"/>
      <c r="AK14" s="163"/>
      <c r="AL14" s="152"/>
      <c r="AM14" s="163"/>
      <c r="AN14" s="163"/>
      <c r="AO14" s="127"/>
      <c r="AQ14" s="175"/>
      <c r="AR14" s="173"/>
      <c r="AS14" s="176"/>
      <c r="AT14" s="176"/>
    </row>
    <row r="15" spans="2:50">
      <c r="B15" s="167" t="s">
        <v>1475</v>
      </c>
      <c r="C15" s="168"/>
      <c r="D15" s="122"/>
      <c r="E15" s="164"/>
      <c r="F15" s="147"/>
      <c r="G15" s="164"/>
      <c r="H15" s="122"/>
      <c r="I15" s="164"/>
      <c r="J15" s="122"/>
      <c r="K15" s="164"/>
      <c r="L15" s="122"/>
      <c r="M15" s="164"/>
      <c r="N15" s="177"/>
      <c r="O15" s="170"/>
      <c r="P15" s="122"/>
      <c r="Q15" s="164"/>
      <c r="R15" s="122"/>
      <c r="S15" s="164"/>
      <c r="T15" s="122"/>
      <c r="U15" s="178"/>
      <c r="V15" s="122"/>
      <c r="W15" s="178"/>
      <c r="X15" s="122"/>
      <c r="Y15" s="164"/>
      <c r="Z15" s="179"/>
      <c r="AA15" s="164"/>
      <c r="AB15" s="122"/>
      <c r="AC15" s="164"/>
      <c r="AD15" s="179"/>
      <c r="AE15" s="164"/>
      <c r="AF15" s="122"/>
      <c r="AG15" s="164"/>
      <c r="AH15" s="179"/>
      <c r="AI15" s="164"/>
      <c r="AJ15" s="122"/>
      <c r="AK15" s="164"/>
      <c r="AL15" s="179"/>
      <c r="AM15" s="164"/>
      <c r="AN15" s="180"/>
      <c r="AO15" s="181"/>
      <c r="AP15" s="175"/>
      <c r="AQ15" s="175"/>
      <c r="AR15" s="173"/>
    </row>
    <row r="16" spans="2:50">
      <c r="B16" s="167" t="s">
        <v>1476</v>
      </c>
      <c r="C16" s="168"/>
      <c r="D16" s="122"/>
      <c r="E16" s="163"/>
      <c r="F16" s="147"/>
      <c r="G16" s="164"/>
      <c r="H16" s="122"/>
      <c r="I16" s="164"/>
      <c r="J16" s="122"/>
      <c r="K16" s="164"/>
      <c r="L16" s="122"/>
      <c r="M16" s="163"/>
      <c r="N16" s="122"/>
      <c r="O16" s="170"/>
      <c r="P16" s="122"/>
      <c r="Q16" s="164"/>
      <c r="R16" s="122"/>
      <c r="S16" s="163"/>
      <c r="T16" s="122"/>
      <c r="U16" s="166"/>
      <c r="V16" s="122"/>
      <c r="W16" s="166"/>
      <c r="X16" s="122"/>
      <c r="Y16" s="163"/>
      <c r="Z16" s="152"/>
      <c r="AA16" s="163"/>
      <c r="AB16" s="122"/>
      <c r="AC16" s="163"/>
      <c r="AD16" s="152"/>
      <c r="AE16" s="163"/>
      <c r="AF16" s="122"/>
      <c r="AG16" s="163"/>
      <c r="AH16" s="152"/>
      <c r="AI16" s="163"/>
      <c r="AJ16" s="122"/>
      <c r="AK16" s="163"/>
      <c r="AL16" s="152"/>
      <c r="AM16" s="163"/>
      <c r="AN16" s="163"/>
    </row>
    <row r="17" spans="2:41">
      <c r="B17" s="167" t="s">
        <v>1477</v>
      </c>
      <c r="C17" s="168">
        <v>4.6500000000000004</v>
      </c>
      <c r="D17" s="122"/>
      <c r="E17" s="163">
        <v>5.4</v>
      </c>
      <c r="F17" s="147"/>
      <c r="G17" s="164"/>
      <c r="H17" s="122"/>
      <c r="I17" s="164"/>
      <c r="J17" s="122"/>
      <c r="K17" s="164">
        <v>3</v>
      </c>
      <c r="L17" s="122"/>
      <c r="M17" s="163">
        <v>4</v>
      </c>
      <c r="N17" s="122"/>
      <c r="O17" s="170">
        <v>3</v>
      </c>
      <c r="P17" s="122"/>
      <c r="Q17" s="164">
        <v>3</v>
      </c>
      <c r="R17" s="122"/>
      <c r="S17" s="163">
        <v>4</v>
      </c>
      <c r="T17" s="122"/>
      <c r="U17" s="166">
        <v>3</v>
      </c>
      <c r="V17" s="122"/>
      <c r="W17" s="166">
        <v>3</v>
      </c>
      <c r="X17" s="122"/>
      <c r="Y17" s="163">
        <v>3</v>
      </c>
      <c r="Z17" s="152"/>
      <c r="AA17" s="163">
        <v>4</v>
      </c>
      <c r="AB17" s="122"/>
      <c r="AC17" s="163">
        <v>4</v>
      </c>
      <c r="AD17" s="152"/>
      <c r="AE17" s="163">
        <v>4</v>
      </c>
      <c r="AF17" s="122"/>
      <c r="AG17" s="163">
        <v>3</v>
      </c>
      <c r="AH17" s="152"/>
      <c r="AI17" s="163">
        <v>3</v>
      </c>
      <c r="AJ17" s="122"/>
      <c r="AK17" s="163">
        <v>3</v>
      </c>
      <c r="AL17" s="152"/>
      <c r="AM17" s="163">
        <v>3</v>
      </c>
      <c r="AN17" s="163"/>
    </row>
    <row r="18" spans="2:41">
      <c r="B18" s="167" t="s">
        <v>1478</v>
      </c>
      <c r="C18" s="168"/>
      <c r="D18" s="122"/>
      <c r="E18" s="163"/>
      <c r="F18" s="169"/>
      <c r="G18" s="163"/>
      <c r="H18" s="122"/>
      <c r="I18" s="163"/>
      <c r="J18" s="122"/>
      <c r="K18" s="163"/>
      <c r="L18" s="122"/>
      <c r="M18" s="163"/>
      <c r="N18" s="122"/>
      <c r="O18" s="170"/>
      <c r="P18" s="122"/>
      <c r="Q18" s="163"/>
      <c r="R18" s="122"/>
      <c r="S18" s="163"/>
      <c r="T18" s="122"/>
      <c r="U18" s="166"/>
      <c r="V18" s="122"/>
      <c r="W18" s="166"/>
      <c r="X18" s="122"/>
      <c r="Y18" s="163"/>
      <c r="Z18" s="152"/>
      <c r="AA18" s="163"/>
      <c r="AB18" s="122"/>
      <c r="AC18" s="163"/>
      <c r="AD18" s="152"/>
      <c r="AE18" s="163"/>
      <c r="AF18" s="122"/>
      <c r="AG18" s="163"/>
      <c r="AH18" s="152"/>
      <c r="AI18" s="163"/>
      <c r="AJ18" s="122"/>
      <c r="AK18" s="163"/>
      <c r="AL18" s="152"/>
      <c r="AM18" s="163"/>
      <c r="AN18" s="163"/>
    </row>
    <row r="19" spans="2:41" ht="15.75" thickBot="1">
      <c r="B19" s="182" t="s">
        <v>1479</v>
      </c>
      <c r="C19" s="183"/>
      <c r="D19" s="122"/>
      <c r="E19" s="184"/>
      <c r="F19" s="147"/>
      <c r="G19" s="185"/>
      <c r="H19" s="122"/>
      <c r="I19" s="185"/>
      <c r="J19" s="122"/>
      <c r="K19" s="185"/>
      <c r="L19" s="122"/>
      <c r="M19" s="184"/>
      <c r="N19" s="122"/>
      <c r="O19" s="186"/>
      <c r="P19" s="122"/>
      <c r="Q19" s="185"/>
      <c r="R19" s="122"/>
      <c r="S19" s="184">
        <v>16.5</v>
      </c>
      <c r="T19" s="122"/>
      <c r="U19" s="187"/>
      <c r="V19" s="122"/>
      <c r="W19" s="187"/>
      <c r="X19" s="122"/>
      <c r="Y19" s="184"/>
      <c r="Z19" s="152"/>
      <c r="AA19" s="188"/>
      <c r="AB19" s="122"/>
      <c r="AC19" s="184"/>
      <c r="AD19" s="152"/>
      <c r="AE19" s="188"/>
      <c r="AF19" s="122"/>
      <c r="AG19" s="184"/>
      <c r="AH19" s="152"/>
      <c r="AI19" s="188"/>
      <c r="AJ19" s="122"/>
      <c r="AK19" s="184"/>
      <c r="AL19" s="152"/>
      <c r="AM19" s="188"/>
      <c r="AN19" s="163"/>
    </row>
    <row r="20" spans="2:41">
      <c r="B20" s="189" t="s">
        <v>1480</v>
      </c>
      <c r="C20" s="190">
        <v>0.15</v>
      </c>
      <c r="D20" s="122"/>
      <c r="E20" s="191">
        <v>0.15</v>
      </c>
      <c r="F20" s="147"/>
      <c r="G20" s="191"/>
      <c r="H20" s="177"/>
      <c r="I20" s="191"/>
      <c r="J20" s="122"/>
      <c r="K20" s="191">
        <v>0.15</v>
      </c>
      <c r="L20" s="122"/>
      <c r="M20" s="191">
        <v>0.15</v>
      </c>
      <c r="N20" s="192"/>
      <c r="O20" s="190">
        <v>0.15</v>
      </c>
      <c r="P20" s="177"/>
      <c r="Q20" s="191">
        <v>0.15</v>
      </c>
      <c r="R20" s="122"/>
      <c r="S20" s="191">
        <v>0.15</v>
      </c>
      <c r="T20" s="122"/>
      <c r="U20" s="191">
        <v>0.15</v>
      </c>
      <c r="V20" s="122"/>
      <c r="W20" s="191">
        <v>0.15</v>
      </c>
      <c r="X20" s="122"/>
      <c r="Y20" s="191">
        <v>0.15</v>
      </c>
      <c r="Z20" s="193"/>
      <c r="AA20" s="191">
        <v>0.15</v>
      </c>
      <c r="AB20" s="122"/>
      <c r="AC20" s="191">
        <v>0.15</v>
      </c>
      <c r="AD20" s="193"/>
      <c r="AE20" s="191">
        <v>0.15</v>
      </c>
      <c r="AF20" s="122"/>
      <c r="AG20" s="191">
        <v>0.15</v>
      </c>
      <c r="AH20" s="193"/>
      <c r="AI20" s="191">
        <v>0.15</v>
      </c>
      <c r="AJ20" s="122"/>
      <c r="AK20" s="191">
        <v>0.15</v>
      </c>
      <c r="AL20" s="193"/>
      <c r="AM20" s="191">
        <v>0.15</v>
      </c>
      <c r="AN20" s="163"/>
    </row>
    <row r="21" spans="2:41">
      <c r="B21" s="144" t="s">
        <v>1481</v>
      </c>
      <c r="C21" s="194">
        <f>SUM(C7:C17)+((SUM(C7:C17)*0.15)/(1-0.15))</f>
        <v>25.352941176470583</v>
      </c>
      <c r="D21" s="122"/>
      <c r="E21" s="195">
        <f>SUM(E7:E17)+((SUM(E7:E17)*0.15)/(1-0.15))</f>
        <v>39.882352941176471</v>
      </c>
      <c r="F21" s="147"/>
      <c r="G21" s="196"/>
      <c r="H21" s="177"/>
      <c r="I21" s="196"/>
      <c r="J21" s="122"/>
      <c r="K21" s="194">
        <f>SUM(K7:K17)+((SUM(K7:K17)*0.15)/(1-0.15))</f>
        <v>26.764705882352942</v>
      </c>
      <c r="L21" s="177"/>
      <c r="M21" s="194">
        <f>SUM(M7:M17)+((SUM(M7:M17)*0.15)/(1-0.15))</f>
        <v>43.058823529411768</v>
      </c>
      <c r="N21" s="158"/>
      <c r="O21" s="194">
        <f>SUM(O7:O17)+((SUM(O7:O17)*0.15)/(1-0.15))</f>
        <v>21.176470588235293</v>
      </c>
      <c r="P21" s="177"/>
      <c r="Q21" s="196">
        <f>SUM(Q7:Q17)+((SUM(Q7:Q17)*0.15)/(1-0.15))</f>
        <v>24.705882352941178</v>
      </c>
      <c r="R21" s="177"/>
      <c r="S21" s="197">
        <f>SUM(S7:S17)+((SUM(S7:S17)*0.15)/(1-0.15))</f>
        <v>37.294117647058826</v>
      </c>
      <c r="T21" s="122"/>
      <c r="U21" s="194">
        <f>SUM(U7:U17)+((SUM(U7:U17)*0.15)/(1-0.15))</f>
        <v>25.176470588235293</v>
      </c>
      <c r="V21" s="122"/>
      <c r="W21" s="194">
        <f>SUM(W7:W17)+((SUM(W7:W17)*0.15)/(1-0.15))</f>
        <v>35.764705882352942</v>
      </c>
      <c r="X21" s="177"/>
      <c r="Y21" s="194">
        <f>SUM(Y7:Y17)+((SUM(Y7:Y17)*0.15)/(1-0.15))</f>
        <v>26.823529411764707</v>
      </c>
      <c r="Z21" s="161"/>
      <c r="AA21" s="156">
        <f>SUM(AA7:AA17)+((SUM(AA7:AA17)*0.15)/(1-0.15))</f>
        <v>38.470588235294123</v>
      </c>
      <c r="AB21" s="177"/>
      <c r="AC21" s="194">
        <f>SUM(AC7:AC17)+((SUM(AC7:AC17)*0.15)/(1-0.15))</f>
        <v>30.470588235294116</v>
      </c>
      <c r="AD21" s="161"/>
      <c r="AE21" s="156">
        <f>SUM(AE7:AE17)+((SUM(AE7:AE17)*0.15)/(1-0.15))</f>
        <v>48.941176470588239</v>
      </c>
      <c r="AF21" s="177"/>
      <c r="AG21" s="194">
        <f>SUM(AG7:AG17)+((SUM(AG7:AG17)*0.15)/(1-0.15))</f>
        <v>18.823529411764707</v>
      </c>
      <c r="AH21" s="161"/>
      <c r="AI21" s="156">
        <f>SUM(AI7:AI17)+((SUM(AI7:AI17)*0.15)/(1-0.15))</f>
        <v>22.352941176470587</v>
      </c>
      <c r="AJ21" s="177"/>
      <c r="AK21" s="194">
        <f>SUM(AK7:AK17)+((SUM(AK7:AK17)*0.15)/(1-0.15))</f>
        <v>20.941176470588236</v>
      </c>
      <c r="AL21" s="161"/>
      <c r="AM21" s="156">
        <f>SUM(AM7:AM17)+((SUM(AM7:AM17)*0.15)/(1-0.15))</f>
        <v>24.47058823529412</v>
      </c>
      <c r="AN21" s="163"/>
    </row>
    <row r="22" spans="2:41">
      <c r="B22" s="144" t="s">
        <v>1482</v>
      </c>
      <c r="C22" s="198"/>
      <c r="D22" s="122"/>
      <c r="E22" s="148"/>
      <c r="F22" s="147"/>
      <c r="G22" s="199"/>
      <c r="H22" s="122"/>
      <c r="I22" s="199"/>
      <c r="J22" s="122"/>
      <c r="K22" s="200"/>
      <c r="L22" s="177"/>
      <c r="M22" s="200"/>
      <c r="N22" s="177"/>
      <c r="O22" s="198"/>
      <c r="P22" s="122"/>
      <c r="Q22" s="201"/>
      <c r="R22" s="177"/>
      <c r="S22" s="200">
        <v>0.15</v>
      </c>
      <c r="T22" s="122"/>
      <c r="U22" s="200"/>
      <c r="V22" s="122"/>
      <c r="W22" s="200"/>
      <c r="X22" s="177"/>
      <c r="Y22" s="200"/>
      <c r="Z22" s="179"/>
      <c r="AA22" s="199"/>
      <c r="AB22" s="177"/>
      <c r="AC22" s="200"/>
      <c r="AD22" s="179"/>
      <c r="AE22" s="199"/>
      <c r="AF22" s="177"/>
      <c r="AG22" s="200"/>
      <c r="AH22" s="179"/>
      <c r="AI22" s="199"/>
      <c r="AJ22" s="177"/>
      <c r="AK22" s="200"/>
      <c r="AL22" s="179"/>
      <c r="AM22" s="199"/>
      <c r="AN22" s="163"/>
    </row>
    <row r="23" spans="2:41" ht="15.75" thickBot="1">
      <c r="B23" s="167" t="s">
        <v>1483</v>
      </c>
      <c r="C23" s="202"/>
      <c r="D23" s="122"/>
      <c r="E23" s="164"/>
      <c r="F23" s="147"/>
      <c r="G23" s="156"/>
      <c r="H23" s="203"/>
      <c r="I23" s="156"/>
      <c r="J23" s="130"/>
      <c r="K23" s="156"/>
      <c r="L23" s="122"/>
      <c r="M23" s="164"/>
      <c r="N23" s="177"/>
      <c r="O23" s="202"/>
      <c r="P23" s="203"/>
      <c r="Q23" s="164"/>
      <c r="R23" s="122"/>
      <c r="S23" s="156">
        <f>SUM(S18:S19)+((SUM(S18:S19)*0.15)/(1-0.15))</f>
        <v>19.411764705882355</v>
      </c>
      <c r="T23" s="130"/>
      <c r="U23" s="156"/>
      <c r="V23" s="130"/>
      <c r="W23" s="156"/>
      <c r="X23" s="122"/>
      <c r="Y23" s="164"/>
      <c r="Z23" s="179"/>
      <c r="AA23" s="156"/>
      <c r="AB23" s="122"/>
      <c r="AC23" s="164"/>
      <c r="AD23" s="179"/>
      <c r="AE23" s="156"/>
      <c r="AF23" s="122"/>
      <c r="AG23" s="164"/>
      <c r="AH23" s="179"/>
      <c r="AI23" s="156"/>
      <c r="AJ23" s="122"/>
      <c r="AK23" s="164"/>
      <c r="AL23" s="179"/>
      <c r="AM23" s="156"/>
      <c r="AN23" s="163"/>
    </row>
    <row r="24" spans="2:41" ht="15.75" thickBot="1">
      <c r="B24" s="204" t="s">
        <v>1484</v>
      </c>
      <c r="C24" s="205">
        <f>C21+C23</f>
        <v>25.352941176470583</v>
      </c>
      <c r="D24" s="206"/>
      <c r="E24" s="205">
        <f>E21+E23</f>
        <v>39.882352941176471</v>
      </c>
      <c r="F24" s="207"/>
      <c r="G24" s="205">
        <f>'old-GEMILANG-1 (dual derrick)'!D256</f>
        <v>30.704802106027596</v>
      </c>
      <c r="H24" s="149"/>
      <c r="I24" s="205">
        <f>'old-GEMILANG-1 (dual derrick)'!D254</f>
        <v>40.900880537400141</v>
      </c>
      <c r="J24" s="149"/>
      <c r="K24" s="205">
        <f>K21+K23</f>
        <v>26.764705882352942</v>
      </c>
      <c r="L24" s="206"/>
      <c r="M24" s="205">
        <f>M21+M23</f>
        <v>43.058823529411768</v>
      </c>
      <c r="N24" s="206"/>
      <c r="O24" s="205">
        <f>O21+O23</f>
        <v>21.176470588235293</v>
      </c>
      <c r="P24" s="149"/>
      <c r="Q24" s="205">
        <f>Q21+Q23</f>
        <v>24.705882352941178</v>
      </c>
      <c r="R24" s="206"/>
      <c r="S24" s="205">
        <f>S21+S23</f>
        <v>56.705882352941181</v>
      </c>
      <c r="T24" s="149"/>
      <c r="U24" s="205">
        <f>U21+U23</f>
        <v>25.176470588235293</v>
      </c>
      <c r="V24" s="149"/>
      <c r="W24" s="205">
        <f>W21+W23</f>
        <v>35.764705882352942</v>
      </c>
      <c r="X24" s="206"/>
      <c r="Y24" s="208">
        <f>Y21+Y23</f>
        <v>26.823529411764707</v>
      </c>
      <c r="Z24" s="209"/>
      <c r="AA24" s="208">
        <f>AA21+AA23</f>
        <v>38.470588235294123</v>
      </c>
      <c r="AB24" s="206"/>
      <c r="AC24" s="208">
        <f>AC21+AC23</f>
        <v>30.470588235294116</v>
      </c>
      <c r="AD24" s="209"/>
      <c r="AE24" s="208">
        <f>AE21+AE23</f>
        <v>48.941176470588239</v>
      </c>
      <c r="AF24" s="206"/>
      <c r="AG24" s="208">
        <f>AG21+AG23</f>
        <v>18.823529411764707</v>
      </c>
      <c r="AH24" s="209"/>
      <c r="AI24" s="208">
        <f>AI21+AI23</f>
        <v>22.352941176470587</v>
      </c>
      <c r="AJ24" s="206"/>
      <c r="AK24" s="208">
        <f>AK21+AK23</f>
        <v>20.941176470588236</v>
      </c>
      <c r="AL24" s="209"/>
      <c r="AM24" s="208">
        <f>AM21+AM23</f>
        <v>24.47058823529412</v>
      </c>
      <c r="AN24" s="210" t="s">
        <v>1485</v>
      </c>
    </row>
    <row r="25" spans="2:41">
      <c r="B25" s="144" t="s">
        <v>1486</v>
      </c>
      <c r="C25" s="211">
        <v>0.1</v>
      </c>
      <c r="D25" s="122"/>
      <c r="E25" s="212">
        <v>0.1</v>
      </c>
      <c r="F25" s="147"/>
      <c r="G25" s="191">
        <v>0.1</v>
      </c>
      <c r="H25" s="213"/>
      <c r="I25" s="191">
        <v>0.1</v>
      </c>
      <c r="J25" s="214"/>
      <c r="K25" s="191">
        <v>0.1</v>
      </c>
      <c r="L25" s="177"/>
      <c r="M25" s="191">
        <v>0.1</v>
      </c>
      <c r="N25" s="215"/>
      <c r="O25" s="191">
        <v>0.1</v>
      </c>
      <c r="P25" s="213"/>
      <c r="Q25" s="191">
        <v>0.1</v>
      </c>
      <c r="R25" s="177"/>
      <c r="S25" s="191">
        <v>0.1</v>
      </c>
      <c r="T25" s="214"/>
      <c r="U25" s="191">
        <v>0.1</v>
      </c>
      <c r="V25" s="214"/>
      <c r="W25" s="191">
        <v>0.1</v>
      </c>
      <c r="X25" s="177"/>
      <c r="Y25" s="191">
        <v>0.1</v>
      </c>
      <c r="Z25" s="193"/>
      <c r="AA25" s="191">
        <v>0.1</v>
      </c>
      <c r="AB25" s="177"/>
      <c r="AC25" s="191">
        <v>0.1</v>
      </c>
      <c r="AD25" s="193"/>
      <c r="AE25" s="191">
        <v>0.1</v>
      </c>
      <c r="AF25" s="177"/>
      <c r="AG25" s="191">
        <v>0.1</v>
      </c>
      <c r="AH25" s="193"/>
      <c r="AI25" s="191">
        <v>0.1</v>
      </c>
      <c r="AJ25" s="177"/>
      <c r="AK25" s="191">
        <v>0.1</v>
      </c>
      <c r="AL25" s="193"/>
      <c r="AM25" s="191">
        <v>0.1</v>
      </c>
      <c r="AN25" s="146" t="s">
        <v>1487</v>
      </c>
    </row>
    <row r="26" spans="2:41" ht="15.75" thickBot="1">
      <c r="B26" s="216" t="s">
        <v>1488</v>
      </c>
      <c r="C26" s="217">
        <f>C24+(C24*0.1*(1-0.155))</f>
        <v>27.495264705882349</v>
      </c>
      <c r="D26" s="218"/>
      <c r="E26" s="219">
        <f>E24+(E24*0.1*(1-0.155))</f>
        <v>43.252411764705883</v>
      </c>
      <c r="F26" s="220"/>
      <c r="G26" s="219">
        <f>G24+(G24*0.1*(1-0.155))</f>
        <v>33.299357883986929</v>
      </c>
      <c r="H26" s="221"/>
      <c r="I26" s="219">
        <f>I24+(I24*0.1*(1-0.155))</f>
        <v>44.357004942810455</v>
      </c>
      <c r="J26" s="222"/>
      <c r="K26" s="219">
        <f>K24+(K24*0.1*(1-0.155))</f>
        <v>29.026323529411766</v>
      </c>
      <c r="L26" s="218"/>
      <c r="M26" s="219">
        <f>M24+(M24*0.1*(1-0.155))</f>
        <v>46.697294117647061</v>
      </c>
      <c r="N26" s="218"/>
      <c r="O26" s="219">
        <f>O24+(O24*0.1*(1-0.155))</f>
        <v>22.965882352941176</v>
      </c>
      <c r="P26" s="221"/>
      <c r="Q26" s="219">
        <f>Q24+(Q24*0.1*(1-0.155))</f>
        <v>26.793529411764709</v>
      </c>
      <c r="R26" s="218"/>
      <c r="S26" s="219">
        <f>S24+(S24*0.1*(1-0.155))</f>
        <v>61.49752941176471</v>
      </c>
      <c r="T26" s="222"/>
      <c r="U26" s="219">
        <f>U24+(U24*0.1*(1-0.155))</f>
        <v>27.303882352941176</v>
      </c>
      <c r="V26" s="222"/>
      <c r="W26" s="219">
        <f>W24+(W24*0.1*(1-0.155))</f>
        <v>38.786823529411762</v>
      </c>
      <c r="X26" s="218"/>
      <c r="Y26" s="219">
        <f>Y24+(Y24*0.1*(1-0.155))</f>
        <v>29.090117647058825</v>
      </c>
      <c r="Z26" s="223"/>
      <c r="AA26" s="219">
        <f>AA24+(AA24*0.1*(1-0.155))</f>
        <v>41.721352941176477</v>
      </c>
      <c r="AB26" s="218"/>
      <c r="AC26" s="219">
        <f>AC24+(AC24*0.1*(1-0.155))</f>
        <v>33.045352941176468</v>
      </c>
      <c r="AD26" s="223"/>
      <c r="AE26" s="219">
        <f>AE24+(AE24*0.1*(1-0.155))</f>
        <v>53.076705882352947</v>
      </c>
      <c r="AF26" s="218"/>
      <c r="AG26" s="219">
        <f>AG24+(AG24*0.1*(1-0.155))</f>
        <v>20.414117647058823</v>
      </c>
      <c r="AH26" s="223"/>
      <c r="AI26" s="219">
        <f>AI24+(AI24*0.1*(1-0.155))</f>
        <v>24.241764705882353</v>
      </c>
      <c r="AJ26" s="218"/>
      <c r="AK26" s="219">
        <f>AK24+(AK24*0.1*(1-0.155))</f>
        <v>22.71070588235294</v>
      </c>
      <c r="AL26" s="223"/>
      <c r="AM26" s="219">
        <f>AM24+(AM24*0.1*(1-0.155))</f>
        <v>26.538352941176473</v>
      </c>
      <c r="AN26" s="210"/>
    </row>
    <row r="27" spans="2:41" ht="15.75" thickBot="1">
      <c r="B27" s="224" t="s">
        <v>1489</v>
      </c>
      <c r="C27" s="225">
        <v>8816</v>
      </c>
      <c r="D27" s="226"/>
      <c r="E27" s="227">
        <v>10244</v>
      </c>
      <c r="F27" s="228"/>
      <c r="G27" s="229">
        <v>8285</v>
      </c>
      <c r="H27" s="213"/>
      <c r="I27" s="229">
        <v>8285</v>
      </c>
      <c r="J27" s="230"/>
      <c r="K27" s="231">
        <v>8550</v>
      </c>
      <c r="L27" s="232"/>
      <c r="M27" s="227">
        <v>11000</v>
      </c>
      <c r="N27" s="232"/>
      <c r="O27" s="233">
        <v>5900</v>
      </c>
      <c r="P27" s="213"/>
      <c r="Q27" s="227">
        <v>5900</v>
      </c>
      <c r="R27" s="232"/>
      <c r="S27" s="227">
        <v>10200</v>
      </c>
      <c r="T27" s="230"/>
      <c r="U27" s="229">
        <f>(3400-1000)*3.280833</f>
        <v>7873.9991999999993</v>
      </c>
      <c r="V27" s="230"/>
      <c r="W27" s="229">
        <f>(3400-1000)*3.280833</f>
        <v>7873.9991999999993</v>
      </c>
      <c r="X27" s="232"/>
      <c r="Y27" s="227">
        <v>8500</v>
      </c>
      <c r="Z27" s="234"/>
      <c r="AA27" s="231">
        <v>10600</v>
      </c>
      <c r="AB27" s="232"/>
      <c r="AC27" s="227">
        <v>9450</v>
      </c>
      <c r="AD27" s="234"/>
      <c r="AE27" s="231">
        <v>13450</v>
      </c>
      <c r="AF27" s="232"/>
      <c r="AG27" s="227">
        <v>4500</v>
      </c>
      <c r="AH27" s="234"/>
      <c r="AI27" s="231">
        <v>4500</v>
      </c>
      <c r="AJ27" s="232"/>
      <c r="AK27" s="227">
        <v>5700</v>
      </c>
      <c r="AL27" s="234"/>
      <c r="AM27" s="231">
        <v>5700</v>
      </c>
      <c r="AN27" s="235"/>
    </row>
    <row r="28" spans="2:41" ht="16.5" thickTop="1" thickBot="1">
      <c r="B28" s="236" t="s">
        <v>1490</v>
      </c>
      <c r="C28" s="237" t="s">
        <v>1491</v>
      </c>
      <c r="D28" s="230"/>
      <c r="E28" s="238" t="s">
        <v>1491</v>
      </c>
      <c r="F28" s="239"/>
      <c r="G28" s="238" t="s">
        <v>1491</v>
      </c>
      <c r="H28" s="213"/>
      <c r="I28" s="238" t="s">
        <v>1491</v>
      </c>
      <c r="J28" s="122"/>
      <c r="K28" s="238" t="s">
        <v>1491</v>
      </c>
      <c r="L28" s="213"/>
      <c r="M28" s="238" t="s">
        <v>1491</v>
      </c>
      <c r="N28" s="240"/>
      <c r="O28" s="237" t="s">
        <v>1491</v>
      </c>
      <c r="P28" s="213"/>
      <c r="Q28" s="238" t="s">
        <v>1491</v>
      </c>
      <c r="R28" s="213"/>
      <c r="S28" s="238" t="s">
        <v>1491</v>
      </c>
      <c r="T28" s="122"/>
      <c r="U28" s="237" t="s">
        <v>1491</v>
      </c>
      <c r="V28" s="122"/>
      <c r="W28" s="237" t="s">
        <v>1491</v>
      </c>
      <c r="X28" s="213"/>
      <c r="Y28" s="238" t="s">
        <v>1491</v>
      </c>
      <c r="Z28" s="241"/>
      <c r="AA28" s="238" t="s">
        <v>1491</v>
      </c>
      <c r="AB28" s="213"/>
      <c r="AC28" s="238" t="s">
        <v>1491</v>
      </c>
      <c r="AD28" s="241"/>
      <c r="AE28" s="238" t="s">
        <v>1491</v>
      </c>
      <c r="AF28" s="213"/>
      <c r="AG28" s="238" t="s">
        <v>1491</v>
      </c>
      <c r="AH28" s="241"/>
      <c r="AI28" s="238" t="s">
        <v>1491</v>
      </c>
      <c r="AJ28" s="213"/>
      <c r="AK28" s="238" t="s">
        <v>1491</v>
      </c>
      <c r="AL28" s="241"/>
      <c r="AM28" s="238" t="s">
        <v>1491</v>
      </c>
      <c r="AN28" s="242"/>
      <c r="AO28" s="243"/>
    </row>
    <row r="29" spans="2:41">
      <c r="B29" s="167" t="s">
        <v>1492</v>
      </c>
      <c r="C29" s="244">
        <v>0.63800000000000001</v>
      </c>
      <c r="D29" s="245"/>
      <c r="E29" s="246">
        <v>0.63800000000000001</v>
      </c>
      <c r="F29" s="247"/>
      <c r="G29" s="246">
        <v>0.63800000000000001</v>
      </c>
      <c r="H29" s="248"/>
      <c r="I29" s="246">
        <v>0.63800000000000001</v>
      </c>
      <c r="J29" s="249"/>
      <c r="K29" s="250">
        <v>0.69099999999999995</v>
      </c>
      <c r="L29" s="251"/>
      <c r="M29" s="250">
        <v>0.69099999999999995</v>
      </c>
      <c r="N29" s="245"/>
      <c r="O29" s="250">
        <v>0.69099999999999995</v>
      </c>
      <c r="P29" s="248"/>
      <c r="Q29" s="250">
        <v>0.69099999999999995</v>
      </c>
      <c r="R29" s="248"/>
      <c r="S29" s="252" t="s">
        <v>1493</v>
      </c>
      <c r="T29" s="249"/>
      <c r="U29" s="250">
        <v>0.69099999999999995</v>
      </c>
      <c r="V29" s="249"/>
      <c r="W29" s="250">
        <v>0.69099999999999995</v>
      </c>
      <c r="X29" s="248"/>
      <c r="Y29" s="246">
        <v>0.69099999999999995</v>
      </c>
      <c r="Z29" s="253"/>
      <c r="AA29" s="254">
        <v>0.69099999999999995</v>
      </c>
      <c r="AB29" s="248"/>
      <c r="AC29" s="246">
        <v>0.76200000000000001</v>
      </c>
      <c r="AD29" s="253"/>
      <c r="AE29" s="254">
        <v>0.76200000000000001</v>
      </c>
      <c r="AF29" s="248"/>
      <c r="AG29" s="246">
        <v>0.76200000000000001</v>
      </c>
      <c r="AH29" s="253"/>
      <c r="AI29" s="254">
        <v>0.76200000000000001</v>
      </c>
      <c r="AJ29" s="248"/>
      <c r="AK29" s="246">
        <v>0.76200000000000001</v>
      </c>
      <c r="AL29" s="253"/>
      <c r="AM29" s="254">
        <v>0.76200000000000001</v>
      </c>
      <c r="AN29" s="242"/>
    </row>
    <row r="30" spans="2:41">
      <c r="B30" s="255" t="s">
        <v>1494</v>
      </c>
      <c r="C30" s="256">
        <f>C24*C29</f>
        <v>16.175176470588234</v>
      </c>
      <c r="D30" s="130"/>
      <c r="E30" s="257">
        <f>E24*E29</f>
        <v>25.444941176470589</v>
      </c>
      <c r="F30" s="258"/>
      <c r="G30" s="257">
        <f>G24*G29</f>
        <v>19.589663743645605</v>
      </c>
      <c r="H30" s="213"/>
      <c r="I30" s="257">
        <f>I24*I29</f>
        <v>26.094761782861291</v>
      </c>
      <c r="J30" s="122"/>
      <c r="K30" s="257">
        <f>K24*K29</f>
        <v>18.49441176470588</v>
      </c>
      <c r="L30" s="213"/>
      <c r="M30" s="257">
        <f>M24*M29</f>
        <v>29.753647058823528</v>
      </c>
      <c r="N30" s="249"/>
      <c r="O30" s="256">
        <f>O24*O29</f>
        <v>14.632941176470586</v>
      </c>
      <c r="P30" s="213"/>
      <c r="Q30" s="257">
        <f>Q24*Q29</f>
        <v>17.071764705882352</v>
      </c>
      <c r="R30" s="213"/>
      <c r="S30" s="257">
        <f>(S21*0.691)+(S23*0.94)</f>
        <v>44.017294117647062</v>
      </c>
      <c r="T30" s="122"/>
      <c r="U30" s="256">
        <f>U24*U29</f>
        <v>17.396941176470587</v>
      </c>
      <c r="V30" s="122"/>
      <c r="W30" s="256">
        <f>W24*W29</f>
        <v>24.713411764705882</v>
      </c>
      <c r="X30" s="213"/>
      <c r="Y30" s="257">
        <f>Y24*Y29</f>
        <v>18.535058823529411</v>
      </c>
      <c r="Z30" s="259"/>
      <c r="AA30" s="257">
        <f>AA24*AA29</f>
        <v>26.583176470588239</v>
      </c>
      <c r="AB30" s="213"/>
      <c r="AC30" s="257">
        <f>AC24*AC29</f>
        <v>23.218588235294117</v>
      </c>
      <c r="AD30" s="259"/>
      <c r="AE30" s="257">
        <f>AE24*AE29</f>
        <v>37.293176470588236</v>
      </c>
      <c r="AF30" s="213"/>
      <c r="AG30" s="257">
        <f>AG24*AG29</f>
        <v>14.343529411764706</v>
      </c>
      <c r="AH30" s="259"/>
      <c r="AI30" s="257">
        <f>AI24*AI29</f>
        <v>17.032941176470587</v>
      </c>
      <c r="AJ30" s="213"/>
      <c r="AK30" s="257">
        <f>AK24*AK29</f>
        <v>15.957176470588236</v>
      </c>
      <c r="AL30" s="259"/>
      <c r="AM30" s="257">
        <f>AM24*AM29</f>
        <v>18.646588235294118</v>
      </c>
      <c r="AN30" s="242"/>
    </row>
    <row r="31" spans="2:41">
      <c r="B31" s="167" t="s">
        <v>1495</v>
      </c>
      <c r="C31" s="168"/>
      <c r="D31" s="122"/>
      <c r="E31" s="156"/>
      <c r="F31" s="247"/>
      <c r="G31" s="246"/>
      <c r="H31" s="213"/>
      <c r="I31" s="246"/>
      <c r="J31" s="122"/>
      <c r="K31" s="246"/>
      <c r="L31" s="213"/>
      <c r="M31" s="246"/>
      <c r="N31" s="245"/>
      <c r="O31" s="170"/>
      <c r="P31" s="213"/>
      <c r="Q31" s="246"/>
      <c r="R31" s="213"/>
      <c r="S31" s="246"/>
      <c r="T31" s="122"/>
      <c r="U31" s="260"/>
      <c r="V31" s="122"/>
      <c r="W31" s="260"/>
      <c r="X31" s="213"/>
      <c r="Y31" s="246"/>
      <c r="Z31" s="261"/>
      <c r="AA31" s="246"/>
      <c r="AB31" s="213"/>
      <c r="AC31" s="246"/>
      <c r="AD31" s="261"/>
      <c r="AE31" s="246"/>
      <c r="AF31" s="213"/>
      <c r="AG31" s="246"/>
      <c r="AH31" s="261"/>
      <c r="AI31" s="246"/>
      <c r="AJ31" s="213"/>
      <c r="AK31" s="246"/>
      <c r="AL31" s="261"/>
      <c r="AM31" s="246"/>
      <c r="AN31" s="242"/>
    </row>
    <row r="32" spans="2:41">
      <c r="B32" s="167" t="s">
        <v>1496</v>
      </c>
      <c r="C32" s="168"/>
      <c r="D32" s="122"/>
      <c r="E32" s="246"/>
      <c r="F32" s="247"/>
      <c r="G32" s="246"/>
      <c r="H32" s="213"/>
      <c r="I32" s="246"/>
      <c r="J32" s="122"/>
      <c r="K32" s="246"/>
      <c r="L32" s="213"/>
      <c r="M32" s="246"/>
      <c r="N32" s="245"/>
      <c r="O32" s="170"/>
      <c r="P32" s="213"/>
      <c r="Q32" s="246"/>
      <c r="R32" s="213"/>
      <c r="S32" s="246"/>
      <c r="T32" s="122"/>
      <c r="U32" s="260"/>
      <c r="V32" s="122"/>
      <c r="W32" s="260"/>
      <c r="X32" s="213"/>
      <c r="Y32" s="246"/>
      <c r="Z32" s="261"/>
      <c r="AA32" s="246"/>
      <c r="AB32" s="213"/>
      <c r="AC32" s="246"/>
      <c r="AD32" s="261"/>
      <c r="AE32" s="246"/>
      <c r="AF32" s="213"/>
      <c r="AG32" s="246"/>
      <c r="AH32" s="261"/>
      <c r="AI32" s="246"/>
      <c r="AJ32" s="213"/>
      <c r="AK32" s="246"/>
      <c r="AL32" s="261"/>
      <c r="AM32" s="246"/>
      <c r="AN32" s="242"/>
    </row>
    <row r="33" spans="2:40">
      <c r="B33" s="167" t="s">
        <v>1497</v>
      </c>
      <c r="C33" s="260">
        <f>SUM(C30:C32)*0.1</f>
        <v>1.6175176470588235</v>
      </c>
      <c r="D33" s="122"/>
      <c r="E33" s="246">
        <f>SUM(E30:E32)*0.1</f>
        <v>2.544494117647059</v>
      </c>
      <c r="F33" s="247"/>
      <c r="G33" s="246">
        <f>SUM(G30:G32)*0.1</f>
        <v>1.9589663743645607</v>
      </c>
      <c r="H33" s="213"/>
      <c r="I33" s="246">
        <f>SUM(I30:I32)*0.1</f>
        <v>2.6094761782861293</v>
      </c>
      <c r="J33" s="122"/>
      <c r="K33" s="246">
        <f>SUM(K30:K32)*0.1</f>
        <v>1.849441176470588</v>
      </c>
      <c r="L33" s="213"/>
      <c r="M33" s="246">
        <f>SUM(M30:M32)*0.1</f>
        <v>2.9753647058823529</v>
      </c>
      <c r="N33" s="245"/>
      <c r="O33" s="246">
        <f>SUM(O30:O32)*0.1</f>
        <v>1.4632941176470586</v>
      </c>
      <c r="P33" s="213"/>
      <c r="Q33" s="246">
        <f>SUM(Q30:Q32)*0.1</f>
        <v>1.7071764705882353</v>
      </c>
      <c r="R33" s="213"/>
      <c r="S33" s="246">
        <f>SUM(S30:S32)*0.1</f>
        <v>4.4017294117647063</v>
      </c>
      <c r="T33" s="122"/>
      <c r="U33" s="246">
        <f>SUM(U30:U32)*0.1</f>
        <v>1.7396941176470588</v>
      </c>
      <c r="V33" s="122"/>
      <c r="W33" s="246">
        <f>SUM(W30:W32)*0.1</f>
        <v>2.4713411764705882</v>
      </c>
      <c r="X33" s="213"/>
      <c r="Y33" s="246">
        <f>SUM(Y30:Y32)*0.1</f>
        <v>1.8535058823529411</v>
      </c>
      <c r="Z33" s="261"/>
      <c r="AA33" s="246">
        <f>SUM(AA30:AA32)*0.1</f>
        <v>2.6583176470588241</v>
      </c>
      <c r="AB33" s="213"/>
      <c r="AC33" s="246">
        <f>SUM(AC30:AC32)*0.1</f>
        <v>2.321858823529412</v>
      </c>
      <c r="AD33" s="261"/>
      <c r="AE33" s="246">
        <f>SUM(AE30:AE32)*0.1</f>
        <v>3.7293176470588238</v>
      </c>
      <c r="AF33" s="213"/>
      <c r="AG33" s="246">
        <f>SUM(AG30:AG32)*0.1</f>
        <v>1.4343529411764706</v>
      </c>
      <c r="AH33" s="261"/>
      <c r="AI33" s="246">
        <f>SUM(AI30:AI32)*0.1</f>
        <v>1.7032941176470588</v>
      </c>
      <c r="AJ33" s="213"/>
      <c r="AK33" s="246">
        <f>SUM(AK30:AK32)*0.1</f>
        <v>1.5957176470588237</v>
      </c>
      <c r="AL33" s="261"/>
      <c r="AM33" s="246">
        <f>SUM(AM30:AM32)*0.1</f>
        <v>1.8646588235294119</v>
      </c>
      <c r="AN33" s="163"/>
    </row>
    <row r="34" spans="2:40">
      <c r="B34" s="262" t="s">
        <v>1498</v>
      </c>
      <c r="C34" s="263">
        <f>SUM(C30:C33)*0.05</f>
        <v>0.88963470588235283</v>
      </c>
      <c r="D34" s="264"/>
      <c r="E34" s="265">
        <f>SUM(E30:E33)*0.05</f>
        <v>1.3994717647058825</v>
      </c>
      <c r="F34" s="247"/>
      <c r="G34" s="265">
        <f>SUM(G30:G33)*0.05</f>
        <v>1.0774315059005084</v>
      </c>
      <c r="H34" s="266"/>
      <c r="I34" s="265">
        <f>SUM(I30:I33)*0.05</f>
        <v>1.4352118980573711</v>
      </c>
      <c r="J34" s="122"/>
      <c r="K34" s="265">
        <f>SUM(K30:K33)*0.05</f>
        <v>1.0171926470588235</v>
      </c>
      <c r="L34" s="213"/>
      <c r="M34" s="265">
        <f>SUM(M30:M33)*0.05</f>
        <v>1.6364505882352942</v>
      </c>
      <c r="N34" s="245"/>
      <c r="O34" s="267">
        <f>SUM(O30:O33)*0.05</f>
        <v>0.80481176470588223</v>
      </c>
      <c r="P34" s="266"/>
      <c r="Q34" s="246">
        <f>SUM(Q30:Q33)*0.05</f>
        <v>0.93894705882352936</v>
      </c>
      <c r="R34" s="213"/>
      <c r="S34" s="265">
        <f>SUM(S30:S33)*0.05</f>
        <v>2.4209511764705884</v>
      </c>
      <c r="T34" s="122"/>
      <c r="U34" s="265">
        <f>SUM(U30:U33)*0.05</f>
        <v>0.95683176470588238</v>
      </c>
      <c r="V34" s="122"/>
      <c r="W34" s="265">
        <f>SUM(W30:W33)*0.05</f>
        <v>1.3592376470588237</v>
      </c>
      <c r="X34" s="213"/>
      <c r="Y34" s="265">
        <f>SUM(Y30:Y33)*0.05</f>
        <v>1.0194282352941177</v>
      </c>
      <c r="Z34" s="261"/>
      <c r="AA34" s="265">
        <f>SUM(AA30:AA33)*0.05</f>
        <v>1.4620747058823531</v>
      </c>
      <c r="AB34" s="213"/>
      <c r="AC34" s="265">
        <f>SUM(AC30:AC33)*0.05</f>
        <v>1.2770223529411764</v>
      </c>
      <c r="AD34" s="261"/>
      <c r="AE34" s="265">
        <f>SUM(AE30:AE33)*0.05</f>
        <v>2.0511247058823527</v>
      </c>
      <c r="AF34" s="213"/>
      <c r="AG34" s="265">
        <f>SUM(AG30:AG33)*0.05</f>
        <v>0.78889411764705886</v>
      </c>
      <c r="AH34" s="261"/>
      <c r="AI34" s="265">
        <f>SUM(AI30:AI33)*0.05</f>
        <v>0.93681176470588223</v>
      </c>
      <c r="AJ34" s="213"/>
      <c r="AK34" s="265">
        <f>SUM(AK30:AK33)*0.05</f>
        <v>0.8776447058823531</v>
      </c>
      <c r="AL34" s="261"/>
      <c r="AM34" s="265">
        <f>SUM(AM30:AM33)*0.05</f>
        <v>1.0255623529411764</v>
      </c>
      <c r="AN34" s="242"/>
    </row>
    <row r="35" spans="2:40" ht="15.75" thickBot="1">
      <c r="B35" s="182" t="s">
        <v>1499</v>
      </c>
      <c r="C35" s="268"/>
      <c r="D35" s="264"/>
      <c r="E35" s="269"/>
      <c r="F35" s="247"/>
      <c r="G35" s="265"/>
      <c r="H35" s="122"/>
      <c r="I35" s="265"/>
      <c r="J35" s="122"/>
      <c r="K35" s="269"/>
      <c r="L35" s="213"/>
      <c r="M35" s="269"/>
      <c r="N35" s="245"/>
      <c r="P35" s="122"/>
      <c r="R35" s="213"/>
      <c r="S35" s="269"/>
      <c r="T35" s="122"/>
      <c r="U35" s="265"/>
      <c r="V35" s="122"/>
      <c r="W35" s="265"/>
      <c r="X35" s="213"/>
      <c r="Y35" s="269"/>
      <c r="Z35" s="261"/>
      <c r="AA35" s="265"/>
      <c r="AB35" s="213"/>
      <c r="AC35" s="269"/>
      <c r="AD35" s="261"/>
      <c r="AE35" s="265"/>
      <c r="AF35" s="213"/>
      <c r="AG35" s="269"/>
      <c r="AH35" s="261"/>
      <c r="AI35" s="265"/>
      <c r="AJ35" s="213"/>
      <c r="AK35" s="269"/>
      <c r="AL35" s="261"/>
      <c r="AM35" s="265"/>
      <c r="AN35" s="242"/>
    </row>
    <row r="36" spans="2:40" ht="15.75" thickBot="1">
      <c r="B36" s="270" t="s">
        <v>1500</v>
      </c>
      <c r="C36" s="271">
        <f>SUM(C30:C35)</f>
        <v>18.68232882352941</v>
      </c>
      <c r="D36" s="272"/>
      <c r="E36" s="273">
        <f>SUM(E30:E35)</f>
        <v>29.388907058823531</v>
      </c>
      <c r="F36" s="258"/>
      <c r="G36" s="273">
        <f>SUM(G30:G35)</f>
        <v>22.626061623910676</v>
      </c>
      <c r="H36" s="213"/>
      <c r="I36" s="273">
        <f>SUM(I30:I35)</f>
        <v>30.139449859204792</v>
      </c>
      <c r="J36" s="122"/>
      <c r="K36" s="273">
        <f>SUM(K30:K35)</f>
        <v>21.361045588235292</v>
      </c>
      <c r="L36" s="213"/>
      <c r="M36" s="273">
        <f>SUM(M30:M35)</f>
        <v>34.365462352941172</v>
      </c>
      <c r="N36" s="249"/>
      <c r="O36" s="271">
        <f>SUM(O30:O35)</f>
        <v>16.901047058823526</v>
      </c>
      <c r="P36" s="213"/>
      <c r="Q36" s="273">
        <f>SUM(Q30:Q35)</f>
        <v>19.717888235294115</v>
      </c>
      <c r="R36" s="213"/>
      <c r="S36" s="273">
        <f>SUM(S30:S35)</f>
        <v>50.839974705882355</v>
      </c>
      <c r="T36" s="122"/>
      <c r="U36" s="271">
        <f>SUM(U30:U35)</f>
        <v>20.093467058823528</v>
      </c>
      <c r="V36" s="122"/>
      <c r="W36" s="271">
        <f>SUM(W30:W35)</f>
        <v>28.543990588235292</v>
      </c>
      <c r="X36" s="213"/>
      <c r="Y36" s="273">
        <f>SUM(Y30:Y35)</f>
        <v>21.40799294117647</v>
      </c>
      <c r="Z36" s="259"/>
      <c r="AA36" s="273">
        <f>SUM(AA30:AA35)</f>
        <v>30.703568823529416</v>
      </c>
      <c r="AB36" s="213"/>
      <c r="AC36" s="273">
        <f>SUM(AC30:AC35)</f>
        <v>26.817469411764705</v>
      </c>
      <c r="AD36" s="259"/>
      <c r="AE36" s="273">
        <f>SUM(AE30:AE35)</f>
        <v>43.073618823529408</v>
      </c>
      <c r="AF36" s="213"/>
      <c r="AG36" s="273">
        <f>SUM(AG30:AG35)</f>
        <v>16.566776470588234</v>
      </c>
      <c r="AH36" s="259"/>
      <c r="AI36" s="273">
        <f>SUM(AI30:AI35)</f>
        <v>19.673047058823528</v>
      </c>
      <c r="AJ36" s="213"/>
      <c r="AK36" s="273">
        <f>SUM(AK30:AK35)</f>
        <v>18.430538823529414</v>
      </c>
      <c r="AL36" s="259"/>
      <c r="AM36" s="273">
        <f>SUM(AM30:AM35)</f>
        <v>21.536809411764704</v>
      </c>
      <c r="AN36" s="242"/>
    </row>
    <row r="37" spans="2:40">
      <c r="B37" s="167" t="s">
        <v>1501</v>
      </c>
      <c r="C37" s="244">
        <v>0.67100000000000004</v>
      </c>
      <c r="D37" s="245"/>
      <c r="E37" s="246">
        <v>0.67100000000000004</v>
      </c>
      <c r="F37" s="247"/>
      <c r="G37" s="246">
        <v>0.67100000000000004</v>
      </c>
      <c r="H37" s="248"/>
      <c r="I37" s="246">
        <v>0.67100000000000004</v>
      </c>
      <c r="J37" s="245"/>
      <c r="K37" s="250">
        <v>0.755</v>
      </c>
      <c r="L37" s="274"/>
      <c r="M37" s="250">
        <v>0.755</v>
      </c>
      <c r="N37" s="245"/>
      <c r="O37" s="250">
        <v>0.755</v>
      </c>
      <c r="P37" s="248"/>
      <c r="Q37" s="250">
        <v>0.755</v>
      </c>
      <c r="R37" s="245"/>
      <c r="S37" s="252" t="s">
        <v>1502</v>
      </c>
      <c r="T37" s="245"/>
      <c r="U37" s="250">
        <v>0.755</v>
      </c>
      <c r="V37" s="245"/>
      <c r="W37" s="250">
        <v>0.755</v>
      </c>
      <c r="X37" s="245"/>
      <c r="Y37" s="246">
        <v>0.755</v>
      </c>
      <c r="Z37" s="253"/>
      <c r="AA37" s="254">
        <v>0.755</v>
      </c>
      <c r="AB37" s="245"/>
      <c r="AC37" s="246">
        <v>0.85</v>
      </c>
      <c r="AD37" s="253"/>
      <c r="AE37" s="254">
        <v>0.85</v>
      </c>
      <c r="AF37" s="245"/>
      <c r="AG37" s="246">
        <v>0.85</v>
      </c>
      <c r="AH37" s="253"/>
      <c r="AI37" s="254">
        <v>0.85</v>
      </c>
      <c r="AJ37" s="245"/>
      <c r="AK37" s="246">
        <v>0.85</v>
      </c>
      <c r="AL37" s="253"/>
      <c r="AM37" s="254">
        <v>0.85</v>
      </c>
      <c r="AN37" s="163"/>
    </row>
    <row r="38" spans="2:40">
      <c r="B38" s="255" t="s">
        <v>1503</v>
      </c>
      <c r="C38" s="275">
        <f>C24*C37</f>
        <v>17.011823529411764</v>
      </c>
      <c r="D38" s="130"/>
      <c r="E38" s="276">
        <f>E24*E37</f>
        <v>26.761058823529414</v>
      </c>
      <c r="F38" s="277"/>
      <c r="G38" s="276">
        <f>G24*G37</f>
        <v>20.60292221314452</v>
      </c>
      <c r="H38" s="213"/>
      <c r="I38" s="276">
        <f>I24*I37</f>
        <v>27.444490840595495</v>
      </c>
      <c r="J38" s="272"/>
      <c r="K38" s="276">
        <f>K24*K37</f>
        <v>20.20735294117647</v>
      </c>
      <c r="L38" s="272"/>
      <c r="M38" s="276">
        <f>M24*M37</f>
        <v>32.509411764705888</v>
      </c>
      <c r="N38" s="251"/>
      <c r="O38" s="275">
        <f>O24*O37</f>
        <v>15.988235294117647</v>
      </c>
      <c r="P38" s="213"/>
      <c r="Q38" s="276">
        <f>Q24*Q37</f>
        <v>18.652941176470588</v>
      </c>
      <c r="R38" s="272"/>
      <c r="S38" s="276">
        <f>(S21*0.755)+(S23*1.027)</f>
        <v>48.092941176470589</v>
      </c>
      <c r="T38" s="272"/>
      <c r="U38" s="275">
        <f>U24*U37</f>
        <v>19.008235294117647</v>
      </c>
      <c r="V38" s="272"/>
      <c r="W38" s="275">
        <f>W24*W37</f>
        <v>27.002352941176472</v>
      </c>
      <c r="X38" s="272"/>
      <c r="Y38" s="276">
        <f>Y24*Y37</f>
        <v>20.251764705882355</v>
      </c>
      <c r="Z38" s="278"/>
      <c r="AA38" s="276">
        <f>AA24*AA37</f>
        <v>29.045294117647064</v>
      </c>
      <c r="AB38" s="272"/>
      <c r="AC38" s="276">
        <f>AC24*AC37</f>
        <v>25.9</v>
      </c>
      <c r="AD38" s="278"/>
      <c r="AE38" s="276">
        <f>AE24*AE37</f>
        <v>41.6</v>
      </c>
      <c r="AF38" s="272"/>
      <c r="AG38" s="276">
        <f>AG24*AG37</f>
        <v>16</v>
      </c>
      <c r="AH38" s="278"/>
      <c r="AI38" s="276">
        <f>AI24*AI37</f>
        <v>19</v>
      </c>
      <c r="AJ38" s="272"/>
      <c r="AK38" s="276">
        <f>AK24*AK37</f>
        <v>17.8</v>
      </c>
      <c r="AL38" s="278"/>
      <c r="AM38" s="276">
        <f>AM24*AM37</f>
        <v>20.8</v>
      </c>
      <c r="AN38" s="163"/>
    </row>
    <row r="39" spans="2:40">
      <c r="B39" s="167" t="s">
        <v>1504</v>
      </c>
      <c r="C39" s="168"/>
      <c r="D39" s="122"/>
      <c r="E39" s="156"/>
      <c r="F39" s="247"/>
      <c r="H39" s="272"/>
      <c r="J39" s="122"/>
      <c r="K39" s="246"/>
      <c r="L39" s="213"/>
      <c r="M39" s="246"/>
      <c r="N39" s="245"/>
      <c r="P39" s="272"/>
      <c r="R39" s="213"/>
      <c r="S39" s="246"/>
      <c r="T39" s="122"/>
      <c r="U39" s="163"/>
      <c r="V39" s="122"/>
      <c r="W39" s="163"/>
      <c r="X39" s="213"/>
      <c r="Y39" s="246"/>
      <c r="Z39" s="261"/>
      <c r="AA39" s="246"/>
      <c r="AB39" s="213"/>
      <c r="AC39" s="246"/>
      <c r="AD39" s="261"/>
      <c r="AE39" s="246"/>
      <c r="AF39" s="213"/>
      <c r="AG39" s="246"/>
      <c r="AH39" s="261"/>
      <c r="AI39" s="246"/>
      <c r="AJ39" s="213"/>
      <c r="AK39" s="246"/>
      <c r="AL39" s="261"/>
      <c r="AM39" s="246"/>
      <c r="AN39" s="163"/>
    </row>
    <row r="40" spans="2:40">
      <c r="B40" s="167" t="s">
        <v>1505</v>
      </c>
      <c r="C40" s="168"/>
      <c r="D40" s="122"/>
      <c r="E40" s="246"/>
      <c r="F40" s="247"/>
      <c r="G40" s="246"/>
      <c r="H40" s="213"/>
      <c r="I40" s="246"/>
      <c r="J40" s="130"/>
      <c r="K40" s="246"/>
      <c r="L40" s="213"/>
      <c r="M40" s="246"/>
      <c r="N40" s="245"/>
      <c r="O40" s="170"/>
      <c r="P40" s="213"/>
      <c r="Q40" s="246"/>
      <c r="R40" s="213"/>
      <c r="S40" s="246"/>
      <c r="T40" s="130"/>
      <c r="V40" s="130"/>
      <c r="X40" s="213"/>
      <c r="Y40" s="246"/>
      <c r="Z40" s="261"/>
      <c r="AA40" s="246"/>
      <c r="AB40" s="213"/>
      <c r="AC40" s="246"/>
      <c r="AD40" s="261"/>
      <c r="AE40" s="246"/>
      <c r="AF40" s="213"/>
      <c r="AG40" s="246"/>
      <c r="AH40" s="261"/>
      <c r="AI40" s="246"/>
      <c r="AJ40" s="213"/>
      <c r="AK40" s="246"/>
      <c r="AL40" s="261"/>
      <c r="AM40" s="246"/>
      <c r="AN40" s="279"/>
    </row>
    <row r="41" spans="2:40">
      <c r="B41" s="167" t="s">
        <v>1497</v>
      </c>
      <c r="C41" s="260">
        <f>SUM(C38:C40)*0.1</f>
        <v>1.7011823529411765</v>
      </c>
      <c r="D41" s="122"/>
      <c r="E41" s="246">
        <f>SUM(E38:E40)*0.1</f>
        <v>2.6761058823529416</v>
      </c>
      <c r="F41" s="247"/>
      <c r="G41" s="246">
        <f>SUM(G38:G40)*0.1</f>
        <v>2.0602922213144521</v>
      </c>
      <c r="H41" s="122"/>
      <c r="I41" s="246">
        <f>SUM(I38:I40)*0.1</f>
        <v>2.7444490840595499</v>
      </c>
      <c r="J41" s="122"/>
      <c r="K41" s="246">
        <f>SUM(K38:K40)*0.1</f>
        <v>2.0207352941176473</v>
      </c>
      <c r="L41" s="122"/>
      <c r="M41" s="246">
        <f>SUM(M38:M40)*0.1</f>
        <v>3.2509411764705889</v>
      </c>
      <c r="N41" s="245"/>
      <c r="O41" s="246">
        <f>SUM(O38:O40)*0.1</f>
        <v>1.5988235294117648</v>
      </c>
      <c r="P41" s="122"/>
      <c r="Q41" s="246">
        <f>SUM(Q38:Q40)*0.1</f>
        <v>1.8652941176470588</v>
      </c>
      <c r="R41" s="122"/>
      <c r="S41" s="246">
        <f>SUM(S38:S40)*0.1</f>
        <v>4.8092941176470596</v>
      </c>
      <c r="T41" s="122"/>
      <c r="U41" s="246">
        <f>SUM(U38:U40)*0.1</f>
        <v>1.9008235294117648</v>
      </c>
      <c r="V41" s="122"/>
      <c r="W41" s="246">
        <f>SUM(W38:W40)*0.1</f>
        <v>2.7002352941176473</v>
      </c>
      <c r="X41" s="122"/>
      <c r="Y41" s="246">
        <f>SUM(Y38:Y40)*0.1</f>
        <v>2.0251764705882356</v>
      </c>
      <c r="Z41" s="261"/>
      <c r="AA41" s="246">
        <f>SUM(AA38:AA40)*0.1</f>
        <v>2.9045294117647065</v>
      </c>
      <c r="AB41" s="122"/>
      <c r="AC41" s="246">
        <f>SUM(AC38:AC40)*0.1</f>
        <v>2.59</v>
      </c>
      <c r="AD41" s="261"/>
      <c r="AE41" s="246">
        <f>SUM(AE38:AE40)*0.1</f>
        <v>4.16</v>
      </c>
      <c r="AF41" s="122"/>
      <c r="AG41" s="246">
        <f>SUM(AG38:AG40)*0.1</f>
        <v>1.6</v>
      </c>
      <c r="AH41" s="261"/>
      <c r="AI41" s="246">
        <f>SUM(AI38:AI40)*0.1</f>
        <v>1.9000000000000001</v>
      </c>
      <c r="AJ41" s="122"/>
      <c r="AK41" s="246">
        <f>SUM(AK38:AK40)*0.1</f>
        <v>1.7800000000000002</v>
      </c>
      <c r="AL41" s="261"/>
      <c r="AM41" s="246">
        <f>SUM(AM38:AM40)*0.1</f>
        <v>2.08</v>
      </c>
      <c r="AN41" s="163"/>
    </row>
    <row r="42" spans="2:40">
      <c r="B42" s="262" t="s">
        <v>1498</v>
      </c>
      <c r="C42" s="263">
        <f>SUM(C38:C41)*0.05</f>
        <v>0.93565029411764711</v>
      </c>
      <c r="D42" s="264"/>
      <c r="E42" s="265">
        <f>SUM(E38:E41)*0.05</f>
        <v>1.4718582352941179</v>
      </c>
      <c r="F42" s="247"/>
      <c r="G42" s="265">
        <f>SUM(G38:G41)*0.05</f>
        <v>1.1331607217229487</v>
      </c>
      <c r="H42" s="122"/>
      <c r="I42" s="265">
        <f>SUM(I38:I41)*0.05</f>
        <v>1.5094469962327524</v>
      </c>
      <c r="J42" s="122"/>
      <c r="K42" s="265">
        <f>SUM(K38:K41)*0.05</f>
        <v>1.1114044117647059</v>
      </c>
      <c r="L42" s="122"/>
      <c r="M42" s="265">
        <f>SUM(M38:M41)*0.05</f>
        <v>1.788017647058824</v>
      </c>
      <c r="N42" s="245"/>
      <c r="O42" s="280">
        <f>SUM(O38:O41)*0.05</f>
        <v>0.87935294117647056</v>
      </c>
      <c r="P42" s="122"/>
      <c r="Q42" s="265">
        <f>SUM(Q38:Q41)*0.05</f>
        <v>1.0259117647058822</v>
      </c>
      <c r="R42" s="122"/>
      <c r="S42" s="265">
        <f>SUM(S38:S41)*0.05</f>
        <v>2.6451117647058826</v>
      </c>
      <c r="T42" s="122"/>
      <c r="U42" s="265">
        <f>SUM(U38:U41)*0.05</f>
        <v>1.0454529411764706</v>
      </c>
      <c r="V42" s="122"/>
      <c r="W42" s="265">
        <f>SUM(W38:W41)*0.05</f>
        <v>1.485129411764706</v>
      </c>
      <c r="X42" s="122"/>
      <c r="Y42" s="265">
        <f>SUM(Y38:Y41)*0.05</f>
        <v>1.1138470588235296</v>
      </c>
      <c r="Z42" s="261"/>
      <c r="AA42" s="265">
        <f>SUM(AA38:AA41)*0.05</f>
        <v>1.5974911764705886</v>
      </c>
      <c r="AB42" s="122"/>
      <c r="AC42" s="265">
        <f>SUM(AC38:AC41)*0.05</f>
        <v>1.4245000000000001</v>
      </c>
      <c r="AD42" s="261"/>
      <c r="AE42" s="265">
        <f>SUM(AE38:AE41)*0.05</f>
        <v>2.2880000000000003</v>
      </c>
      <c r="AF42" s="122"/>
      <c r="AG42" s="265">
        <f>SUM(AG38:AG41)*0.05</f>
        <v>0.88000000000000012</v>
      </c>
      <c r="AH42" s="261"/>
      <c r="AI42" s="265">
        <f>SUM(AI38:AI41)*0.05</f>
        <v>1.0449999999999999</v>
      </c>
      <c r="AJ42" s="122"/>
      <c r="AK42" s="265">
        <f>SUM(AK38:AK41)*0.05</f>
        <v>0.97900000000000009</v>
      </c>
      <c r="AL42" s="261"/>
      <c r="AM42" s="265">
        <f>SUM(AM38:AM41)*0.05</f>
        <v>1.1440000000000001</v>
      </c>
      <c r="AN42" s="163"/>
    </row>
    <row r="43" spans="2:40" ht="15.75" thickBot="1">
      <c r="B43" s="182" t="s">
        <v>1499</v>
      </c>
      <c r="C43" s="268"/>
      <c r="D43" s="264"/>
      <c r="E43" s="269"/>
      <c r="F43" s="247"/>
      <c r="G43" s="269"/>
      <c r="H43" s="122"/>
      <c r="I43" s="269"/>
      <c r="J43" s="122"/>
      <c r="K43" s="269"/>
      <c r="L43" s="122"/>
      <c r="M43" s="269"/>
      <c r="N43" s="245"/>
      <c r="O43" s="268"/>
      <c r="P43" s="122"/>
      <c r="Q43" s="269"/>
      <c r="R43" s="122"/>
      <c r="S43" s="269"/>
      <c r="T43" s="122"/>
      <c r="U43" s="269"/>
      <c r="V43" s="122"/>
      <c r="W43" s="269"/>
      <c r="X43" s="122"/>
      <c r="Y43" s="269"/>
      <c r="Z43" s="261"/>
      <c r="AA43" s="265"/>
      <c r="AB43" s="122"/>
      <c r="AC43" s="269"/>
      <c r="AD43" s="261"/>
      <c r="AE43" s="265"/>
      <c r="AF43" s="122"/>
      <c r="AG43" s="269"/>
      <c r="AH43" s="261"/>
      <c r="AI43" s="265"/>
      <c r="AJ43" s="122"/>
      <c r="AK43" s="269"/>
      <c r="AL43" s="261"/>
      <c r="AM43" s="265"/>
      <c r="AN43" s="246"/>
    </row>
    <row r="44" spans="2:40" ht="15.75" thickBot="1">
      <c r="B44" s="216" t="s">
        <v>1506</v>
      </c>
      <c r="C44" s="281">
        <f>SUM(C38:C43)</f>
        <v>19.648656176470588</v>
      </c>
      <c r="D44" s="282"/>
      <c r="E44" s="283">
        <f>SUM(E38:E43)</f>
        <v>30.909022941176474</v>
      </c>
      <c r="F44" s="284"/>
      <c r="G44" s="285">
        <f>SUM(G38:G43)</f>
        <v>23.79637515618192</v>
      </c>
      <c r="H44" s="286"/>
      <c r="I44" s="285">
        <f>SUM(I38:I43)</f>
        <v>31.698386920887799</v>
      </c>
      <c r="J44" s="286"/>
      <c r="K44" s="283">
        <f>SUM(K38:K43)</f>
        <v>23.339492647058822</v>
      </c>
      <c r="L44" s="286"/>
      <c r="M44" s="283">
        <f>SUM(M38:M43)</f>
        <v>37.548370588235301</v>
      </c>
      <c r="N44" s="287"/>
      <c r="O44" s="281">
        <f>SUM(O38:O43)</f>
        <v>18.466411764705882</v>
      </c>
      <c r="P44" s="286"/>
      <c r="Q44" s="285">
        <f>SUM(Q38:Q43)</f>
        <v>21.544147058823526</v>
      </c>
      <c r="R44" s="286"/>
      <c r="S44" s="283">
        <f>SUM(S38:S43)</f>
        <v>55.547347058823526</v>
      </c>
      <c r="T44" s="286"/>
      <c r="U44" s="281">
        <f>SUM(U38:U43)</f>
        <v>21.954511764705881</v>
      </c>
      <c r="V44" s="286"/>
      <c r="W44" s="281">
        <f>SUM(W38:W43)</f>
        <v>31.187717647058825</v>
      </c>
      <c r="X44" s="286"/>
      <c r="Y44" s="283">
        <f>SUM(Y38:Y43)</f>
        <v>23.390788235294121</v>
      </c>
      <c r="Z44" s="288"/>
      <c r="AA44" s="285">
        <f>SUM(AA38:AA43)</f>
        <v>33.547314705882357</v>
      </c>
      <c r="AB44" s="286"/>
      <c r="AC44" s="283">
        <f>SUM(AC38:AC43)</f>
        <v>29.914499999999997</v>
      </c>
      <c r="AD44" s="288"/>
      <c r="AE44" s="285">
        <f>SUM(AE38:AE43)</f>
        <v>48.048000000000002</v>
      </c>
      <c r="AF44" s="286"/>
      <c r="AG44" s="283">
        <f>SUM(AG38:AG43)</f>
        <v>18.48</v>
      </c>
      <c r="AH44" s="288"/>
      <c r="AI44" s="285">
        <f>SUM(AI38:AI43)</f>
        <v>21.945</v>
      </c>
      <c r="AJ44" s="286"/>
      <c r="AK44" s="283">
        <f>SUM(AK38:AK43)</f>
        <v>20.559000000000001</v>
      </c>
      <c r="AL44" s="288"/>
      <c r="AM44" s="285">
        <f>SUM(AM38:AM43)</f>
        <v>24.024000000000001</v>
      </c>
      <c r="AN44" s="289" t="s">
        <v>1507</v>
      </c>
    </row>
    <row r="45" spans="2:40" ht="30.75" thickBot="1">
      <c r="B45" s="290" t="s">
        <v>1508</v>
      </c>
      <c r="C45" s="291"/>
      <c r="D45" s="292"/>
      <c r="E45" s="291"/>
      <c r="F45" s="293"/>
      <c r="G45" s="294">
        <v>21.335000000000001</v>
      </c>
      <c r="H45" s="295"/>
      <c r="I45" s="296">
        <v>29.541</v>
      </c>
      <c r="J45" s="295"/>
      <c r="K45" s="296"/>
      <c r="L45" s="297"/>
      <c r="M45" s="296"/>
      <c r="N45" s="298"/>
      <c r="O45" s="296"/>
      <c r="P45" s="297"/>
      <c r="Q45" s="296"/>
      <c r="R45" s="297"/>
      <c r="S45" s="296"/>
      <c r="T45" s="297"/>
      <c r="U45" s="296">
        <v>21.954999999999998</v>
      </c>
      <c r="V45" s="295"/>
      <c r="W45" s="296">
        <v>31.187999999999999</v>
      </c>
      <c r="X45" s="295"/>
      <c r="Y45" s="291"/>
      <c r="Z45" s="293"/>
      <c r="AA45" s="291"/>
      <c r="AB45" s="152"/>
      <c r="AC45" s="291"/>
      <c r="AD45" s="293"/>
      <c r="AE45" s="291"/>
      <c r="AF45" s="152"/>
      <c r="AG45" s="291"/>
      <c r="AH45" s="293"/>
      <c r="AI45" s="291"/>
      <c r="AJ45" s="152"/>
      <c r="AK45" s="291"/>
      <c r="AL45" s="293"/>
      <c r="AM45" s="291"/>
      <c r="AN45" s="299" t="s">
        <v>1509</v>
      </c>
    </row>
    <row r="46" spans="2:40">
      <c r="B46" s="300"/>
      <c r="C46" s="175"/>
      <c r="D46" s="175"/>
      <c r="E46" s="175"/>
      <c r="F46" s="175"/>
      <c r="G46" s="175">
        <f>G44-G45</f>
        <v>2.4613751561819193</v>
      </c>
      <c r="H46" s="175"/>
      <c r="I46" s="175">
        <f t="shared" ref="I46:T46" si="0">I44-I45</f>
        <v>2.1573869208877987</v>
      </c>
      <c r="J46" s="175"/>
      <c r="K46" s="175">
        <f t="shared" si="0"/>
        <v>23.339492647058822</v>
      </c>
      <c r="L46" s="175">
        <f t="shared" si="0"/>
        <v>0</v>
      </c>
      <c r="M46" s="175">
        <f t="shared" si="0"/>
        <v>37.548370588235301</v>
      </c>
      <c r="N46" s="175">
        <f t="shared" si="0"/>
        <v>0</v>
      </c>
      <c r="O46" s="175">
        <f t="shared" si="0"/>
        <v>18.466411764705882</v>
      </c>
      <c r="P46" s="175">
        <f t="shared" si="0"/>
        <v>0</v>
      </c>
      <c r="Q46" s="175">
        <f t="shared" si="0"/>
        <v>21.544147058823526</v>
      </c>
      <c r="R46" s="175">
        <f t="shared" si="0"/>
        <v>0</v>
      </c>
      <c r="S46" s="175">
        <f t="shared" si="0"/>
        <v>55.547347058823526</v>
      </c>
      <c r="T46" s="175">
        <f t="shared" si="0"/>
        <v>0</v>
      </c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302"/>
    </row>
    <row r="47" spans="2:40" ht="15.75" thickBot="1">
      <c r="C47" s="175"/>
      <c r="D47" s="175"/>
      <c r="E47" s="175"/>
      <c r="F47" s="175"/>
      <c r="K47" s="175"/>
      <c r="L47" s="175"/>
      <c r="M47" s="175"/>
      <c r="N47" s="301"/>
      <c r="O47" s="175"/>
      <c r="P47" s="175"/>
      <c r="Q47" s="175"/>
      <c r="S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303"/>
    </row>
    <row r="48" spans="2:40">
      <c r="B48" s="310" t="s">
        <v>1510</v>
      </c>
      <c r="C48" s="311"/>
      <c r="D48" s="300"/>
      <c r="E48" s="311"/>
      <c r="F48" s="300"/>
      <c r="G48" s="312" t="s">
        <v>1511</v>
      </c>
      <c r="I48" s="175"/>
      <c r="K48" s="175"/>
      <c r="M48" s="175"/>
      <c r="O48" s="175"/>
      <c r="Q48" s="175"/>
      <c r="S48" s="175"/>
      <c r="U48" s="175"/>
      <c r="W48" s="175"/>
      <c r="Y48" s="175"/>
      <c r="AA48" s="175"/>
      <c r="AC48" s="175"/>
      <c r="AE48" s="175"/>
      <c r="AG48" s="175"/>
      <c r="AI48" s="175"/>
      <c r="AK48" s="175"/>
      <c r="AM48" s="175"/>
      <c r="AN48" s="303"/>
    </row>
    <row r="49" spans="2:40">
      <c r="B49" s="313" t="s">
        <v>1512</v>
      </c>
      <c r="C49" s="175"/>
      <c r="E49" s="175"/>
      <c r="G49" s="314">
        <f>G44</f>
        <v>23.79637515618192</v>
      </c>
      <c r="J49" s="307" t="s">
        <v>1513</v>
      </c>
      <c r="K49" s="175"/>
      <c r="M49" s="175"/>
      <c r="O49" s="175"/>
      <c r="Q49" s="175"/>
      <c r="S49" s="175"/>
      <c r="U49" s="175">
        <f>G44-22</f>
        <v>1.7963751561819201</v>
      </c>
      <c r="V49" s="175" t="s">
        <v>1514</v>
      </c>
      <c r="Y49" s="175"/>
      <c r="AA49" s="175"/>
      <c r="AC49" s="175"/>
      <c r="AE49" s="175"/>
      <c r="AG49" s="175"/>
      <c r="AI49" s="175"/>
      <c r="AK49" s="175"/>
      <c r="AM49" s="175"/>
      <c r="AN49" s="303"/>
    </row>
    <row r="50" spans="2:40">
      <c r="B50" s="313" t="s">
        <v>1515</v>
      </c>
      <c r="C50" s="315"/>
      <c r="E50" s="315"/>
      <c r="G50" s="316" t="s">
        <v>1516</v>
      </c>
      <c r="I50" s="304"/>
      <c r="K50" s="304"/>
      <c r="M50" s="304"/>
      <c r="O50" s="304"/>
      <c r="Q50" s="304"/>
      <c r="S50" s="304"/>
      <c r="U50" s="304"/>
      <c r="W50" s="304"/>
      <c r="Y50" s="304"/>
      <c r="AA50" s="304"/>
      <c r="AC50" s="304"/>
      <c r="AE50" s="304"/>
      <c r="AG50" s="304"/>
      <c r="AI50" s="304"/>
      <c r="AK50" s="304"/>
      <c r="AM50" s="304"/>
      <c r="AN50" s="305"/>
    </row>
    <row r="51" spans="2:40" ht="15.75" thickBot="1">
      <c r="B51" s="317" t="s">
        <v>1517</v>
      </c>
      <c r="C51" s="318"/>
      <c r="D51" s="318"/>
      <c r="E51" s="318"/>
      <c r="F51" s="318"/>
      <c r="G51" s="319" t="s">
        <v>1518</v>
      </c>
    </row>
    <row r="52" spans="2:40">
      <c r="T52" s="174"/>
      <c r="AN52" s="303"/>
    </row>
    <row r="53" spans="2:40">
      <c r="C53" s="137"/>
      <c r="E53" s="137"/>
      <c r="G53" s="137"/>
      <c r="I53" s="137"/>
      <c r="J53" s="174"/>
      <c r="K53" s="137"/>
      <c r="M53" s="137"/>
      <c r="O53" s="137"/>
      <c r="Q53" s="137"/>
      <c r="S53" s="137"/>
      <c r="U53" s="137"/>
      <c r="V53" s="174"/>
      <c r="W53" s="137"/>
      <c r="Y53" s="137"/>
      <c r="AA53" s="137"/>
      <c r="AC53" s="137"/>
      <c r="AE53" s="137"/>
      <c r="AG53" s="137"/>
      <c r="AI53" s="137"/>
      <c r="AK53" s="137"/>
      <c r="AM53" s="137"/>
      <c r="AN53" s="306"/>
    </row>
    <row r="54" spans="2:40">
      <c r="C54" s="304"/>
      <c r="E54" s="304"/>
      <c r="G54" s="304"/>
      <c r="I54" s="304"/>
      <c r="K54" s="304"/>
      <c r="M54" s="304"/>
      <c r="O54" s="304"/>
      <c r="Q54" s="304"/>
      <c r="S54" s="304"/>
      <c r="U54" s="304"/>
      <c r="W54" s="304"/>
      <c r="Y54" s="304"/>
      <c r="AA54" s="304"/>
      <c r="AC54" s="304"/>
      <c r="AE54" s="304"/>
      <c r="AG54" s="304"/>
      <c r="AI54" s="304"/>
      <c r="AK54" s="304"/>
      <c r="AM54" s="304"/>
      <c r="AN54" s="305"/>
    </row>
    <row r="56" spans="2:40">
      <c r="AN56" s="303"/>
    </row>
    <row r="57" spans="2:40">
      <c r="C57" s="137"/>
      <c r="E57" s="137"/>
      <c r="G57" s="137"/>
      <c r="I57" s="137"/>
      <c r="K57" s="137"/>
      <c r="M57" s="137"/>
      <c r="O57" s="137"/>
      <c r="Q57" s="137"/>
      <c r="S57" s="137"/>
      <c r="U57" s="137"/>
      <c r="W57" s="137"/>
      <c r="Y57" s="137"/>
      <c r="AA57" s="137"/>
      <c r="AC57" s="137"/>
      <c r="AE57" s="137"/>
      <c r="AG57" s="137"/>
      <c r="AI57" s="137"/>
      <c r="AK57" s="137"/>
      <c r="AM57" s="137"/>
      <c r="AN57" s="306"/>
    </row>
    <row r="58" spans="2:40">
      <c r="C58" s="304"/>
      <c r="E58" s="304"/>
      <c r="G58" s="304"/>
      <c r="I58" s="304"/>
      <c r="K58" s="304"/>
      <c r="M58" s="304"/>
      <c r="O58" s="304"/>
      <c r="Q58" s="304"/>
      <c r="S58" s="304"/>
      <c r="U58" s="304"/>
      <c r="W58" s="304"/>
      <c r="Y58" s="304"/>
      <c r="AA58" s="304"/>
      <c r="AC58" s="304"/>
      <c r="AE58" s="304"/>
      <c r="AG58" s="304"/>
      <c r="AI58" s="304"/>
      <c r="AK58" s="304"/>
      <c r="AM58" s="304"/>
      <c r="AN58" s="305"/>
    </row>
  </sheetData>
  <mergeCells count="22">
    <mergeCell ref="AO1:AU1"/>
    <mergeCell ref="B3:B4"/>
    <mergeCell ref="C3:C4"/>
    <mergeCell ref="E3:E4"/>
    <mergeCell ref="G3:G4"/>
    <mergeCell ref="I3:I4"/>
    <mergeCell ref="K3:K4"/>
    <mergeCell ref="M3:M4"/>
    <mergeCell ref="O3:O4"/>
    <mergeCell ref="Q3:Q4"/>
    <mergeCell ref="AN3:AN6"/>
    <mergeCell ref="S3:S4"/>
    <mergeCell ref="U3:U4"/>
    <mergeCell ref="W3:W4"/>
    <mergeCell ref="Y3:Y4"/>
    <mergeCell ref="AA3:AA4"/>
    <mergeCell ref="AM3:AM4"/>
    <mergeCell ref="AC3:AC4"/>
    <mergeCell ref="AE3:AE4"/>
    <mergeCell ref="AG3:AG4"/>
    <mergeCell ref="AI3:AI4"/>
    <mergeCell ref="AK3:AK4"/>
  </mergeCells>
  <pageMargins left="0.25" right="0.25" top="0.75" bottom="0.75" header="0.3" footer="0.3"/>
  <pageSetup paperSize="8" scale="15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2339-EBDD-44CC-B032-3748749B007F}">
  <dimension ref="A2:C10"/>
  <sheetViews>
    <sheetView workbookViewId="0">
      <selection activeCell="G18" sqref="G18"/>
    </sheetView>
  </sheetViews>
  <sheetFormatPr defaultRowHeight="15"/>
  <cols>
    <col min="3" max="3" width="35.85546875" customWidth="1"/>
  </cols>
  <sheetData>
    <row r="2" spans="1:3">
      <c r="A2" s="767">
        <f t="shared" ref="A2" si="0">A3-1</f>
        <v>44219</v>
      </c>
      <c r="B2" t="s">
        <v>1519</v>
      </c>
      <c r="C2" t="s">
        <v>1520</v>
      </c>
    </row>
    <row r="3" spans="1:3">
      <c r="A3" s="767">
        <v>44220</v>
      </c>
      <c r="B3" t="s">
        <v>1521</v>
      </c>
    </row>
    <row r="4" spans="1:3">
      <c r="A4" s="767">
        <f t="shared" ref="A4" si="1">A5-1</f>
        <v>44220</v>
      </c>
      <c r="B4" t="s">
        <v>1522</v>
      </c>
    </row>
    <row r="5" spans="1:3">
      <c r="A5" s="767">
        <v>44221</v>
      </c>
      <c r="B5" t="s">
        <v>1523</v>
      </c>
    </row>
    <row r="6" spans="1:3">
      <c r="A6" s="767">
        <f t="shared" ref="A6" si="2">A7-1</f>
        <v>44221</v>
      </c>
      <c r="B6" t="s">
        <v>1524</v>
      </c>
    </row>
    <row r="7" spans="1:3">
      <c r="A7" s="767">
        <v>44222</v>
      </c>
      <c r="B7" t="s">
        <v>1525</v>
      </c>
    </row>
    <row r="8" spans="1:3">
      <c r="A8" s="767">
        <f>A9-1</f>
        <v>44222</v>
      </c>
      <c r="B8" t="s">
        <v>1526</v>
      </c>
    </row>
    <row r="9" spans="1:3">
      <c r="A9" s="767">
        <v>44223</v>
      </c>
      <c r="B9" t="s">
        <v>1527</v>
      </c>
      <c r="C9" t="s">
        <v>1528</v>
      </c>
    </row>
    <row r="10" spans="1:3">
      <c r="B10" t="s">
        <v>1529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31c2525-fc49-4f2d-91a5-a4f182c740cc">
      <Value>1</Value>
    </TaxCatchAll>
    <SAEFSecurityClassifica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Confidential</TermName>
          <TermId xmlns="http://schemas.microsoft.com/office/infopath/2007/PartnerControls">e4bc29b2-6e76-48cc-b090-8b544c0802ae</TermId>
        </TermInfo>
      </Terms>
    </SAEFSecurityClassificationTaxHTField0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Shell Document" ma:contentTypeID="0x0101006F0A470EEB1140E7AA14F4CE8A50B54C0001CB1477F4DD432AA86DD56CC3887AF400145BCFE9D27DFA47AAD199B65FA2A1A0" ma:contentTypeVersion="10" ma:contentTypeDescription="Shell Document Content Type" ma:contentTypeScope="" ma:versionID="4a74d88952c06516bae34ec5e53a8d5e">
  <xsd:schema xmlns:xsd="http://www.w3.org/2001/XMLSchema" xmlns:xs="http://www.w3.org/2001/XMLSchema" xmlns:p="http://schemas.microsoft.com/office/2006/metadata/properties" xmlns:ns1="http://schemas.microsoft.com/sharepoint/v3" xmlns:ns2="a31c2525-fc49-4f2d-91a5-a4f182c740cc" xmlns:ns3="287ca352-c613-405e-8800-a01461022510" targetNamespace="http://schemas.microsoft.com/office/2006/metadata/properties" ma:root="true" ma:fieldsID="3438e50dac8debff6b974335c21a453c" ns1:_="" ns2:_="" ns3:_="">
    <xsd:import namespace="http://schemas.microsoft.com/sharepoint/v3"/>
    <xsd:import namespace="a31c2525-fc49-4f2d-91a5-a4f182c740cc"/>
    <xsd:import namespace="287ca352-c613-405e-8800-a01461022510"/>
    <xsd:element name="properties">
      <xsd:complexType>
        <xsd:sequence>
          <xsd:element name="documentManagement">
            <xsd:complexType>
              <xsd:all>
                <xsd:element ref="ns1:SAEFSecurityClassificationTaxHTField0" minOccurs="0"/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SAEFSecurityClassificationTaxHTField0" ma:index="8" ma:taxonomy="true" ma:internalName="SAEFSecurityClassificationTaxHTField0" ma:taxonomyFieldName="SAEFSecurityClassification" ma:displayName="Security Classification" ma:default="1;#Confidential|e4bc29b2-6e76-48cc-b090-8b544c0802ae" ma:fieldId="{2ce2f798-4e95-48f9-a317-73f854109466}" ma:sspId="e3aebf70-341c-4d91-bdd3-aba9df361687" ma:termSetId="daf890f0-167e-4ee2-a9fd-a81536ed816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c2525-fc49-4f2d-91a5-a4f182c740cc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336da1f4-62b2-48d5-80ed-a1b27b33bfa9}" ma:internalName="TaxCatchAll" ma:showField="CatchAllData" ma:web="a31c2525-fc49-4f2d-91a5-a4f182c740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336da1f4-62b2-48d5-80ed-a1b27b33bfa9}" ma:internalName="TaxCatchAllLabel" ma:readOnly="true" ma:showField="CatchAllDataLabel" ma:web="a31c2525-fc49-4f2d-91a5-a4f182c740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7ca352-c613-405e-8800-a014610225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117B00-AA72-48BC-8B47-F06B6570705C}">
  <ds:schemaRefs>
    <ds:schemaRef ds:uri="a31c2525-fc49-4f2d-91a5-a4f182c740cc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287ca352-c613-405e-8800-a01461022510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4C1778C9-93A0-4904-9922-816C6DD861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31c2525-fc49-4f2d-91a5-a4f182c740cc"/>
    <ds:schemaRef ds:uri="287ca352-c613-405e-8800-a014610225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93D8CC7-5F70-4DED-9227-88464BD8BE45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d0cb1e24-a0e2-4a4c-9340-733297c9cd7c}" enabled="1" method="Privileged" siteId="{db1e96a8-a3da-442a-930b-235cac24cd5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5</vt:i4>
      </vt:variant>
    </vt:vector>
  </HeadingPairs>
  <TitlesOfParts>
    <vt:vector size="25" baseType="lpstr">
      <vt:lpstr>GEMILANG-1</vt:lpstr>
      <vt:lpstr>OPERATIONS SUMMARY</vt:lpstr>
      <vt:lpstr>old-GEMILANG-1 (dual derrick)</vt:lpstr>
      <vt:lpstr>old-OPERATIONS SUMMARY</vt:lpstr>
      <vt:lpstr>Well details</vt:lpstr>
      <vt:lpstr>GEMILANG-1 (dual derrick) (2)</vt:lpstr>
      <vt:lpstr>Drilling Input</vt:lpstr>
      <vt:lpstr>Pivot table</vt:lpstr>
      <vt:lpstr>Sheet2</vt:lpstr>
      <vt:lpstr>Logistic Plan</vt:lpstr>
      <vt:lpstr>Start Dates</vt:lpstr>
      <vt:lpstr>Well depths</vt:lpstr>
      <vt:lpstr>Assumptions_SY</vt:lpstr>
      <vt:lpstr>Batching Sequence</vt:lpstr>
      <vt:lpstr>Batching Sequence (JW)</vt:lpstr>
      <vt:lpstr>Sheet1</vt:lpstr>
      <vt:lpstr>Viking Mob </vt:lpstr>
      <vt:lpstr>POB Management</vt:lpstr>
      <vt:lpstr>Gemilang-1 latest cost</vt:lpstr>
      <vt:lpstr>SG Mob</vt:lpstr>
      <vt:lpstr>'GEMILANG-1'!Print_Area</vt:lpstr>
      <vt:lpstr>'GEMILANG-1 (dual derrick) (2)'!Print_Area</vt:lpstr>
      <vt:lpstr>'Gemilang-1 latest cost'!Print_Area</vt:lpstr>
      <vt:lpstr>'Logistic Plan'!Print_Area</vt:lpstr>
      <vt:lpstr>'old-GEMILANG-1 (dual derrick)'!Print_Area</vt:lpstr>
    </vt:vector>
  </TitlesOfParts>
  <Manager/>
  <Company>Shell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GK Phase 3 lookahead</dc:title>
  <dc:subject/>
  <dc:creator>SARAWAK West-Capella-DS SARAWAK-PTW/I/M</dc:creator>
  <cp:keywords/>
  <dc:description/>
  <cp:lastModifiedBy>Wan, Joachim SARAWAK-IUW/I/M</cp:lastModifiedBy>
  <cp:revision/>
  <cp:lastPrinted>2022-03-19T00:36:01Z</cp:lastPrinted>
  <dcterms:created xsi:type="dcterms:W3CDTF">2015-04-03T00:33:52Z</dcterms:created>
  <dcterms:modified xsi:type="dcterms:W3CDTF">2023-11-26T13:10:52Z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0x0101006F0A470EEB1140E7AA14F4CE8A50B54C0001CB1477F4DD432AA86DD56CC3887AF400145BCFE9D27DFA47AAD199B65FA2A1A0</vt:lpwstr>
  </property>
  <property fmtid="{D5CDD505-2E9C-101B-9397-08002B2CF9AE}" pid="3" name="_dlc_policyId">
    <vt:lpwstr>0x0101006F0A470EEB1140E7AA14F4CE8A50B54C|-742801053</vt:lpwstr>
  </property>
  <property fmtid="{D5CDD505-2E9C-101B-9397-08002B2CF9AE}" pid="4" name="ItemRetentionFormula">
    <vt:lpwstr/>
  </property>
  <property fmtid="{D5CDD505-2E9C-101B-9397-08002B2CF9AE}" pid="5" name="Shell SharePoint SAEF SecurityClassification">
    <vt:lpwstr>8;#Restricted|21aa7f98-4035-4019-a764-107acb7269af</vt:lpwstr>
  </property>
  <property fmtid="{D5CDD505-2E9C-101B-9397-08002B2CF9AE}" pid="6" name="Shell SharePoint SAEF BusinessProcess">
    <vt:lpwstr>10;#All - Records Management|1f68a0f2-47ab-4887-8df5-7c0616d5ad90</vt:lpwstr>
  </property>
  <property fmtid="{D5CDD505-2E9C-101B-9397-08002B2CF9AE}" pid="7" name="Shell SharePoint SAEF DocumentType">
    <vt:lpwstr>29;#Well Records and Logs [ARM]|36ff30a8-e820-46bc-b95b-e5da170e87fe</vt:lpwstr>
  </property>
  <property fmtid="{D5CDD505-2E9C-101B-9397-08002B2CF9AE}" pid="8" name="Shell SharePoint SAEF LegalEntity">
    <vt:lpwstr>59;#Malaysia LNG Sdn Bhd|61b2559d-7005-423b-8824-185f3fcbc47f</vt:lpwstr>
  </property>
  <property fmtid="{D5CDD505-2E9C-101B-9397-08002B2CF9AE}" pid="9" name="Shell SharePoint SAEF BusinessUnitRegion">
    <vt:lpwstr>2;#Wells|e2489c48-ad00-49f9-b6bc-6a207f78c8bb</vt:lpwstr>
  </property>
  <property fmtid="{D5CDD505-2E9C-101B-9397-08002B2CF9AE}" pid="10" name="Shell SharePoint SAEF GlobalFunction">
    <vt:lpwstr>33;#Global Technical Functions|58dbb438-1f88-44ec-b87f-bb5f85ba8df0</vt:lpwstr>
  </property>
  <property fmtid="{D5CDD505-2E9C-101B-9397-08002B2CF9AE}" pid="11" name="Shell SharePoint SAEF WorkgroupID">
    <vt:lpwstr>5;#Upstream _ Single File Plan - 22022|d3ed65c1-761d-4a84-a678-924ffd6ed182</vt:lpwstr>
  </property>
  <property fmtid="{D5CDD505-2E9C-101B-9397-08002B2CF9AE}" pid="12" name="Shell SharePoint SAEF CountryOfJurisdiction">
    <vt:lpwstr>43;#MALAYSIA|56603995-9ddd-4c79-8bdb-9ceaf66d61ad</vt:lpwstr>
  </property>
  <property fmtid="{D5CDD505-2E9C-101B-9397-08002B2CF9AE}" pid="13" name="Shell SharePoint SAEF ExportControlClassification">
    <vt:lpwstr>9;#Non-US content - Non Controlled|2ac8835e-0587-4096-a6e2-1f68da1e6cb3</vt:lpwstr>
  </property>
  <property fmtid="{D5CDD505-2E9C-101B-9397-08002B2CF9AE}" pid="14" name="Shell SharePoint SAEF DocumentStatus">
    <vt:lpwstr>13;#Final|4ab27e0b-f232-4e2f-b033-17b51f68e2a5</vt:lpwstr>
  </property>
  <property fmtid="{D5CDD505-2E9C-101B-9397-08002B2CF9AE}" pid="15" name="Shell SharePoint SAEF Language">
    <vt:lpwstr>6;#English|bd3ad5ee-f0c3-40aa-8cc8-36ef09940af3</vt:lpwstr>
  </property>
  <property fmtid="{D5CDD505-2E9C-101B-9397-08002B2CF9AE}" pid="16" name="Shell SharePoint SAEF Business">
    <vt:lpwstr>1;#Projects &amp; Technology|71ef976b-0896-446b-8541-fe6e77f226a6</vt:lpwstr>
  </property>
  <property fmtid="{D5CDD505-2E9C-101B-9397-08002B2CF9AE}" pid="17" name="_dlc_DocIdItemGuid">
    <vt:lpwstr>aeee529f-be8b-4199-8a07-c22810a44c74</vt:lpwstr>
  </property>
  <property fmtid="{D5CDD505-2E9C-101B-9397-08002B2CF9AE}" pid="18" name="Active">
    <vt:bool>true</vt:bool>
  </property>
  <property fmtid="{D5CDD505-2E9C-101B-9397-08002B2CF9AE}" pid="19" name="SAEFSecurityClassification">
    <vt:lpwstr>1;#Confidential|e4bc29b2-6e76-48cc-b090-8b544c0802ae</vt:lpwstr>
  </property>
</Properties>
</file>