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0A7FF3E5-6045-4BDD-B47C-9CBAAA66A3AB}" xr6:coauthVersionLast="47" xr6:coauthVersionMax="47" xr10:uidLastSave="{00000000-0000-0000-0000-000000000000}"/>
  <bookViews>
    <workbookView xWindow="1740" yWindow="3852" windowWidth="17280" windowHeight="8976" activeTab="2" xr2:uid="{00000000-000D-0000-FFFF-FFFF00000000}"/>
  </bookViews>
  <sheets>
    <sheet name="LTMLE" sheetId="1" r:id="rId1"/>
    <sheet name="temp" sheetId="3" r:id="rId2"/>
    <sheet name="table_4" sheetId="2" r:id="rId3"/>
    <sheet name="normalized" sheetId="4" r:id="rId4"/>
    <sheet name="table_4_norm" sheetId="6" r:id="rId5"/>
  </sheets>
  <definedNames>
    <definedName name="_xlnm._FilterDatabase" localSheetId="1" hidden="1">temp!$A$1:$L$121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H4" i="3" s="1"/>
  <c r="B4" i="3"/>
  <c r="C4" i="3"/>
  <c r="D4" i="3"/>
  <c r="E4" i="3"/>
  <c r="G4" i="3"/>
  <c r="I4" i="3"/>
  <c r="A5" i="3"/>
  <c r="B5" i="3"/>
  <c r="C5" i="3"/>
  <c r="D5" i="3"/>
  <c r="E5" i="3"/>
  <c r="A6" i="3"/>
  <c r="J6" i="3" s="1"/>
  <c r="B6" i="3"/>
  <c r="C6" i="3"/>
  <c r="D6" i="3"/>
  <c r="E6" i="3"/>
  <c r="I6" i="3"/>
  <c r="A7" i="3"/>
  <c r="B7" i="3"/>
  <c r="C7" i="3"/>
  <c r="D7" i="3"/>
  <c r="E7" i="3"/>
  <c r="J7" i="3"/>
  <c r="A8" i="3"/>
  <c r="G8" i="3" s="1"/>
  <c r="B8" i="3"/>
  <c r="C8" i="3"/>
  <c r="D8" i="3"/>
  <c r="E8" i="3"/>
  <c r="F8" i="3"/>
  <c r="H8" i="3"/>
  <c r="I8" i="3"/>
  <c r="J8" i="3"/>
  <c r="A9" i="3"/>
  <c r="B9" i="3"/>
  <c r="C9" i="3"/>
  <c r="D9" i="3"/>
  <c r="E9" i="3"/>
  <c r="G9" i="3"/>
  <c r="H9" i="3"/>
  <c r="A10" i="3"/>
  <c r="B10" i="3"/>
  <c r="C10" i="3"/>
  <c r="D10" i="3"/>
  <c r="E10" i="3"/>
  <c r="A11" i="3"/>
  <c r="B11" i="3"/>
  <c r="C11" i="3"/>
  <c r="D11" i="3"/>
  <c r="E11" i="3"/>
  <c r="I11" i="3"/>
  <c r="J11" i="3"/>
  <c r="A12" i="3"/>
  <c r="H12" i="3" s="1"/>
  <c r="B12" i="3"/>
  <c r="C12" i="3"/>
  <c r="D12" i="3"/>
  <c r="E12" i="3"/>
  <c r="G12" i="3"/>
  <c r="I12" i="3"/>
  <c r="A13" i="3"/>
  <c r="H13" i="3" s="1"/>
  <c r="B13" i="3"/>
  <c r="C13" i="3"/>
  <c r="D13" i="3"/>
  <c r="E13" i="3"/>
  <c r="G13" i="3"/>
  <c r="I13" i="3"/>
  <c r="A14" i="3"/>
  <c r="G14" i="3" s="1"/>
  <c r="B14" i="3"/>
  <c r="C14" i="3"/>
  <c r="D14" i="3"/>
  <c r="E14" i="3"/>
  <c r="F14" i="3"/>
  <c r="H14" i="3"/>
  <c r="J14" i="3"/>
  <c r="A15" i="3"/>
  <c r="B15" i="3"/>
  <c r="C15" i="3"/>
  <c r="D15" i="3"/>
  <c r="E15" i="3"/>
  <c r="F15" i="3"/>
  <c r="J15" i="3"/>
  <c r="A16" i="3"/>
  <c r="B16" i="3"/>
  <c r="C16" i="3"/>
  <c r="D16" i="3"/>
  <c r="E16" i="3"/>
  <c r="I16" i="3"/>
  <c r="A17" i="3"/>
  <c r="B17" i="3"/>
  <c r="C17" i="3"/>
  <c r="D17" i="3"/>
  <c r="E17" i="3"/>
  <c r="A18" i="3"/>
  <c r="G18" i="3" s="1"/>
  <c r="B18" i="3"/>
  <c r="C18" i="3"/>
  <c r="D18" i="3"/>
  <c r="E18" i="3"/>
  <c r="F18" i="3"/>
  <c r="J18" i="3"/>
  <c r="A19" i="3"/>
  <c r="B19" i="3"/>
  <c r="C19" i="3"/>
  <c r="D19" i="3"/>
  <c r="E19" i="3"/>
  <c r="A20" i="3"/>
  <c r="I20" i="3" s="1"/>
  <c r="B20" i="3"/>
  <c r="C20" i="3"/>
  <c r="D20" i="3"/>
  <c r="E20" i="3"/>
  <c r="A21" i="3"/>
  <c r="B21" i="3"/>
  <c r="C21" i="3"/>
  <c r="D21" i="3"/>
  <c r="E21" i="3"/>
  <c r="G21" i="3"/>
  <c r="A22" i="3"/>
  <c r="B22" i="3"/>
  <c r="C22" i="3"/>
  <c r="D22" i="3"/>
  <c r="E22" i="3"/>
  <c r="A23" i="3"/>
  <c r="H23" i="3" s="1"/>
  <c r="B23" i="3"/>
  <c r="C23" i="3"/>
  <c r="D23" i="3"/>
  <c r="E23" i="3"/>
  <c r="F23" i="3"/>
  <c r="G23" i="3"/>
  <c r="I23" i="3"/>
  <c r="J23" i="3"/>
  <c r="A24" i="3"/>
  <c r="G24" i="3" s="1"/>
  <c r="B24" i="3"/>
  <c r="C24" i="3"/>
  <c r="D24" i="3"/>
  <c r="E24" i="3"/>
  <c r="F24" i="3"/>
  <c r="I24" i="3"/>
  <c r="J24" i="3"/>
  <c r="A25" i="3"/>
  <c r="B25" i="3"/>
  <c r="C25" i="3"/>
  <c r="D25" i="3"/>
  <c r="E25" i="3"/>
  <c r="G25" i="3"/>
  <c r="H25" i="3"/>
  <c r="A26" i="3"/>
  <c r="F26" i="3" s="1"/>
  <c r="B26" i="3"/>
  <c r="C26" i="3"/>
  <c r="D26" i="3"/>
  <c r="E26" i="3"/>
  <c r="A27" i="3"/>
  <c r="B27" i="3"/>
  <c r="C27" i="3"/>
  <c r="D27" i="3"/>
  <c r="E27" i="3"/>
  <c r="I27" i="3"/>
  <c r="J27" i="3"/>
  <c r="A28" i="3"/>
  <c r="B28" i="3"/>
  <c r="C28" i="3"/>
  <c r="D28" i="3"/>
  <c r="E28" i="3"/>
  <c r="F28" i="3"/>
  <c r="G28" i="3"/>
  <c r="H28" i="3"/>
  <c r="L28" i="3" s="1"/>
  <c r="I28" i="3"/>
  <c r="J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F32" i="3"/>
  <c r="G32" i="3"/>
  <c r="H32" i="3"/>
  <c r="L32" i="3" s="1"/>
  <c r="I32" i="3"/>
  <c r="J32" i="3"/>
  <c r="A33" i="3"/>
  <c r="B33" i="3"/>
  <c r="C33" i="3"/>
  <c r="D33" i="3"/>
  <c r="E33" i="3"/>
  <c r="I33" i="3"/>
  <c r="A34" i="3"/>
  <c r="G34" i="3" s="1"/>
  <c r="B34" i="3"/>
  <c r="C34" i="3"/>
  <c r="D34" i="3"/>
  <c r="E34" i="3"/>
  <c r="F34" i="3"/>
  <c r="H34" i="3"/>
  <c r="I34" i="3"/>
  <c r="J34" i="3"/>
  <c r="A35" i="3"/>
  <c r="H35" i="3" s="1"/>
  <c r="B35" i="3"/>
  <c r="C35" i="3"/>
  <c r="D35" i="3"/>
  <c r="E35" i="3"/>
  <c r="F35" i="3"/>
  <c r="G35" i="3"/>
  <c r="J35" i="3"/>
  <c r="A36" i="3"/>
  <c r="B36" i="3"/>
  <c r="C36" i="3"/>
  <c r="D36" i="3"/>
  <c r="E36" i="3"/>
  <c r="F36" i="3"/>
  <c r="G36" i="3"/>
  <c r="H36" i="3"/>
  <c r="I36" i="3"/>
  <c r="J36" i="3"/>
  <c r="A37" i="3"/>
  <c r="G37" i="3" s="1"/>
  <c r="B37" i="3"/>
  <c r="C37" i="3"/>
  <c r="D37" i="3"/>
  <c r="E37" i="3"/>
  <c r="A38" i="3"/>
  <c r="B38" i="3"/>
  <c r="C38" i="3"/>
  <c r="D38" i="3"/>
  <c r="E38" i="3"/>
  <c r="I38" i="3"/>
  <c r="J38" i="3"/>
  <c r="A39" i="3"/>
  <c r="H39" i="3" s="1"/>
  <c r="B39" i="3"/>
  <c r="C39" i="3"/>
  <c r="D39" i="3"/>
  <c r="E39" i="3"/>
  <c r="F39" i="3"/>
  <c r="G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A42" i="3"/>
  <c r="F42" i="3" s="1"/>
  <c r="B42" i="3"/>
  <c r="C42" i="3"/>
  <c r="D42" i="3"/>
  <c r="E42" i="3"/>
  <c r="J42" i="3"/>
  <c r="A43" i="3"/>
  <c r="B43" i="3"/>
  <c r="C43" i="3"/>
  <c r="D43" i="3"/>
  <c r="E43" i="3"/>
  <c r="I43" i="3"/>
  <c r="J43" i="3"/>
  <c r="A44" i="3"/>
  <c r="B44" i="3"/>
  <c r="C44" i="3"/>
  <c r="D44" i="3"/>
  <c r="E44" i="3"/>
  <c r="A45" i="3"/>
  <c r="H45" i="3" s="1"/>
  <c r="B45" i="3"/>
  <c r="C45" i="3"/>
  <c r="D45" i="3"/>
  <c r="E45" i="3"/>
  <c r="G45" i="3"/>
  <c r="A46" i="3"/>
  <c r="G46" i="3" s="1"/>
  <c r="B46" i="3"/>
  <c r="C46" i="3"/>
  <c r="D46" i="3"/>
  <c r="E46" i="3"/>
  <c r="F46" i="3"/>
  <c r="A47" i="3"/>
  <c r="B47" i="3"/>
  <c r="C47" i="3"/>
  <c r="D47" i="3"/>
  <c r="E47" i="3"/>
  <c r="F47" i="3"/>
  <c r="A48" i="3"/>
  <c r="F48" i="3" s="1"/>
  <c r="B48" i="3"/>
  <c r="C48" i="3"/>
  <c r="D48" i="3"/>
  <c r="E48" i="3"/>
  <c r="G48" i="3"/>
  <c r="H48" i="3"/>
  <c r="L48" i="3" s="1"/>
  <c r="I48" i="3"/>
  <c r="J48" i="3"/>
  <c r="A49" i="3"/>
  <c r="I49" i="3" s="1"/>
  <c r="B49" i="3"/>
  <c r="C49" i="3"/>
  <c r="D49" i="3"/>
  <c r="E49" i="3"/>
  <c r="A50" i="3"/>
  <c r="B50" i="3"/>
  <c r="C50" i="3"/>
  <c r="D50" i="3"/>
  <c r="E50" i="3"/>
  <c r="J50" i="3"/>
  <c r="A51" i="3"/>
  <c r="H51" i="3" s="1"/>
  <c r="B51" i="3"/>
  <c r="C51" i="3"/>
  <c r="D51" i="3"/>
  <c r="E51" i="3"/>
  <c r="G51" i="3"/>
  <c r="J51" i="3"/>
  <c r="A52" i="3"/>
  <c r="B52" i="3"/>
  <c r="C52" i="3"/>
  <c r="D52" i="3"/>
  <c r="E52" i="3"/>
  <c r="F52" i="3"/>
  <c r="G52" i="3"/>
  <c r="H52" i="3"/>
  <c r="L52" i="3" s="1"/>
  <c r="I52" i="3"/>
  <c r="J52" i="3"/>
  <c r="A53" i="3"/>
  <c r="B53" i="3"/>
  <c r="C53" i="3"/>
  <c r="D53" i="3"/>
  <c r="E53" i="3"/>
  <c r="G53" i="3"/>
  <c r="A54" i="3"/>
  <c r="B54" i="3"/>
  <c r="C54" i="3"/>
  <c r="D54" i="3"/>
  <c r="E54" i="3"/>
  <c r="A55" i="3"/>
  <c r="H55" i="3" s="1"/>
  <c r="B55" i="3"/>
  <c r="C55" i="3"/>
  <c r="D55" i="3"/>
  <c r="E55" i="3"/>
  <c r="F55" i="3"/>
  <c r="G55" i="3"/>
  <c r="J55" i="3"/>
  <c r="A56" i="3"/>
  <c r="G56" i="3" s="1"/>
  <c r="B56" i="3"/>
  <c r="C56" i="3"/>
  <c r="D56" i="3"/>
  <c r="E56" i="3"/>
  <c r="F56" i="3"/>
  <c r="I56" i="3"/>
  <c r="J56" i="3"/>
  <c r="A57" i="3"/>
  <c r="B57" i="3"/>
  <c r="C57" i="3"/>
  <c r="D57" i="3"/>
  <c r="E57" i="3"/>
  <c r="G57" i="3"/>
  <c r="H57" i="3"/>
  <c r="A58" i="3"/>
  <c r="B58" i="3"/>
  <c r="C58" i="3"/>
  <c r="D58" i="3"/>
  <c r="E58" i="3"/>
  <c r="A59" i="3"/>
  <c r="B59" i="3"/>
  <c r="C59" i="3"/>
  <c r="D59" i="3"/>
  <c r="E59" i="3"/>
  <c r="A60" i="3"/>
  <c r="G60" i="3" s="1"/>
  <c r="B60" i="3"/>
  <c r="C60" i="3"/>
  <c r="D60" i="3"/>
  <c r="E60" i="3"/>
  <c r="F60" i="3"/>
  <c r="I60" i="3"/>
  <c r="J60" i="3"/>
  <c r="A61" i="3"/>
  <c r="B61" i="3"/>
  <c r="C61" i="3"/>
  <c r="D61" i="3"/>
  <c r="E61" i="3"/>
  <c r="G61" i="3"/>
  <c r="H61" i="3"/>
  <c r="I61" i="3"/>
  <c r="A62" i="3"/>
  <c r="G62" i="3" s="1"/>
  <c r="B62" i="3"/>
  <c r="C62" i="3"/>
  <c r="D62" i="3"/>
  <c r="E62" i="3"/>
  <c r="F62" i="3"/>
  <c r="H62" i="3"/>
  <c r="J62" i="3"/>
  <c r="A63" i="3"/>
  <c r="F63" i="3" s="1"/>
  <c r="B63" i="3"/>
  <c r="C63" i="3"/>
  <c r="D63" i="3"/>
  <c r="E63" i="3"/>
  <c r="J63" i="3"/>
  <c r="A64" i="3"/>
  <c r="G64" i="3" s="1"/>
  <c r="B64" i="3"/>
  <c r="C64" i="3"/>
  <c r="D64" i="3"/>
  <c r="E64" i="3"/>
  <c r="F64" i="3"/>
  <c r="H64" i="3"/>
  <c r="I64" i="3"/>
  <c r="J64" i="3"/>
  <c r="A65" i="3"/>
  <c r="B65" i="3"/>
  <c r="C65" i="3"/>
  <c r="D65" i="3"/>
  <c r="E65" i="3"/>
  <c r="I65" i="3"/>
  <c r="A66" i="3"/>
  <c r="G66" i="3" s="1"/>
  <c r="B66" i="3"/>
  <c r="C66" i="3"/>
  <c r="D66" i="3"/>
  <c r="E66" i="3"/>
  <c r="F66" i="3"/>
  <c r="I66" i="3"/>
  <c r="J66" i="3"/>
  <c r="A67" i="3"/>
  <c r="B67" i="3"/>
  <c r="C67" i="3"/>
  <c r="D67" i="3"/>
  <c r="E67" i="3"/>
  <c r="A68" i="3"/>
  <c r="B68" i="3"/>
  <c r="C68" i="3"/>
  <c r="D68" i="3"/>
  <c r="E68" i="3"/>
  <c r="I68" i="3"/>
  <c r="A69" i="3"/>
  <c r="E69" i="3" s="1"/>
  <c r="B69" i="3"/>
  <c r="C69" i="3"/>
  <c r="D69" i="3"/>
  <c r="A70" i="3"/>
  <c r="I70" i="3" s="1"/>
  <c r="B70" i="3"/>
  <c r="C70" i="3"/>
  <c r="D70" i="3"/>
  <c r="E70" i="3"/>
  <c r="J70" i="3"/>
  <c r="A71" i="3"/>
  <c r="B71" i="3"/>
  <c r="C71" i="3"/>
  <c r="D71" i="3"/>
  <c r="E71" i="3"/>
  <c r="F71" i="3"/>
  <c r="G71" i="3"/>
  <c r="H71" i="3"/>
  <c r="I71" i="3"/>
  <c r="J71" i="3"/>
  <c r="A72" i="3"/>
  <c r="I72" i="3" s="1"/>
  <c r="B72" i="3"/>
  <c r="C72" i="3"/>
  <c r="D72" i="3"/>
  <c r="E72" i="3"/>
  <c r="H72" i="3"/>
  <c r="A73" i="3"/>
  <c r="I73" i="3" s="1"/>
  <c r="B73" i="3"/>
  <c r="C73" i="3"/>
  <c r="D73" i="3"/>
  <c r="E73" i="3"/>
  <c r="A74" i="3"/>
  <c r="H74" i="3" s="1"/>
  <c r="B74" i="3"/>
  <c r="C74" i="3"/>
  <c r="D74" i="3"/>
  <c r="E74" i="3"/>
  <c r="G74" i="3"/>
  <c r="J74" i="3"/>
  <c r="A75" i="3"/>
  <c r="G75" i="3" s="1"/>
  <c r="B75" i="3"/>
  <c r="C75" i="3"/>
  <c r="D75" i="3"/>
  <c r="E75" i="3"/>
  <c r="F75" i="3"/>
  <c r="H75" i="3"/>
  <c r="I75" i="3"/>
  <c r="J75" i="3"/>
  <c r="A76" i="3"/>
  <c r="I76" i="3" s="1"/>
  <c r="B76" i="3"/>
  <c r="C76" i="3"/>
  <c r="D76" i="3"/>
  <c r="E76" i="3"/>
  <c r="H76" i="3"/>
  <c r="A77" i="3"/>
  <c r="I77" i="3" s="1"/>
  <c r="B77" i="3"/>
  <c r="C77" i="3"/>
  <c r="D77" i="3"/>
  <c r="E77" i="3"/>
  <c r="A78" i="3"/>
  <c r="B78" i="3"/>
  <c r="C78" i="3"/>
  <c r="D78" i="3"/>
  <c r="E78" i="3"/>
  <c r="J78" i="3"/>
  <c r="A79" i="3"/>
  <c r="B79" i="3"/>
  <c r="C79" i="3"/>
  <c r="D79" i="3"/>
  <c r="E79" i="3"/>
  <c r="F79" i="3"/>
  <c r="G79" i="3"/>
  <c r="H79" i="3"/>
  <c r="I79" i="3"/>
  <c r="J79" i="3"/>
  <c r="A80" i="3"/>
  <c r="I80" i="3" s="1"/>
  <c r="B80" i="3"/>
  <c r="C80" i="3"/>
  <c r="D80" i="3"/>
  <c r="E80" i="3"/>
  <c r="H80" i="3"/>
  <c r="A81" i="3"/>
  <c r="I81" i="3" s="1"/>
  <c r="B81" i="3"/>
  <c r="C81" i="3"/>
  <c r="D81" i="3"/>
  <c r="A82" i="3"/>
  <c r="H82" i="3" s="1"/>
  <c r="B82" i="3"/>
  <c r="C82" i="3"/>
  <c r="D82" i="3"/>
  <c r="E82" i="3"/>
  <c r="F82" i="3"/>
  <c r="G82" i="3"/>
  <c r="I82" i="3"/>
  <c r="J82" i="3"/>
  <c r="A83" i="3"/>
  <c r="H83" i="3" s="1"/>
  <c r="B83" i="3"/>
  <c r="C83" i="3"/>
  <c r="D83" i="3"/>
  <c r="E83" i="3"/>
  <c r="G83" i="3"/>
  <c r="I83" i="3"/>
  <c r="A84" i="3"/>
  <c r="B84" i="3"/>
  <c r="C84" i="3"/>
  <c r="D84" i="3"/>
  <c r="E84" i="3"/>
  <c r="A85" i="3"/>
  <c r="B85" i="3"/>
  <c r="C85" i="3"/>
  <c r="D85" i="3"/>
  <c r="E85" i="3"/>
  <c r="A86" i="3"/>
  <c r="H86" i="3" s="1"/>
  <c r="B86" i="3"/>
  <c r="C86" i="3"/>
  <c r="D86" i="3"/>
  <c r="E86" i="3"/>
  <c r="F86" i="3"/>
  <c r="I86" i="3"/>
  <c r="J86" i="3"/>
  <c r="A87" i="3"/>
  <c r="B87" i="3"/>
  <c r="C87" i="3"/>
  <c r="D87" i="3"/>
  <c r="E87" i="3"/>
  <c r="I87" i="3"/>
  <c r="A88" i="3"/>
  <c r="H88" i="3" s="1"/>
  <c r="B88" i="3"/>
  <c r="C88" i="3"/>
  <c r="D88" i="3"/>
  <c r="E88" i="3"/>
  <c r="A89" i="3"/>
  <c r="I89" i="3" s="1"/>
  <c r="B89" i="3"/>
  <c r="C89" i="3"/>
  <c r="D89" i="3"/>
  <c r="A90" i="3"/>
  <c r="H90" i="3" s="1"/>
  <c r="B90" i="3"/>
  <c r="C90" i="3"/>
  <c r="D90" i="3"/>
  <c r="E90" i="3"/>
  <c r="F90" i="3"/>
  <c r="I90" i="3"/>
  <c r="J90" i="3"/>
  <c r="A91" i="3"/>
  <c r="B91" i="3"/>
  <c r="C91" i="3"/>
  <c r="D91" i="3"/>
  <c r="E91" i="3"/>
  <c r="I91" i="3"/>
  <c r="A92" i="3"/>
  <c r="H92" i="3" s="1"/>
  <c r="B92" i="3"/>
  <c r="C92" i="3"/>
  <c r="D92" i="3"/>
  <c r="E92" i="3"/>
  <c r="A93" i="3"/>
  <c r="I93" i="3" s="1"/>
  <c r="B93" i="3"/>
  <c r="C93" i="3"/>
  <c r="D93" i="3"/>
  <c r="E93" i="3"/>
  <c r="A94" i="3"/>
  <c r="B94" i="3"/>
  <c r="C94" i="3"/>
  <c r="D94" i="3"/>
  <c r="E94" i="3"/>
  <c r="J94" i="3"/>
  <c r="A95" i="3"/>
  <c r="B95" i="3"/>
  <c r="C95" i="3"/>
  <c r="D95" i="3"/>
  <c r="E95" i="3"/>
  <c r="F95" i="3"/>
  <c r="G95" i="3"/>
  <c r="H95" i="3"/>
  <c r="I95" i="3"/>
  <c r="J95" i="3"/>
  <c r="A96" i="3"/>
  <c r="H96" i="3" s="1"/>
  <c r="B96" i="3"/>
  <c r="C96" i="3"/>
  <c r="D96" i="3"/>
  <c r="E96" i="3"/>
  <c r="A97" i="3"/>
  <c r="B97" i="3"/>
  <c r="C97" i="3"/>
  <c r="D97" i="3"/>
  <c r="A98" i="3"/>
  <c r="B98" i="3"/>
  <c r="C98" i="3"/>
  <c r="D98" i="3"/>
  <c r="E98" i="3"/>
  <c r="J98" i="3"/>
  <c r="A99" i="3"/>
  <c r="B99" i="3"/>
  <c r="C99" i="3"/>
  <c r="D99" i="3"/>
  <c r="E99" i="3"/>
  <c r="F99" i="3"/>
  <c r="G99" i="3"/>
  <c r="H99" i="3"/>
  <c r="I99" i="3"/>
  <c r="J99" i="3"/>
  <c r="A100" i="3"/>
  <c r="H100" i="3" s="1"/>
  <c r="B100" i="3"/>
  <c r="C100" i="3"/>
  <c r="D100" i="3"/>
  <c r="E100" i="3"/>
  <c r="A101" i="3"/>
  <c r="J101" i="3" s="1"/>
  <c r="B101" i="3"/>
  <c r="C101" i="3"/>
  <c r="D101" i="3"/>
  <c r="A102" i="3"/>
  <c r="B102" i="3"/>
  <c r="C102" i="3"/>
  <c r="D102" i="3"/>
  <c r="E102" i="3"/>
  <c r="A103" i="3"/>
  <c r="B103" i="3"/>
  <c r="C103" i="3"/>
  <c r="D103" i="3"/>
  <c r="E103" i="3"/>
  <c r="F103" i="3"/>
  <c r="G103" i="3"/>
  <c r="H103" i="3"/>
  <c r="I103" i="3"/>
  <c r="J103" i="3"/>
  <c r="A104" i="3"/>
  <c r="H104" i="3" s="1"/>
  <c r="B104" i="3"/>
  <c r="C104" i="3"/>
  <c r="D104" i="3"/>
  <c r="E104" i="3"/>
  <c r="A105" i="3"/>
  <c r="I105" i="3" s="1"/>
  <c r="B105" i="3"/>
  <c r="C105" i="3"/>
  <c r="D105" i="3"/>
  <c r="A106" i="3"/>
  <c r="B106" i="3"/>
  <c r="C106" i="3"/>
  <c r="D106" i="3"/>
  <c r="E106" i="3"/>
  <c r="I106" i="3"/>
  <c r="A107" i="3"/>
  <c r="I107" i="3" s="1"/>
  <c r="B107" i="3"/>
  <c r="C107" i="3"/>
  <c r="D107" i="3"/>
  <c r="E107" i="3"/>
  <c r="H107" i="3"/>
  <c r="A108" i="3"/>
  <c r="G108" i="3" s="1"/>
  <c r="B108" i="3"/>
  <c r="C108" i="3"/>
  <c r="D108" i="3"/>
  <c r="J108" i="3"/>
  <c r="A109" i="3"/>
  <c r="H109" i="3" s="1"/>
  <c r="B109" i="3"/>
  <c r="C109" i="3"/>
  <c r="D109" i="3"/>
  <c r="E109" i="3"/>
  <c r="I109" i="3"/>
  <c r="A110" i="3"/>
  <c r="H110" i="3" s="1"/>
  <c r="B110" i="3"/>
  <c r="C110" i="3"/>
  <c r="D110" i="3"/>
  <c r="E110" i="3"/>
  <c r="G110" i="3"/>
  <c r="I110" i="3"/>
  <c r="A111" i="3"/>
  <c r="F111" i="3" s="1"/>
  <c r="B111" i="3"/>
  <c r="C111" i="3"/>
  <c r="D111" i="3"/>
  <c r="E111" i="3"/>
  <c r="L111" i="3"/>
  <c r="A112" i="3"/>
  <c r="G112" i="3" s="1"/>
  <c r="B112" i="3"/>
  <c r="C112" i="3"/>
  <c r="D112" i="3"/>
  <c r="E112" i="3"/>
  <c r="A113" i="3"/>
  <c r="B113" i="3"/>
  <c r="C113" i="3"/>
  <c r="D113" i="3"/>
  <c r="E113" i="3"/>
  <c r="A114" i="3"/>
  <c r="G114" i="3" s="1"/>
  <c r="B114" i="3"/>
  <c r="C114" i="3"/>
  <c r="D114" i="3"/>
  <c r="E114" i="3"/>
  <c r="F114" i="3"/>
  <c r="H114" i="3"/>
  <c r="I114" i="3"/>
  <c r="J114" i="3"/>
  <c r="L114" i="3" s="1"/>
  <c r="A115" i="3"/>
  <c r="G115" i="3" s="1"/>
  <c r="B115" i="3"/>
  <c r="C115" i="3"/>
  <c r="D115" i="3"/>
  <c r="E115" i="3"/>
  <c r="H115" i="3"/>
  <c r="I115" i="3"/>
  <c r="A116" i="3"/>
  <c r="B116" i="3"/>
  <c r="C116" i="3"/>
  <c r="D116" i="3"/>
  <c r="E116" i="3"/>
  <c r="J116" i="3"/>
  <c r="A117" i="3"/>
  <c r="H117" i="3" s="1"/>
  <c r="B117" i="3"/>
  <c r="C117" i="3"/>
  <c r="D117" i="3"/>
  <c r="E117" i="3"/>
  <c r="J117" i="3"/>
  <c r="A118" i="3"/>
  <c r="F118" i="3" s="1"/>
  <c r="B118" i="3"/>
  <c r="C118" i="3"/>
  <c r="D118" i="3"/>
  <c r="E118" i="3"/>
  <c r="G118" i="3"/>
  <c r="H118" i="3"/>
  <c r="I118" i="3"/>
  <c r="A119" i="3"/>
  <c r="F119" i="3" s="1"/>
  <c r="B119" i="3"/>
  <c r="C119" i="3"/>
  <c r="D119" i="3"/>
  <c r="E119" i="3"/>
  <c r="H119" i="3"/>
  <c r="I119" i="3"/>
  <c r="A120" i="3"/>
  <c r="F120" i="3" s="1"/>
  <c r="B120" i="3"/>
  <c r="C120" i="3"/>
  <c r="D120" i="3"/>
  <c r="E120" i="3"/>
  <c r="A121" i="3"/>
  <c r="F121" i="3" s="1"/>
  <c r="B121" i="3"/>
  <c r="C121" i="3"/>
  <c r="D121" i="3"/>
  <c r="E121" i="3"/>
  <c r="L121" i="3"/>
  <c r="I15" i="6"/>
  <c r="N120" i="4"/>
  <c r="M120" i="4"/>
  <c r="L108" i="4"/>
  <c r="L120" i="4"/>
  <c r="Q120" i="4"/>
  <c r="D120" i="4"/>
  <c r="C120" i="4"/>
  <c r="B120" i="4"/>
  <c r="A120" i="4"/>
  <c r="F120" i="4" s="1"/>
  <c r="D116" i="4"/>
  <c r="C116" i="4"/>
  <c r="B116" i="4"/>
  <c r="A116" i="4"/>
  <c r="D112" i="4"/>
  <c r="C112" i="4"/>
  <c r="B112" i="4"/>
  <c r="A112" i="4"/>
  <c r="I112" i="4" s="1"/>
  <c r="D108" i="4"/>
  <c r="C108" i="4"/>
  <c r="B108" i="4"/>
  <c r="A108" i="4"/>
  <c r="G108" i="4" s="1"/>
  <c r="D104" i="4"/>
  <c r="C104" i="4"/>
  <c r="B104" i="4"/>
  <c r="A104" i="4"/>
  <c r="I104" i="4" s="1"/>
  <c r="D118" i="4"/>
  <c r="C118" i="4"/>
  <c r="B118" i="4"/>
  <c r="A118" i="4"/>
  <c r="J118" i="4" s="1"/>
  <c r="D114" i="4"/>
  <c r="C114" i="4"/>
  <c r="B114" i="4"/>
  <c r="A114" i="4"/>
  <c r="I114" i="4" s="1"/>
  <c r="D110" i="4"/>
  <c r="C110" i="4"/>
  <c r="B110" i="4"/>
  <c r="A110" i="4"/>
  <c r="G110" i="4" s="1"/>
  <c r="L110" i="4" s="1"/>
  <c r="D106" i="4"/>
  <c r="C106" i="4"/>
  <c r="B106" i="4"/>
  <c r="A106" i="4"/>
  <c r="I106" i="4" s="1"/>
  <c r="N106" i="4" s="1"/>
  <c r="D102" i="4"/>
  <c r="C102" i="4"/>
  <c r="B102" i="4"/>
  <c r="A102" i="4"/>
  <c r="G102" i="4" s="1"/>
  <c r="D121" i="4"/>
  <c r="C121" i="4"/>
  <c r="B121" i="4"/>
  <c r="A121" i="4"/>
  <c r="E121" i="4" s="1"/>
  <c r="D117" i="4"/>
  <c r="C117" i="4"/>
  <c r="B117" i="4"/>
  <c r="A117" i="4"/>
  <c r="D113" i="4"/>
  <c r="C113" i="4"/>
  <c r="B113" i="4"/>
  <c r="A113" i="4"/>
  <c r="D109" i="4"/>
  <c r="C109" i="4"/>
  <c r="B109" i="4"/>
  <c r="A109" i="4"/>
  <c r="G109" i="4" s="1"/>
  <c r="D105" i="4"/>
  <c r="C105" i="4"/>
  <c r="B105" i="4"/>
  <c r="A105" i="4"/>
  <c r="I105" i="4" s="1"/>
  <c r="D119" i="4"/>
  <c r="C119" i="4"/>
  <c r="B119" i="4"/>
  <c r="A119" i="4"/>
  <c r="G119" i="4" s="1"/>
  <c r="D115" i="4"/>
  <c r="C115" i="4"/>
  <c r="B115" i="4"/>
  <c r="A115" i="4"/>
  <c r="D111" i="4"/>
  <c r="C111" i="4"/>
  <c r="B111" i="4"/>
  <c r="A111" i="4"/>
  <c r="G111" i="4" s="1"/>
  <c r="D107" i="4"/>
  <c r="C107" i="4"/>
  <c r="B107" i="4"/>
  <c r="A107" i="4"/>
  <c r="I107" i="4" s="1"/>
  <c r="D103" i="4"/>
  <c r="C103" i="4"/>
  <c r="B103" i="4"/>
  <c r="A103" i="4"/>
  <c r="D100" i="4"/>
  <c r="C100" i="4"/>
  <c r="B100" i="4"/>
  <c r="A100" i="4"/>
  <c r="I100" i="4" s="1"/>
  <c r="D96" i="4"/>
  <c r="C96" i="4"/>
  <c r="B96" i="4"/>
  <c r="A96" i="4"/>
  <c r="G96" i="4" s="1"/>
  <c r="L96" i="4" s="1"/>
  <c r="D92" i="4"/>
  <c r="C92" i="4"/>
  <c r="B92" i="4"/>
  <c r="A92" i="4"/>
  <c r="I92" i="4" s="1"/>
  <c r="D88" i="4"/>
  <c r="C88" i="4"/>
  <c r="B88" i="4"/>
  <c r="A88" i="4"/>
  <c r="G88" i="4" s="1"/>
  <c r="L88" i="4" s="1"/>
  <c r="D84" i="4"/>
  <c r="C84" i="4"/>
  <c r="B84" i="4"/>
  <c r="A84" i="4"/>
  <c r="I84" i="4" s="1"/>
  <c r="D98" i="4"/>
  <c r="C98" i="4"/>
  <c r="B98" i="4"/>
  <c r="A98" i="4"/>
  <c r="D94" i="4"/>
  <c r="C94" i="4"/>
  <c r="B94" i="4"/>
  <c r="A94" i="4"/>
  <c r="D90" i="4"/>
  <c r="C90" i="4"/>
  <c r="B90" i="4"/>
  <c r="A90" i="4"/>
  <c r="D86" i="4"/>
  <c r="C86" i="4"/>
  <c r="B86" i="4"/>
  <c r="A86" i="4"/>
  <c r="D82" i="4"/>
  <c r="C82" i="4"/>
  <c r="B82" i="4"/>
  <c r="A82" i="4"/>
  <c r="G82" i="4" s="1"/>
  <c r="L82" i="4" s="1"/>
  <c r="D101" i="4"/>
  <c r="C101" i="4"/>
  <c r="B101" i="4"/>
  <c r="A101" i="4"/>
  <c r="I101" i="4" s="1"/>
  <c r="D97" i="4"/>
  <c r="C97" i="4"/>
  <c r="B97" i="4"/>
  <c r="A97" i="4"/>
  <c r="G97" i="4" s="1"/>
  <c r="D93" i="4"/>
  <c r="C93" i="4"/>
  <c r="B93" i="4"/>
  <c r="A93" i="4"/>
  <c r="D89" i="4"/>
  <c r="C89" i="4"/>
  <c r="B89" i="4"/>
  <c r="A89" i="4"/>
  <c r="G89" i="4" s="1"/>
  <c r="D85" i="4"/>
  <c r="C85" i="4"/>
  <c r="B85" i="4"/>
  <c r="A85" i="4"/>
  <c r="I85" i="4" s="1"/>
  <c r="D99" i="4"/>
  <c r="C99" i="4"/>
  <c r="B99" i="4"/>
  <c r="A99" i="4"/>
  <c r="D95" i="4"/>
  <c r="C95" i="4"/>
  <c r="B95" i="4"/>
  <c r="A95" i="4"/>
  <c r="I95" i="4" s="1"/>
  <c r="D91" i="4"/>
  <c r="C91" i="4"/>
  <c r="B91" i="4"/>
  <c r="A91" i="4"/>
  <c r="G91" i="4" s="1"/>
  <c r="D87" i="4"/>
  <c r="C87" i="4"/>
  <c r="B87" i="4"/>
  <c r="A87" i="4"/>
  <c r="I87" i="4" s="1"/>
  <c r="D83" i="4"/>
  <c r="C83" i="4"/>
  <c r="B83" i="4"/>
  <c r="A83" i="4"/>
  <c r="G83" i="4" s="1"/>
  <c r="D80" i="4"/>
  <c r="C80" i="4"/>
  <c r="B80" i="4"/>
  <c r="A80" i="4"/>
  <c r="I80" i="4" s="1"/>
  <c r="D76" i="4"/>
  <c r="C76" i="4"/>
  <c r="B76" i="4"/>
  <c r="A76" i="4"/>
  <c r="D72" i="4"/>
  <c r="C72" i="4"/>
  <c r="B72" i="4"/>
  <c r="A72" i="4"/>
  <c r="D68" i="4"/>
  <c r="C68" i="4"/>
  <c r="B68" i="4"/>
  <c r="A68" i="4"/>
  <c r="D64" i="4"/>
  <c r="C64" i="4"/>
  <c r="B64" i="4"/>
  <c r="A64" i="4"/>
  <c r="D78" i="4"/>
  <c r="C78" i="4"/>
  <c r="B78" i="4"/>
  <c r="A78" i="4"/>
  <c r="G78" i="4" s="1"/>
  <c r="L78" i="4" s="1"/>
  <c r="D74" i="4"/>
  <c r="C74" i="4"/>
  <c r="B74" i="4"/>
  <c r="A74" i="4"/>
  <c r="I74" i="4" s="1"/>
  <c r="D70" i="4"/>
  <c r="C70" i="4"/>
  <c r="B70" i="4"/>
  <c r="A70" i="4"/>
  <c r="G70" i="4" s="1"/>
  <c r="D66" i="4"/>
  <c r="C66" i="4"/>
  <c r="B66" i="4"/>
  <c r="A66" i="4"/>
  <c r="D62" i="4"/>
  <c r="C62" i="4"/>
  <c r="B62" i="4"/>
  <c r="A62" i="4"/>
  <c r="G62" i="4" s="1"/>
  <c r="L62" i="4" s="1"/>
  <c r="D81" i="4"/>
  <c r="C81" i="4"/>
  <c r="B81" i="4"/>
  <c r="A81" i="4"/>
  <c r="I81" i="4" s="1"/>
  <c r="D77" i="4"/>
  <c r="C77" i="4"/>
  <c r="B77" i="4"/>
  <c r="A77" i="4"/>
  <c r="D73" i="4"/>
  <c r="C73" i="4"/>
  <c r="B73" i="4"/>
  <c r="A73" i="4"/>
  <c r="I73" i="4" s="1"/>
  <c r="D69" i="4"/>
  <c r="C69" i="4"/>
  <c r="B69" i="4"/>
  <c r="A69" i="4"/>
  <c r="G69" i="4" s="1"/>
  <c r="D65" i="4"/>
  <c r="C65" i="4"/>
  <c r="B65" i="4"/>
  <c r="A65" i="4"/>
  <c r="I65" i="4" s="1"/>
  <c r="D79" i="4"/>
  <c r="C79" i="4"/>
  <c r="B79" i="4"/>
  <c r="A79" i="4"/>
  <c r="G79" i="4" s="1"/>
  <c r="D75" i="4"/>
  <c r="C75" i="4"/>
  <c r="B75" i="4"/>
  <c r="A75" i="4"/>
  <c r="I75" i="4" s="1"/>
  <c r="D71" i="4"/>
  <c r="C71" i="4"/>
  <c r="B71" i="4"/>
  <c r="A71" i="4"/>
  <c r="D67" i="4"/>
  <c r="C67" i="4"/>
  <c r="B67" i="4"/>
  <c r="A67" i="4"/>
  <c r="D63" i="4"/>
  <c r="C63" i="4"/>
  <c r="B63" i="4"/>
  <c r="A63" i="4"/>
  <c r="G63" i="4" s="1"/>
  <c r="D60" i="4"/>
  <c r="C60" i="4"/>
  <c r="B60" i="4"/>
  <c r="A60" i="4"/>
  <c r="I60" i="4" s="1"/>
  <c r="D56" i="4"/>
  <c r="C56" i="4"/>
  <c r="B56" i="4"/>
  <c r="A56" i="4"/>
  <c r="G56" i="4" s="1"/>
  <c r="L56" i="4" s="1"/>
  <c r="D52" i="4"/>
  <c r="C52" i="4"/>
  <c r="B52" i="4"/>
  <c r="A52" i="4"/>
  <c r="I52" i="4" s="1"/>
  <c r="D48" i="4"/>
  <c r="C48" i="4"/>
  <c r="B48" i="4"/>
  <c r="A48" i="4"/>
  <c r="G48" i="4" s="1"/>
  <c r="D44" i="4"/>
  <c r="C44" i="4"/>
  <c r="B44" i="4"/>
  <c r="A44" i="4"/>
  <c r="I44" i="4" s="1"/>
  <c r="D58" i="4"/>
  <c r="C58" i="4"/>
  <c r="B58" i="4"/>
  <c r="A58" i="4"/>
  <c r="D54" i="4"/>
  <c r="C54" i="4"/>
  <c r="B54" i="4"/>
  <c r="A54" i="4"/>
  <c r="D50" i="4"/>
  <c r="C50" i="4"/>
  <c r="B50" i="4"/>
  <c r="A50" i="4"/>
  <c r="G50" i="4" s="1"/>
  <c r="L50" i="4" s="1"/>
  <c r="D46" i="4"/>
  <c r="C46" i="4"/>
  <c r="B46" i="4"/>
  <c r="A46" i="4"/>
  <c r="I46" i="4" s="1"/>
  <c r="D42" i="4"/>
  <c r="C42" i="4"/>
  <c r="B42" i="4"/>
  <c r="A42" i="4"/>
  <c r="G42" i="4" s="1"/>
  <c r="L42" i="4" s="1"/>
  <c r="D61" i="4"/>
  <c r="C61" i="4"/>
  <c r="B61" i="4"/>
  <c r="A61" i="4"/>
  <c r="I61" i="4" s="1"/>
  <c r="D57" i="4"/>
  <c r="C57" i="4"/>
  <c r="B57" i="4"/>
  <c r="A57" i="4"/>
  <c r="G57" i="4" s="1"/>
  <c r="D53" i="4"/>
  <c r="C53" i="4"/>
  <c r="B53" i="4"/>
  <c r="A53" i="4"/>
  <c r="I53" i="4" s="1"/>
  <c r="D49" i="4"/>
  <c r="C49" i="4"/>
  <c r="B49" i="4"/>
  <c r="A49" i="4"/>
  <c r="D45" i="4"/>
  <c r="C45" i="4"/>
  <c r="B45" i="4"/>
  <c r="A45" i="4"/>
  <c r="D59" i="4"/>
  <c r="C59" i="4"/>
  <c r="B59" i="4"/>
  <c r="A59" i="4"/>
  <c r="G59" i="4" s="1"/>
  <c r="D55" i="4"/>
  <c r="C55" i="4"/>
  <c r="B55" i="4"/>
  <c r="A55" i="4"/>
  <c r="I55" i="4" s="1"/>
  <c r="D51" i="4"/>
  <c r="C51" i="4"/>
  <c r="B51" i="4"/>
  <c r="A51" i="4"/>
  <c r="G51" i="4" s="1"/>
  <c r="D47" i="4"/>
  <c r="C47" i="4"/>
  <c r="B47" i="4"/>
  <c r="A47" i="4"/>
  <c r="D43" i="4"/>
  <c r="C43" i="4"/>
  <c r="B43" i="4"/>
  <c r="A43" i="4"/>
  <c r="G43" i="4" s="1"/>
  <c r="D40" i="4"/>
  <c r="C40" i="4"/>
  <c r="B40" i="4"/>
  <c r="A40" i="4"/>
  <c r="I40" i="4" s="1"/>
  <c r="D36" i="4"/>
  <c r="C36" i="4"/>
  <c r="B36" i="4"/>
  <c r="A36" i="4"/>
  <c r="G36" i="4" s="1"/>
  <c r="D32" i="4"/>
  <c r="C32" i="4"/>
  <c r="B32" i="4"/>
  <c r="A32" i="4"/>
  <c r="I32" i="4" s="1"/>
  <c r="D28" i="4"/>
  <c r="C28" i="4"/>
  <c r="B28" i="4"/>
  <c r="A28" i="4"/>
  <c r="D24" i="4"/>
  <c r="C24" i="4"/>
  <c r="B24" i="4"/>
  <c r="A24" i="4"/>
  <c r="G24" i="4" s="1"/>
  <c r="L24" i="4" s="1"/>
  <c r="D38" i="4"/>
  <c r="C38" i="4"/>
  <c r="B38" i="4"/>
  <c r="A38" i="4"/>
  <c r="G38" i="4" s="1"/>
  <c r="D34" i="4"/>
  <c r="C34" i="4"/>
  <c r="B34" i="4"/>
  <c r="A34" i="4"/>
  <c r="I34" i="4" s="1"/>
  <c r="D30" i="4"/>
  <c r="C30" i="4"/>
  <c r="B30" i="4"/>
  <c r="A30" i="4"/>
  <c r="H30" i="4" s="1"/>
  <c r="D26" i="4"/>
  <c r="C26" i="4"/>
  <c r="B26" i="4"/>
  <c r="A26" i="4"/>
  <c r="D22" i="4"/>
  <c r="C22" i="4"/>
  <c r="B22" i="4"/>
  <c r="A22" i="4"/>
  <c r="G22" i="4" s="1"/>
  <c r="L22" i="4" s="1"/>
  <c r="D41" i="4"/>
  <c r="C41" i="4"/>
  <c r="B41" i="4"/>
  <c r="A41" i="4"/>
  <c r="G41" i="4" s="1"/>
  <c r="D37" i="4"/>
  <c r="C37" i="4"/>
  <c r="B37" i="4"/>
  <c r="A37" i="4"/>
  <c r="D33" i="4"/>
  <c r="C33" i="4"/>
  <c r="B33" i="4"/>
  <c r="A33" i="4"/>
  <c r="G33" i="4" s="1"/>
  <c r="D29" i="4"/>
  <c r="C29" i="4"/>
  <c r="B29" i="4"/>
  <c r="A29" i="4"/>
  <c r="I29" i="4" s="1"/>
  <c r="D25" i="4"/>
  <c r="C25" i="4"/>
  <c r="B25" i="4"/>
  <c r="A25" i="4"/>
  <c r="G25" i="4" s="1"/>
  <c r="D39" i="4"/>
  <c r="C39" i="4"/>
  <c r="B39" i="4"/>
  <c r="A39" i="4"/>
  <c r="I39" i="4" s="1"/>
  <c r="D35" i="4"/>
  <c r="C35" i="4"/>
  <c r="B35" i="4"/>
  <c r="A35" i="4"/>
  <c r="H35" i="4" s="1"/>
  <c r="D31" i="4"/>
  <c r="C31" i="4"/>
  <c r="B31" i="4"/>
  <c r="A31" i="4"/>
  <c r="D27" i="4"/>
  <c r="C27" i="4"/>
  <c r="B27" i="4"/>
  <c r="A27" i="4"/>
  <c r="H27" i="4" s="1"/>
  <c r="D23" i="4"/>
  <c r="C23" i="4"/>
  <c r="B23" i="4"/>
  <c r="A23" i="4"/>
  <c r="G23" i="4" s="1"/>
  <c r="D20" i="4"/>
  <c r="C20" i="4"/>
  <c r="B20" i="4"/>
  <c r="A20" i="4"/>
  <c r="D16" i="4"/>
  <c r="C16" i="4"/>
  <c r="B16" i="4"/>
  <c r="A16" i="4"/>
  <c r="H16" i="4" s="1"/>
  <c r="D12" i="4"/>
  <c r="C12" i="4"/>
  <c r="B12" i="4"/>
  <c r="A12" i="4"/>
  <c r="G12" i="4" s="1"/>
  <c r="D8" i="4"/>
  <c r="C8" i="4"/>
  <c r="B8" i="4"/>
  <c r="A8" i="4"/>
  <c r="I8" i="4" s="1"/>
  <c r="D4" i="4"/>
  <c r="C4" i="4"/>
  <c r="B4" i="4"/>
  <c r="A4" i="4"/>
  <c r="G4" i="4" s="1"/>
  <c r="D18" i="4"/>
  <c r="C18" i="4"/>
  <c r="B18" i="4"/>
  <c r="A18" i="4"/>
  <c r="H18" i="4" s="1"/>
  <c r="M18" i="4" s="1"/>
  <c r="D14" i="4"/>
  <c r="C14" i="4"/>
  <c r="B14" i="4"/>
  <c r="A14" i="4"/>
  <c r="D10" i="4"/>
  <c r="C10" i="4"/>
  <c r="B10" i="4"/>
  <c r="A10" i="4"/>
  <c r="J10" i="4" s="1"/>
  <c r="D6" i="4"/>
  <c r="C6" i="4"/>
  <c r="B6" i="4"/>
  <c r="A6" i="4"/>
  <c r="D2" i="4"/>
  <c r="C2" i="4"/>
  <c r="B2" i="4"/>
  <c r="A2" i="4"/>
  <c r="I2" i="4" s="1"/>
  <c r="N2" i="4" s="1"/>
  <c r="D21" i="4"/>
  <c r="C21" i="4"/>
  <c r="B21" i="4"/>
  <c r="A21" i="4"/>
  <c r="I21" i="4" s="1"/>
  <c r="D17" i="4"/>
  <c r="C17" i="4"/>
  <c r="B17" i="4"/>
  <c r="A17" i="4"/>
  <c r="I17" i="4" s="1"/>
  <c r="D13" i="4"/>
  <c r="C13" i="4"/>
  <c r="B13" i="4"/>
  <c r="A13" i="4"/>
  <c r="H13" i="4" s="1"/>
  <c r="D9" i="4"/>
  <c r="C9" i="4"/>
  <c r="B9" i="4"/>
  <c r="A9" i="4"/>
  <c r="G9" i="4" s="1"/>
  <c r="D5" i="4"/>
  <c r="C5" i="4"/>
  <c r="B5" i="4"/>
  <c r="A5" i="4"/>
  <c r="D19" i="4"/>
  <c r="C19" i="4"/>
  <c r="B19" i="4"/>
  <c r="A19" i="4"/>
  <c r="H19" i="4" s="1"/>
  <c r="D15" i="4"/>
  <c r="C15" i="4"/>
  <c r="B15" i="4"/>
  <c r="A15" i="4"/>
  <c r="J15" i="4" s="1"/>
  <c r="D11" i="4"/>
  <c r="C11" i="4"/>
  <c r="B11" i="4"/>
  <c r="A11" i="4"/>
  <c r="I11" i="4" s="1"/>
  <c r="D7" i="4"/>
  <c r="C7" i="4"/>
  <c r="B7" i="4"/>
  <c r="A7" i="4"/>
  <c r="G7" i="4" s="1"/>
  <c r="D3" i="4"/>
  <c r="C3" i="4"/>
  <c r="B3" i="4"/>
  <c r="A3" i="4"/>
  <c r="I3" i="4" s="1"/>
  <c r="L60" i="3" l="1"/>
  <c r="F44" i="3"/>
  <c r="J44" i="3"/>
  <c r="G44" i="3"/>
  <c r="H44" i="3"/>
  <c r="N52" i="4"/>
  <c r="N60" i="4"/>
  <c r="N74" i="4"/>
  <c r="N80" i="4"/>
  <c r="N84" i="4"/>
  <c r="N100" i="4"/>
  <c r="N104" i="4"/>
  <c r="G116" i="3"/>
  <c r="L116" i="3" s="1"/>
  <c r="F116" i="3"/>
  <c r="H116" i="3"/>
  <c r="I116" i="3"/>
  <c r="H98" i="3"/>
  <c r="L98" i="3" s="1"/>
  <c r="F98" i="3"/>
  <c r="G98" i="3"/>
  <c r="I98" i="3"/>
  <c r="F87" i="3"/>
  <c r="J87" i="3"/>
  <c r="G87" i="3"/>
  <c r="L87" i="3" s="1"/>
  <c r="H87" i="3"/>
  <c r="H78" i="3"/>
  <c r="F78" i="3"/>
  <c r="G78" i="3"/>
  <c r="I78" i="3"/>
  <c r="L75" i="3"/>
  <c r="F68" i="3"/>
  <c r="J68" i="3"/>
  <c r="G68" i="3"/>
  <c r="H68" i="3"/>
  <c r="L64" i="3"/>
  <c r="J58" i="3"/>
  <c r="F58" i="3"/>
  <c r="F16" i="3"/>
  <c r="J16" i="3"/>
  <c r="G16" i="3"/>
  <c r="H16" i="3"/>
  <c r="L16" i="3" s="1"/>
  <c r="H7" i="3"/>
  <c r="F7" i="3"/>
  <c r="G7" i="3"/>
  <c r="I7" i="3"/>
  <c r="H102" i="3"/>
  <c r="F102" i="3"/>
  <c r="G102" i="3"/>
  <c r="I102" i="3"/>
  <c r="H113" i="3"/>
  <c r="I113" i="3"/>
  <c r="J113" i="3"/>
  <c r="H94" i="3"/>
  <c r="L94" i="3" s="1"/>
  <c r="F94" i="3"/>
  <c r="G94" i="3"/>
  <c r="I94" i="3"/>
  <c r="F91" i="3"/>
  <c r="J91" i="3"/>
  <c r="G91" i="3"/>
  <c r="L91" i="3" s="1"/>
  <c r="H91" i="3"/>
  <c r="H67" i="3"/>
  <c r="F67" i="3"/>
  <c r="G67" i="3"/>
  <c r="J67" i="3"/>
  <c r="G50" i="3"/>
  <c r="L50" i="3" s="1"/>
  <c r="F50" i="3"/>
  <c r="H50" i="3"/>
  <c r="I50" i="3"/>
  <c r="G41" i="3"/>
  <c r="H41" i="3"/>
  <c r="G30" i="3"/>
  <c r="F30" i="3"/>
  <c r="H30" i="3"/>
  <c r="J30" i="3"/>
  <c r="I22" i="3"/>
  <c r="J22" i="3"/>
  <c r="F20" i="3"/>
  <c r="J20" i="3"/>
  <c r="G20" i="3"/>
  <c r="H20" i="3"/>
  <c r="L3" i="3"/>
  <c r="F106" i="3"/>
  <c r="J106" i="3"/>
  <c r="G106" i="3"/>
  <c r="H106" i="3"/>
  <c r="J102" i="3"/>
  <c r="I84" i="3"/>
  <c r="H84" i="3"/>
  <c r="L74" i="3"/>
  <c r="I44" i="3"/>
  <c r="G29" i="3"/>
  <c r="H29" i="3"/>
  <c r="I29" i="3"/>
  <c r="H19" i="3"/>
  <c r="F19" i="3"/>
  <c r="G19" i="3"/>
  <c r="J19" i="3"/>
  <c r="I120" i="3"/>
  <c r="J112" i="3"/>
  <c r="J110" i="3"/>
  <c r="L110" i="3" s="1"/>
  <c r="F110" i="3"/>
  <c r="G107" i="3"/>
  <c r="L103" i="3"/>
  <c r="L99" i="3"/>
  <c r="L95" i="3"/>
  <c r="L90" i="3"/>
  <c r="J83" i="3"/>
  <c r="L83" i="3" s="1"/>
  <c r="F83" i="3"/>
  <c r="L82" i="3"/>
  <c r="L79" i="3"/>
  <c r="F74" i="3"/>
  <c r="L71" i="3"/>
  <c r="J12" i="3"/>
  <c r="L12" i="3" s="1"/>
  <c r="F12" i="3"/>
  <c r="J4" i="3"/>
  <c r="L4" i="3" s="1"/>
  <c r="F4" i="3"/>
  <c r="H60" i="3"/>
  <c r="H56" i="3"/>
  <c r="F51" i="3"/>
  <c r="J46" i="3"/>
  <c r="I45" i="3"/>
  <c r="H24" i="3"/>
  <c r="I18" i="3"/>
  <c r="L18" i="3" s="1"/>
  <c r="L2" i="3"/>
  <c r="J109" i="3"/>
  <c r="G90" i="3"/>
  <c r="G86" i="3"/>
  <c r="L86" i="3" s="1"/>
  <c r="I74" i="3"/>
  <c r="H66" i="3"/>
  <c r="I55" i="3"/>
  <c r="H46" i="3"/>
  <c r="L40" i="3"/>
  <c r="L36" i="3"/>
  <c r="H18" i="3"/>
  <c r="E105" i="3"/>
  <c r="G97" i="3"/>
  <c r="H97" i="3"/>
  <c r="E89" i="3"/>
  <c r="G85" i="3"/>
  <c r="H85" i="3"/>
  <c r="E81" i="3"/>
  <c r="H59" i="3"/>
  <c r="F59" i="3"/>
  <c r="G59" i="3"/>
  <c r="G54" i="3"/>
  <c r="F54" i="3"/>
  <c r="H54" i="3"/>
  <c r="F17" i="3"/>
  <c r="J17" i="3"/>
  <c r="G17" i="3"/>
  <c r="H17" i="3"/>
  <c r="G10" i="3"/>
  <c r="H10" i="3"/>
  <c r="I10" i="3"/>
  <c r="F5" i="3"/>
  <c r="J5" i="3"/>
  <c r="H5" i="3"/>
  <c r="I5" i="3"/>
  <c r="H120" i="3"/>
  <c r="G119" i="3"/>
  <c r="J118" i="3"/>
  <c r="L118" i="3" s="1"/>
  <c r="I117" i="3"/>
  <c r="G113" i="3"/>
  <c r="L113" i="3" s="1"/>
  <c r="I112" i="3"/>
  <c r="G109" i="3"/>
  <c r="L109" i="3" s="1"/>
  <c r="I108" i="3"/>
  <c r="F107" i="3"/>
  <c r="J107" i="3"/>
  <c r="L107" i="3" s="1"/>
  <c r="J105" i="3"/>
  <c r="I104" i="3"/>
  <c r="I100" i="3"/>
  <c r="J97" i="3"/>
  <c r="I96" i="3"/>
  <c r="J93" i="3"/>
  <c r="I92" i="3"/>
  <c r="J89" i="3"/>
  <c r="I88" i="3"/>
  <c r="J85" i="3"/>
  <c r="J81" i="3"/>
  <c r="J77" i="3"/>
  <c r="J73" i="3"/>
  <c r="G70" i="3"/>
  <c r="F70" i="3"/>
  <c r="H70" i="3"/>
  <c r="L56" i="3"/>
  <c r="H47" i="3"/>
  <c r="G47" i="3"/>
  <c r="I47" i="3"/>
  <c r="F33" i="3"/>
  <c r="J33" i="3"/>
  <c r="G33" i="3"/>
  <c r="H33" i="3"/>
  <c r="G26" i="3"/>
  <c r="H26" i="3"/>
  <c r="I26" i="3"/>
  <c r="L23" i="3"/>
  <c r="F21" i="3"/>
  <c r="J21" i="3"/>
  <c r="H21" i="3"/>
  <c r="I21" i="3"/>
  <c r="H11" i="3"/>
  <c r="F11" i="3"/>
  <c r="G11" i="3"/>
  <c r="G6" i="3"/>
  <c r="F6" i="3"/>
  <c r="H6" i="3"/>
  <c r="G101" i="3"/>
  <c r="H101" i="3"/>
  <c r="H31" i="3"/>
  <c r="G31" i="3"/>
  <c r="I31" i="3"/>
  <c r="G120" i="3"/>
  <c r="J119" i="3"/>
  <c r="G117" i="3"/>
  <c r="F115" i="3"/>
  <c r="J115" i="3"/>
  <c r="L115" i="3" s="1"/>
  <c r="F113" i="3"/>
  <c r="H112" i="3"/>
  <c r="L112" i="3" s="1"/>
  <c r="F109" i="3"/>
  <c r="H108" i="3"/>
  <c r="L108" i="3" s="1"/>
  <c r="I101" i="3"/>
  <c r="I97" i="3"/>
  <c r="I85" i="3"/>
  <c r="H63" i="3"/>
  <c r="G63" i="3"/>
  <c r="I63" i="3"/>
  <c r="J59" i="3"/>
  <c r="J54" i="3"/>
  <c r="F49" i="3"/>
  <c r="J49" i="3"/>
  <c r="G49" i="3"/>
  <c r="H49" i="3"/>
  <c r="G42" i="3"/>
  <c r="H42" i="3"/>
  <c r="I42" i="3"/>
  <c r="L39" i="3"/>
  <c r="F37" i="3"/>
  <c r="J37" i="3"/>
  <c r="H37" i="3"/>
  <c r="I37" i="3"/>
  <c r="J31" i="3"/>
  <c r="H27" i="3"/>
  <c r="F27" i="3"/>
  <c r="G27" i="3"/>
  <c r="L27" i="3" s="1"/>
  <c r="G22" i="3"/>
  <c r="L22" i="3" s="1"/>
  <c r="F22" i="3"/>
  <c r="H22" i="3"/>
  <c r="L13" i="3"/>
  <c r="J10" i="3"/>
  <c r="L8" i="3"/>
  <c r="E108" i="3"/>
  <c r="G105" i="3"/>
  <c r="H105" i="3"/>
  <c r="E101" i="3"/>
  <c r="E97" i="3"/>
  <c r="G93" i="3"/>
  <c r="H93" i="3"/>
  <c r="G89" i="3"/>
  <c r="H89" i="3"/>
  <c r="G81" i="3"/>
  <c r="H81" i="3"/>
  <c r="G77" i="3"/>
  <c r="H77" i="3"/>
  <c r="G73" i="3"/>
  <c r="H73" i="3"/>
  <c r="F69" i="3"/>
  <c r="J69" i="3"/>
  <c r="H69" i="3"/>
  <c r="I69" i="3"/>
  <c r="J120" i="3"/>
  <c r="F117" i="3"/>
  <c r="F112" i="3"/>
  <c r="F108" i="3"/>
  <c r="F105" i="3"/>
  <c r="F104" i="3"/>
  <c r="J104" i="3"/>
  <c r="G104" i="3"/>
  <c r="L104" i="3" s="1"/>
  <c r="F101" i="3"/>
  <c r="F100" i="3"/>
  <c r="J100" i="3"/>
  <c r="G100" i="3"/>
  <c r="L100" i="3" s="1"/>
  <c r="F97" i="3"/>
  <c r="F96" i="3"/>
  <c r="J96" i="3"/>
  <c r="G96" i="3"/>
  <c r="F93" i="3"/>
  <c r="F92" i="3"/>
  <c r="J92" i="3"/>
  <c r="G92" i="3"/>
  <c r="L92" i="3" s="1"/>
  <c r="F89" i="3"/>
  <c r="F88" i="3"/>
  <c r="J88" i="3"/>
  <c r="G88" i="3"/>
  <c r="F85" i="3"/>
  <c r="F84" i="3"/>
  <c r="J84" i="3"/>
  <c r="G84" i="3"/>
  <c r="L84" i="3" s="1"/>
  <c r="F81" i="3"/>
  <c r="F80" i="3"/>
  <c r="J80" i="3"/>
  <c r="G80" i="3"/>
  <c r="F77" i="3"/>
  <c r="F76" i="3"/>
  <c r="J76" i="3"/>
  <c r="G76" i="3"/>
  <c r="F73" i="3"/>
  <c r="F72" i="3"/>
  <c r="J72" i="3"/>
  <c r="G72" i="3"/>
  <c r="G69" i="3"/>
  <c r="F65" i="3"/>
  <c r="J65" i="3"/>
  <c r="G65" i="3"/>
  <c r="H65" i="3"/>
  <c r="I59" i="3"/>
  <c r="G58" i="3"/>
  <c r="H58" i="3"/>
  <c r="I58" i="3"/>
  <c r="L55" i="3"/>
  <c r="I54" i="3"/>
  <c r="F53" i="3"/>
  <c r="J53" i="3"/>
  <c r="H53" i="3"/>
  <c r="L53" i="3" s="1"/>
  <c r="I53" i="3"/>
  <c r="J47" i="3"/>
  <c r="H43" i="3"/>
  <c r="F43" i="3"/>
  <c r="G43" i="3"/>
  <c r="G38" i="3"/>
  <c r="F38" i="3"/>
  <c r="H38" i="3"/>
  <c r="F31" i="3"/>
  <c r="J26" i="3"/>
  <c r="L24" i="3"/>
  <c r="I17" i="3"/>
  <c r="H15" i="3"/>
  <c r="G15" i="3"/>
  <c r="L15" i="3" s="1"/>
  <c r="I15" i="3"/>
  <c r="F10" i="3"/>
  <c r="G5" i="3"/>
  <c r="L62" i="3"/>
  <c r="F57" i="3"/>
  <c r="J57" i="3"/>
  <c r="F41" i="3"/>
  <c r="J41" i="3"/>
  <c r="F25" i="3"/>
  <c r="J25" i="3"/>
  <c r="F9" i="3"/>
  <c r="J9" i="3"/>
  <c r="I67" i="3"/>
  <c r="L66" i="3"/>
  <c r="I62" i="3"/>
  <c r="F61" i="3"/>
  <c r="J61" i="3"/>
  <c r="L61" i="3" s="1"/>
  <c r="I57" i="3"/>
  <c r="L57" i="3" s="1"/>
  <c r="I51" i="3"/>
  <c r="L51" i="3" s="1"/>
  <c r="I46" i="3"/>
  <c r="F45" i="3"/>
  <c r="J45" i="3"/>
  <c r="L45" i="3" s="1"/>
  <c r="I41" i="3"/>
  <c r="I35" i="3"/>
  <c r="L35" i="3" s="1"/>
  <c r="L34" i="3"/>
  <c r="I30" i="3"/>
  <c r="F29" i="3"/>
  <c r="J29" i="3"/>
  <c r="I25" i="3"/>
  <c r="I19" i="3"/>
  <c r="I14" i="3"/>
  <c r="L14" i="3" s="1"/>
  <c r="F13" i="3"/>
  <c r="J13" i="3"/>
  <c r="I9" i="3"/>
  <c r="L9" i="3" s="1"/>
  <c r="J85" i="4"/>
  <c r="J2" i="4"/>
  <c r="J84" i="4"/>
  <c r="J39" i="4"/>
  <c r="H100" i="4"/>
  <c r="J60" i="4"/>
  <c r="H107" i="4"/>
  <c r="J56" i="4"/>
  <c r="I69" i="4"/>
  <c r="J19" i="4"/>
  <c r="J25" i="4"/>
  <c r="J101" i="4"/>
  <c r="H21" i="4"/>
  <c r="J23" i="4"/>
  <c r="J46" i="4"/>
  <c r="H75" i="4"/>
  <c r="I91" i="4"/>
  <c r="H84" i="4"/>
  <c r="M84" i="4" s="1"/>
  <c r="J105" i="4"/>
  <c r="J12" i="4"/>
  <c r="G61" i="4"/>
  <c r="G87" i="4"/>
  <c r="J21" i="4"/>
  <c r="H39" i="4"/>
  <c r="G34" i="4"/>
  <c r="J48" i="4"/>
  <c r="J75" i="4"/>
  <c r="H85" i="4"/>
  <c r="J114" i="4"/>
  <c r="H29" i="4"/>
  <c r="H55" i="4"/>
  <c r="H57" i="4"/>
  <c r="G52" i="4"/>
  <c r="J9" i="4"/>
  <c r="J29" i="4"/>
  <c r="G32" i="4"/>
  <c r="L32" i="4" s="1"/>
  <c r="H40" i="4"/>
  <c r="J55" i="4"/>
  <c r="G44" i="4"/>
  <c r="G65" i="4"/>
  <c r="G73" i="4"/>
  <c r="H81" i="4"/>
  <c r="G80" i="4"/>
  <c r="H87" i="4"/>
  <c r="H2" i="4"/>
  <c r="H4" i="4"/>
  <c r="M4" i="4" s="1"/>
  <c r="J16" i="4"/>
  <c r="H25" i="4"/>
  <c r="J33" i="4"/>
  <c r="H34" i="4"/>
  <c r="M34" i="4" s="1"/>
  <c r="H32" i="4"/>
  <c r="J40" i="4"/>
  <c r="J59" i="4"/>
  <c r="H61" i="4"/>
  <c r="H46" i="4"/>
  <c r="H48" i="4"/>
  <c r="J52" i="4"/>
  <c r="G75" i="4"/>
  <c r="H65" i="4"/>
  <c r="H73" i="4"/>
  <c r="J81" i="4"/>
  <c r="H80" i="4"/>
  <c r="M80" i="4" s="1"/>
  <c r="H91" i="4"/>
  <c r="J95" i="4"/>
  <c r="I89" i="4"/>
  <c r="G84" i="4"/>
  <c r="L84" i="4" s="1"/>
  <c r="H96" i="4"/>
  <c r="G105" i="4"/>
  <c r="G106" i="4"/>
  <c r="G114" i="4"/>
  <c r="H104" i="4"/>
  <c r="G40" i="4"/>
  <c r="L40" i="4" s="1"/>
  <c r="H42" i="4"/>
  <c r="J50" i="4"/>
  <c r="G81" i="4"/>
  <c r="J74" i="4"/>
  <c r="G95" i="4"/>
  <c r="H110" i="4"/>
  <c r="M110" i="4" s="1"/>
  <c r="J3" i="4"/>
  <c r="J42" i="4"/>
  <c r="H52" i="4"/>
  <c r="H95" i="4"/>
  <c r="I82" i="4"/>
  <c r="G92" i="4"/>
  <c r="I109" i="4"/>
  <c r="I110" i="4"/>
  <c r="N110" i="4" s="1"/>
  <c r="G104" i="4"/>
  <c r="G21" i="4"/>
  <c r="H12" i="4"/>
  <c r="M12" i="4" s="1"/>
  <c r="G39" i="4"/>
  <c r="L38" i="4" s="1"/>
  <c r="J34" i="4"/>
  <c r="J32" i="4"/>
  <c r="I43" i="4"/>
  <c r="G53" i="4"/>
  <c r="J61" i="4"/>
  <c r="H56" i="4"/>
  <c r="M56" i="4" s="1"/>
  <c r="H69" i="4"/>
  <c r="J73" i="4"/>
  <c r="I62" i="4"/>
  <c r="J80" i="4"/>
  <c r="G85" i="4"/>
  <c r="H101" i="4"/>
  <c r="G100" i="4"/>
  <c r="H105" i="4"/>
  <c r="H106" i="4"/>
  <c r="M106" i="4" s="1"/>
  <c r="H114" i="4"/>
  <c r="M114" i="4" s="1"/>
  <c r="J108" i="4"/>
  <c r="F11" i="4"/>
  <c r="H15" i="4"/>
  <c r="I6" i="4"/>
  <c r="N6" i="4" s="1"/>
  <c r="G6" i="4"/>
  <c r="L6" i="4" s="1"/>
  <c r="I31" i="4"/>
  <c r="J31" i="4"/>
  <c r="I26" i="4"/>
  <c r="N26" i="4" s="1"/>
  <c r="J26" i="4"/>
  <c r="H26" i="4"/>
  <c r="M26" i="4" s="1"/>
  <c r="F26" i="4"/>
  <c r="I94" i="4"/>
  <c r="N94" i="4" s="1"/>
  <c r="J94" i="4"/>
  <c r="H94" i="4"/>
  <c r="G94" i="4"/>
  <c r="L94" i="4" s="1"/>
  <c r="G11" i="4"/>
  <c r="G5" i="4"/>
  <c r="L4" i="4" s="1"/>
  <c r="H5" i="4"/>
  <c r="F5" i="4"/>
  <c r="H17" i="4"/>
  <c r="M16" i="4" s="1"/>
  <c r="H6" i="4"/>
  <c r="I14" i="4"/>
  <c r="H14" i="4"/>
  <c r="M14" i="4" s="1"/>
  <c r="F14" i="4"/>
  <c r="F8" i="4"/>
  <c r="G20" i="4"/>
  <c r="L20" i="4" s="1"/>
  <c r="H20" i="4"/>
  <c r="M20" i="4" s="1"/>
  <c r="F20" i="4"/>
  <c r="G31" i="4"/>
  <c r="G37" i="4"/>
  <c r="L36" i="4" s="1"/>
  <c r="I37" i="4"/>
  <c r="H37" i="4"/>
  <c r="F37" i="4"/>
  <c r="G26" i="4"/>
  <c r="G28" i="4"/>
  <c r="I28" i="4"/>
  <c r="N28" i="4" s="1"/>
  <c r="F28" i="4"/>
  <c r="I64" i="4"/>
  <c r="N64" i="4" s="1"/>
  <c r="J64" i="4"/>
  <c r="H64" i="4"/>
  <c r="M64" i="4" s="1"/>
  <c r="G64" i="4"/>
  <c r="L64" i="4" s="1"/>
  <c r="F64" i="4"/>
  <c r="G98" i="4"/>
  <c r="I98" i="4"/>
  <c r="N98" i="4" s="1"/>
  <c r="F98" i="4"/>
  <c r="F121" i="4"/>
  <c r="F17" i="4"/>
  <c r="F6" i="4"/>
  <c r="F31" i="4"/>
  <c r="G49" i="4"/>
  <c r="L48" i="4" s="1"/>
  <c r="J49" i="4"/>
  <c r="H49" i="4"/>
  <c r="F49" i="4"/>
  <c r="G58" i="4"/>
  <c r="L58" i="4" s="1"/>
  <c r="J58" i="4"/>
  <c r="H58" i="4"/>
  <c r="M58" i="4" s="1"/>
  <c r="F58" i="4"/>
  <c r="F94" i="4"/>
  <c r="I113" i="4"/>
  <c r="N112" i="4" s="1"/>
  <c r="J113" i="4"/>
  <c r="H113" i="4"/>
  <c r="G113" i="4"/>
  <c r="G3" i="4"/>
  <c r="H7" i="4"/>
  <c r="H11" i="4"/>
  <c r="I19" i="4"/>
  <c r="G19" i="4"/>
  <c r="F19" i="4"/>
  <c r="J5" i="4"/>
  <c r="G13" i="4"/>
  <c r="L12" i="4" s="1"/>
  <c r="J13" i="4"/>
  <c r="F13" i="4"/>
  <c r="J17" i="4"/>
  <c r="J6" i="4"/>
  <c r="G14" i="4"/>
  <c r="I4" i="4"/>
  <c r="N4" i="4" s="1"/>
  <c r="J4" i="4"/>
  <c r="F4" i="4"/>
  <c r="H8" i="4"/>
  <c r="I16" i="4"/>
  <c r="N16" i="4" s="1"/>
  <c r="G16" i="4"/>
  <c r="F16" i="4"/>
  <c r="J20" i="4"/>
  <c r="G27" i="4"/>
  <c r="J27" i="4"/>
  <c r="F27" i="4"/>
  <c r="H31" i="4"/>
  <c r="M30" i="4" s="1"/>
  <c r="I41" i="4"/>
  <c r="N40" i="4" s="1"/>
  <c r="J41" i="4"/>
  <c r="H41" i="4"/>
  <c r="F41" i="4"/>
  <c r="G30" i="4"/>
  <c r="L30" i="4" s="1"/>
  <c r="I30" i="4"/>
  <c r="F30" i="4"/>
  <c r="H28" i="4"/>
  <c r="I47" i="4"/>
  <c r="N46" i="4" s="1"/>
  <c r="J47" i="4"/>
  <c r="H47" i="4"/>
  <c r="G47" i="4"/>
  <c r="F47" i="4"/>
  <c r="I67" i="4"/>
  <c r="J67" i="4"/>
  <c r="H67" i="4"/>
  <c r="G67" i="4"/>
  <c r="F67" i="4"/>
  <c r="I66" i="4"/>
  <c r="N66" i="4" s="1"/>
  <c r="J66" i="4"/>
  <c r="H66" i="4"/>
  <c r="M66" i="4" s="1"/>
  <c r="G66" i="4"/>
  <c r="F66" i="4"/>
  <c r="I72" i="4"/>
  <c r="N72" i="4" s="1"/>
  <c r="J72" i="4"/>
  <c r="H72" i="4"/>
  <c r="M72" i="4" s="1"/>
  <c r="G72" i="4"/>
  <c r="L72" i="4" s="1"/>
  <c r="F72" i="4"/>
  <c r="I93" i="4"/>
  <c r="N92" i="4" s="1"/>
  <c r="J93" i="4"/>
  <c r="H93" i="4"/>
  <c r="G93" i="4"/>
  <c r="F93" i="4"/>
  <c r="I115" i="4"/>
  <c r="N114" i="4" s="1"/>
  <c r="J115" i="4"/>
  <c r="H115" i="4"/>
  <c r="G115" i="4"/>
  <c r="F115" i="4"/>
  <c r="G15" i="4"/>
  <c r="F15" i="4"/>
  <c r="I18" i="4"/>
  <c r="N18" i="4" s="1"/>
  <c r="J18" i="4"/>
  <c r="F18" i="4"/>
  <c r="F113" i="4"/>
  <c r="G116" i="4"/>
  <c r="L116" i="4" s="1"/>
  <c r="H116" i="4"/>
  <c r="F3" i="4"/>
  <c r="F7" i="4"/>
  <c r="H3" i="4"/>
  <c r="J7" i="4"/>
  <c r="J11" i="4"/>
  <c r="I9" i="4"/>
  <c r="N8" i="4" s="1"/>
  <c r="H9" i="4"/>
  <c r="F9" i="4"/>
  <c r="I10" i="4"/>
  <c r="N10" i="4" s="1"/>
  <c r="H10" i="4"/>
  <c r="M10" i="4" s="1"/>
  <c r="F10" i="4"/>
  <c r="J14" i="4"/>
  <c r="J8" i="4"/>
  <c r="I23" i="4"/>
  <c r="H23" i="4"/>
  <c r="F23" i="4"/>
  <c r="G35" i="4"/>
  <c r="J35" i="4"/>
  <c r="F35" i="4"/>
  <c r="I24" i="4"/>
  <c r="J24" i="4"/>
  <c r="H24" i="4"/>
  <c r="M24" i="4" s="1"/>
  <c r="F24" i="4"/>
  <c r="H51" i="4"/>
  <c r="I45" i="4"/>
  <c r="N44" i="4" s="1"/>
  <c r="J45" i="4"/>
  <c r="H45" i="4"/>
  <c r="G45" i="4"/>
  <c r="F45" i="4"/>
  <c r="I54" i="4"/>
  <c r="N54" i="4" s="1"/>
  <c r="J54" i="4"/>
  <c r="H54" i="4"/>
  <c r="M54" i="4" s="1"/>
  <c r="G54" i="4"/>
  <c r="F54" i="4"/>
  <c r="G71" i="4"/>
  <c r="L70" i="4" s="1"/>
  <c r="I71" i="4"/>
  <c r="F71" i="4"/>
  <c r="H70" i="4"/>
  <c r="G76" i="4"/>
  <c r="L76" i="4" s="1"/>
  <c r="I76" i="4"/>
  <c r="F76" i="4"/>
  <c r="H97" i="4"/>
  <c r="I86" i="4"/>
  <c r="N86" i="4" s="1"/>
  <c r="J86" i="4"/>
  <c r="H86" i="4"/>
  <c r="M86" i="4" s="1"/>
  <c r="G86" i="4"/>
  <c r="F86" i="4"/>
  <c r="H119" i="4"/>
  <c r="F29" i="4"/>
  <c r="F33" i="4"/>
  <c r="F55" i="4"/>
  <c r="F59" i="4"/>
  <c r="H53" i="4"/>
  <c r="J57" i="4"/>
  <c r="F46" i="4"/>
  <c r="F50" i="4"/>
  <c r="H44" i="4"/>
  <c r="F60" i="4"/>
  <c r="F63" i="4"/>
  <c r="F74" i="4"/>
  <c r="F78" i="4"/>
  <c r="F101" i="4"/>
  <c r="F82" i="4"/>
  <c r="H92" i="4"/>
  <c r="I96" i="4"/>
  <c r="J100" i="4"/>
  <c r="J107" i="4"/>
  <c r="F105" i="4"/>
  <c r="F109" i="4"/>
  <c r="H102" i="4"/>
  <c r="J106" i="4"/>
  <c r="F114" i="4"/>
  <c r="J104" i="4"/>
  <c r="F112" i="4"/>
  <c r="F21" i="4"/>
  <c r="F2" i="4"/>
  <c r="F12" i="4"/>
  <c r="F39" i="4"/>
  <c r="F25" i="4"/>
  <c r="G29" i="4"/>
  <c r="H33" i="4"/>
  <c r="F34" i="4"/>
  <c r="H38" i="4"/>
  <c r="M38" i="4" s="1"/>
  <c r="F32" i="4"/>
  <c r="F40" i="4"/>
  <c r="F43" i="4"/>
  <c r="G55" i="4"/>
  <c r="H59" i="4"/>
  <c r="J53" i="4"/>
  <c r="F61" i="4"/>
  <c r="F42" i="4"/>
  <c r="G46" i="4"/>
  <c r="L46" i="4" s="1"/>
  <c r="H50" i="4"/>
  <c r="M50" i="4" s="1"/>
  <c r="J44" i="4"/>
  <c r="F52" i="4"/>
  <c r="F56" i="4"/>
  <c r="G60" i="4"/>
  <c r="L60" i="4" s="1"/>
  <c r="H63" i="4"/>
  <c r="F75" i="4"/>
  <c r="H79" i="4"/>
  <c r="J65" i="4"/>
  <c r="F73" i="4"/>
  <c r="F81" i="4"/>
  <c r="F62" i="4"/>
  <c r="G74" i="4"/>
  <c r="H78" i="4"/>
  <c r="F80" i="4"/>
  <c r="H83" i="4"/>
  <c r="J87" i="4"/>
  <c r="F95" i="4"/>
  <c r="F85" i="4"/>
  <c r="F89" i="4"/>
  <c r="G101" i="4"/>
  <c r="H82" i="4"/>
  <c r="F84" i="4"/>
  <c r="H88" i="4"/>
  <c r="J92" i="4"/>
  <c r="F100" i="4"/>
  <c r="F107" i="4"/>
  <c r="F111" i="4"/>
  <c r="H109" i="4"/>
  <c r="F106" i="4"/>
  <c r="F110" i="4"/>
  <c r="F104" i="4"/>
  <c r="F108" i="4"/>
  <c r="H112" i="4"/>
  <c r="M112" i="4" s="1"/>
  <c r="F53" i="4"/>
  <c r="F57" i="4"/>
  <c r="F44" i="4"/>
  <c r="F48" i="4"/>
  <c r="H60" i="4"/>
  <c r="M60" i="4" s="1"/>
  <c r="J63" i="4"/>
  <c r="F65" i="4"/>
  <c r="F69" i="4"/>
  <c r="H74" i="4"/>
  <c r="M74" i="4" s="1"/>
  <c r="I78" i="4"/>
  <c r="F87" i="4"/>
  <c r="F91" i="4"/>
  <c r="F92" i="4"/>
  <c r="F96" i="4"/>
  <c r="G107" i="4"/>
  <c r="I111" i="4"/>
  <c r="H108" i="4"/>
  <c r="M108" i="4" s="1"/>
  <c r="J112" i="4"/>
  <c r="G77" i="4"/>
  <c r="I77" i="4"/>
  <c r="H77" i="4"/>
  <c r="F77" i="4"/>
  <c r="E77" i="4"/>
  <c r="G68" i="4"/>
  <c r="L68" i="4" s="1"/>
  <c r="I68" i="4"/>
  <c r="N68" i="4" s="1"/>
  <c r="H68" i="4"/>
  <c r="M68" i="4" s="1"/>
  <c r="F68" i="4"/>
  <c r="E68" i="4"/>
  <c r="G99" i="4"/>
  <c r="I99" i="4"/>
  <c r="H99" i="4"/>
  <c r="F99" i="4"/>
  <c r="E99" i="4"/>
  <c r="G90" i="4"/>
  <c r="L90" i="4" s="1"/>
  <c r="I90" i="4"/>
  <c r="N90" i="4" s="1"/>
  <c r="H90" i="4"/>
  <c r="M90" i="4" s="1"/>
  <c r="F90" i="4"/>
  <c r="E90" i="4"/>
  <c r="G103" i="4"/>
  <c r="L102" i="4" s="1"/>
  <c r="I103" i="4"/>
  <c r="H103" i="4"/>
  <c r="F103" i="4"/>
  <c r="E103" i="4"/>
  <c r="G117" i="4"/>
  <c r="I117" i="4"/>
  <c r="H117" i="4"/>
  <c r="F117" i="4"/>
  <c r="E117" i="4"/>
  <c r="E7" i="4"/>
  <c r="I7" i="4"/>
  <c r="E15" i="4"/>
  <c r="I15" i="4"/>
  <c r="E5" i="4"/>
  <c r="I5" i="4"/>
  <c r="E13" i="4"/>
  <c r="I13" i="4"/>
  <c r="G17" i="4"/>
  <c r="E21" i="4"/>
  <c r="G2" i="4"/>
  <c r="L2" i="4" s="1"/>
  <c r="E6" i="4"/>
  <c r="G10" i="4"/>
  <c r="L10" i="4" s="1"/>
  <c r="E14" i="4"/>
  <c r="G18" i="4"/>
  <c r="L18" i="4" s="1"/>
  <c r="E4" i="4"/>
  <c r="G8" i="4"/>
  <c r="L8" i="4" s="1"/>
  <c r="E12" i="4"/>
  <c r="I12" i="4"/>
  <c r="N12" i="4" s="1"/>
  <c r="E20" i="4"/>
  <c r="I20" i="4"/>
  <c r="N20" i="4" s="1"/>
  <c r="E27" i="4"/>
  <c r="I27" i="4"/>
  <c r="E35" i="4"/>
  <c r="I35" i="4"/>
  <c r="N34" i="4" s="1"/>
  <c r="E25" i="4"/>
  <c r="I25" i="4"/>
  <c r="E33" i="4"/>
  <c r="I33" i="4"/>
  <c r="N32" i="4" s="1"/>
  <c r="F22" i="4"/>
  <c r="E30" i="4"/>
  <c r="J30" i="4"/>
  <c r="I38" i="4"/>
  <c r="N38" i="4" s="1"/>
  <c r="F36" i="4"/>
  <c r="E43" i="4"/>
  <c r="J43" i="4"/>
  <c r="I51" i="4"/>
  <c r="J77" i="4"/>
  <c r="J68" i="4"/>
  <c r="J99" i="4"/>
  <c r="J90" i="4"/>
  <c r="J103" i="4"/>
  <c r="J117" i="4"/>
  <c r="E22" i="4"/>
  <c r="J22" i="4"/>
  <c r="J36" i="4"/>
  <c r="H22" i="4"/>
  <c r="E38" i="4"/>
  <c r="J38" i="4"/>
  <c r="H36" i="4"/>
  <c r="E51" i="4"/>
  <c r="J51" i="4"/>
  <c r="E36" i="4"/>
  <c r="E3" i="4"/>
  <c r="E11" i="4"/>
  <c r="E19" i="4"/>
  <c r="E9" i="4"/>
  <c r="E17" i="4"/>
  <c r="E2" i="4"/>
  <c r="E10" i="4"/>
  <c r="E18" i="4"/>
  <c r="E8" i="4"/>
  <c r="E16" i="4"/>
  <c r="E23" i="4"/>
  <c r="E31" i="4"/>
  <c r="E39" i="4"/>
  <c r="E29" i="4"/>
  <c r="E37" i="4"/>
  <c r="J37" i="4"/>
  <c r="I22" i="4"/>
  <c r="N22" i="4" s="1"/>
  <c r="F38" i="4"/>
  <c r="E28" i="4"/>
  <c r="J28" i="4"/>
  <c r="I36" i="4"/>
  <c r="N36" i="4" s="1"/>
  <c r="H43" i="4"/>
  <c r="F51" i="4"/>
  <c r="G118" i="4"/>
  <c r="L118" i="4" s="1"/>
  <c r="I118" i="4"/>
  <c r="H118" i="4"/>
  <c r="M118" i="4" s="1"/>
  <c r="F118" i="4"/>
  <c r="E118" i="4"/>
  <c r="E59" i="4"/>
  <c r="I59" i="4"/>
  <c r="E49" i="4"/>
  <c r="I49" i="4"/>
  <c r="E57" i="4"/>
  <c r="I57" i="4"/>
  <c r="E42" i="4"/>
  <c r="I42" i="4"/>
  <c r="N42" i="4" s="1"/>
  <c r="E50" i="4"/>
  <c r="I50" i="4"/>
  <c r="E58" i="4"/>
  <c r="I58" i="4"/>
  <c r="N58" i="4" s="1"/>
  <c r="E48" i="4"/>
  <c r="I48" i="4"/>
  <c r="E56" i="4"/>
  <c r="I56" i="4"/>
  <c r="N56" i="4" s="1"/>
  <c r="E63" i="4"/>
  <c r="I63" i="4"/>
  <c r="E71" i="4"/>
  <c r="J71" i="4"/>
  <c r="I79" i="4"/>
  <c r="E62" i="4"/>
  <c r="J62" i="4"/>
  <c r="I70" i="4"/>
  <c r="N70" i="4" s="1"/>
  <c r="E76" i="4"/>
  <c r="J76" i="4"/>
  <c r="I83" i="4"/>
  <c r="E89" i="4"/>
  <c r="J89" i="4"/>
  <c r="I97" i="4"/>
  <c r="E98" i="4"/>
  <c r="J98" i="4"/>
  <c r="I88" i="4"/>
  <c r="N88" i="4" s="1"/>
  <c r="E111" i="4"/>
  <c r="J111" i="4"/>
  <c r="I119" i="4"/>
  <c r="I102" i="4"/>
  <c r="N102" i="4" s="1"/>
  <c r="E79" i="4"/>
  <c r="J79" i="4"/>
  <c r="E70" i="4"/>
  <c r="J70" i="4"/>
  <c r="E83" i="4"/>
  <c r="J83" i="4"/>
  <c r="E97" i="4"/>
  <c r="J97" i="4"/>
  <c r="E88" i="4"/>
  <c r="J88" i="4"/>
  <c r="E119" i="4"/>
  <c r="J119" i="4"/>
  <c r="E102" i="4"/>
  <c r="J102" i="4"/>
  <c r="E41" i="4"/>
  <c r="E26" i="4"/>
  <c r="E34" i="4"/>
  <c r="E24" i="4"/>
  <c r="E32" i="4"/>
  <c r="E40" i="4"/>
  <c r="E47" i="4"/>
  <c r="E55" i="4"/>
  <c r="E45" i="4"/>
  <c r="E53" i="4"/>
  <c r="E61" i="4"/>
  <c r="E46" i="4"/>
  <c r="E54" i="4"/>
  <c r="E44" i="4"/>
  <c r="E52" i="4"/>
  <c r="E60" i="4"/>
  <c r="E67" i="4"/>
  <c r="H71" i="4"/>
  <c r="F79" i="4"/>
  <c r="E69" i="4"/>
  <c r="J69" i="4"/>
  <c r="H62" i="4"/>
  <c r="M62" i="4" s="1"/>
  <c r="F70" i="4"/>
  <c r="E78" i="4"/>
  <c r="J78" i="4"/>
  <c r="H76" i="4"/>
  <c r="F83" i="4"/>
  <c r="E91" i="4"/>
  <c r="J91" i="4"/>
  <c r="H89" i="4"/>
  <c r="F97" i="4"/>
  <c r="E82" i="4"/>
  <c r="J82" i="4"/>
  <c r="H98" i="4"/>
  <c r="M98" i="4" s="1"/>
  <c r="F88" i="4"/>
  <c r="E96" i="4"/>
  <c r="J96" i="4"/>
  <c r="H111" i="4"/>
  <c r="F119" i="4"/>
  <c r="E109" i="4"/>
  <c r="J109" i="4"/>
  <c r="F102" i="4"/>
  <c r="E110" i="4"/>
  <c r="J110" i="4"/>
  <c r="E108" i="4"/>
  <c r="I108" i="4"/>
  <c r="N108" i="4" s="1"/>
  <c r="G112" i="4"/>
  <c r="L112" i="4" s="1"/>
  <c r="E116" i="4"/>
  <c r="I116" i="4"/>
  <c r="N116" i="4" s="1"/>
  <c r="F116" i="4"/>
  <c r="J116" i="4"/>
  <c r="O118" i="4" s="1"/>
  <c r="E75" i="4"/>
  <c r="E65" i="4"/>
  <c r="E73" i="4"/>
  <c r="E81" i="4"/>
  <c r="E66" i="4"/>
  <c r="E74" i="4"/>
  <c r="E64" i="4"/>
  <c r="E72" i="4"/>
  <c r="E80" i="4"/>
  <c r="E87" i="4"/>
  <c r="E95" i="4"/>
  <c r="E85" i="4"/>
  <c r="E93" i="4"/>
  <c r="E101" i="4"/>
  <c r="E86" i="4"/>
  <c r="E94" i="4"/>
  <c r="E84" i="4"/>
  <c r="E92" i="4"/>
  <c r="E100" i="4"/>
  <c r="E107" i="4"/>
  <c r="E115" i="4"/>
  <c r="E105" i="4"/>
  <c r="E113" i="4"/>
  <c r="E106" i="4"/>
  <c r="E114" i="4"/>
  <c r="E104" i="4"/>
  <c r="E112" i="4"/>
  <c r="E120" i="4"/>
  <c r="L25" i="3" l="1"/>
  <c r="L114" i="4"/>
  <c r="M82" i="4"/>
  <c r="M78" i="4"/>
  <c r="M102" i="4"/>
  <c r="Q102" i="4" s="1"/>
  <c r="E14" i="6" s="1"/>
  <c r="L86" i="4"/>
  <c r="M70" i="4"/>
  <c r="M28" i="4"/>
  <c r="M8" i="4"/>
  <c r="L14" i="4"/>
  <c r="L98" i="4"/>
  <c r="L28" i="4"/>
  <c r="M52" i="4"/>
  <c r="M42" i="4"/>
  <c r="Q42" i="4" s="1"/>
  <c r="E8" i="6" s="1"/>
  <c r="L106" i="4"/>
  <c r="M2" i="4"/>
  <c r="M40" i="4"/>
  <c r="L52" i="4"/>
  <c r="L34" i="4"/>
  <c r="M100" i="4"/>
  <c r="L29" i="3"/>
  <c r="L46" i="3"/>
  <c r="L67" i="3"/>
  <c r="L11" i="3"/>
  <c r="L21" i="3"/>
  <c r="L33" i="3"/>
  <c r="L47" i="3"/>
  <c r="L20" i="3"/>
  <c r="L7" i="3"/>
  <c r="L78" i="3"/>
  <c r="L44" i="3"/>
  <c r="N50" i="4"/>
  <c r="M22" i="4"/>
  <c r="Q22" i="4" s="1"/>
  <c r="E6" i="6" s="1"/>
  <c r="L74" i="4"/>
  <c r="N96" i="4"/>
  <c r="M44" i="4"/>
  <c r="L54" i="4"/>
  <c r="L26" i="4"/>
  <c r="N14" i="4"/>
  <c r="M94" i="4"/>
  <c r="L92" i="4"/>
  <c r="M48" i="4"/>
  <c r="L41" i="3"/>
  <c r="L106" i="3"/>
  <c r="N48" i="4"/>
  <c r="M76" i="4"/>
  <c r="N118" i="4"/>
  <c r="Q118" i="4" s="1"/>
  <c r="I14" i="6" s="1"/>
  <c r="M36" i="4"/>
  <c r="Q36" i="4" s="1"/>
  <c r="H7" i="6" s="1"/>
  <c r="N78" i="4"/>
  <c r="M88" i="4"/>
  <c r="Q88" i="4" s="1"/>
  <c r="F13" i="6" s="1"/>
  <c r="M92" i="4"/>
  <c r="N76" i="4"/>
  <c r="Q76" i="4" s="1"/>
  <c r="H11" i="6" s="1"/>
  <c r="N24" i="4"/>
  <c r="M116" i="4"/>
  <c r="L66" i="4"/>
  <c r="N30" i="4"/>
  <c r="Q30" i="4" s="1"/>
  <c r="G6" i="6" s="1"/>
  <c r="L16" i="4"/>
  <c r="Q16" i="4" s="1"/>
  <c r="H5" i="6" s="1"/>
  <c r="M6" i="4"/>
  <c r="L100" i="4"/>
  <c r="N62" i="4"/>
  <c r="Q62" i="4" s="1"/>
  <c r="E10" i="6" s="1"/>
  <c r="L104" i="4"/>
  <c r="N82" i="4"/>
  <c r="M104" i="4"/>
  <c r="M96" i="4"/>
  <c r="M46" i="4"/>
  <c r="Q46" i="4" s="1"/>
  <c r="F8" i="6" s="1"/>
  <c r="M32" i="4"/>
  <c r="L80" i="4"/>
  <c r="L44" i="4"/>
  <c r="L19" i="3"/>
  <c r="L30" i="3"/>
  <c r="L42" i="3"/>
  <c r="L63" i="3"/>
  <c r="L17" i="3"/>
  <c r="L102" i="3"/>
  <c r="L68" i="3"/>
  <c r="L101" i="3"/>
  <c r="L69" i="3"/>
  <c r="L77" i="3"/>
  <c r="L89" i="3"/>
  <c r="L120" i="3"/>
  <c r="L54" i="3"/>
  <c r="L38" i="3"/>
  <c r="F12" i="2" s="1" a="1"/>
  <c r="F12" i="2" s="1"/>
  <c r="L65" i="3"/>
  <c r="F17" i="2" s="1" a="1"/>
  <c r="F17" i="2" s="1"/>
  <c r="L72" i="3"/>
  <c r="L76" i="3"/>
  <c r="L80" i="3"/>
  <c r="L88" i="3"/>
  <c r="L96" i="3"/>
  <c r="L37" i="3"/>
  <c r="L49" i="3"/>
  <c r="L26" i="3"/>
  <c r="L119" i="3"/>
  <c r="L10" i="3"/>
  <c r="L59" i="3"/>
  <c r="L97" i="3"/>
  <c r="L5" i="3"/>
  <c r="L43" i="3"/>
  <c r="L58" i="3"/>
  <c r="L73" i="3"/>
  <c r="L81" i="3"/>
  <c r="L93" i="3"/>
  <c r="L105" i="3"/>
  <c r="L117" i="3"/>
  <c r="F28" i="2" s="1" a="1"/>
  <c r="F28" i="2" s="1"/>
  <c r="L31" i="3"/>
  <c r="L6" i="3"/>
  <c r="L70" i="3"/>
  <c r="L85" i="3"/>
  <c r="O90" i="4"/>
  <c r="Q90" i="4" s="1"/>
  <c r="G12" i="6" s="1"/>
  <c r="O12" i="4"/>
  <c r="Q12" i="4" s="1"/>
  <c r="G5" i="6" s="1"/>
  <c r="O38" i="4"/>
  <c r="Q38" i="4" s="1"/>
  <c r="I6" i="6" s="1"/>
  <c r="O66" i="4"/>
  <c r="O116" i="4"/>
  <c r="Q116" i="4" s="1"/>
  <c r="H15" i="6" s="1"/>
  <c r="O8" i="4"/>
  <c r="O10" i="4"/>
  <c r="Q10" i="4" s="1"/>
  <c r="G4" i="6" s="1"/>
  <c r="O106" i="4"/>
  <c r="O26" i="4"/>
  <c r="O54" i="4"/>
  <c r="O50" i="4"/>
  <c r="O110" i="4"/>
  <c r="Q110" i="4" s="1"/>
  <c r="G14" i="6" s="1"/>
  <c r="O120" i="4"/>
  <c r="O70" i="4"/>
  <c r="Q70" i="4" s="1"/>
  <c r="G10" i="6" s="1"/>
  <c r="O24" i="4"/>
  <c r="O48" i="4"/>
  <c r="O76" i="4"/>
  <c r="O78" i="4"/>
  <c r="O72" i="4"/>
  <c r="Q72" i="4" s="1"/>
  <c r="G11" i="6" s="1"/>
  <c r="O96" i="4"/>
  <c r="O114" i="4"/>
  <c r="O34" i="4"/>
  <c r="O6" i="4"/>
  <c r="Q6" i="4" s="1"/>
  <c r="F4" i="6" s="1"/>
  <c r="O2" i="4"/>
  <c r="Q2" i="4" s="1"/>
  <c r="E4" i="6" s="1"/>
  <c r="O80" i="4"/>
  <c r="O36" i="4"/>
  <c r="O44" i="4"/>
  <c r="O68" i="4"/>
  <c r="Q68" i="4" s="1"/>
  <c r="F11" i="6" s="1"/>
  <c r="O40" i="4"/>
  <c r="O16" i="4"/>
  <c r="O58" i="4"/>
  <c r="Q58" i="4" s="1"/>
  <c r="I8" i="6" s="1"/>
  <c r="O14" i="4"/>
  <c r="O112" i="4"/>
  <c r="Q112" i="4" s="1"/>
  <c r="G15" i="6" s="1"/>
  <c r="O28" i="4"/>
  <c r="O94" i="4"/>
  <c r="O84" i="4"/>
  <c r="Q84" i="4" s="1"/>
  <c r="E13" i="6" s="1"/>
  <c r="O102" i="4"/>
  <c r="O46" i="4"/>
  <c r="O52" i="4"/>
  <c r="O82" i="4"/>
  <c r="O88" i="4"/>
  <c r="O22" i="4"/>
  <c r="O18" i="4"/>
  <c r="Q18" i="4" s="1"/>
  <c r="I4" i="6" s="1"/>
  <c r="O42" i="4"/>
  <c r="O98" i="4"/>
  <c r="O32" i="4"/>
  <c r="O30" i="4"/>
  <c r="O86" i="4"/>
  <c r="O60" i="4"/>
  <c r="Q60" i="4" s="1"/>
  <c r="I9" i="6" s="1"/>
  <c r="O4" i="4"/>
  <c r="Q4" i="4" s="1"/>
  <c r="E5" i="6" s="1"/>
  <c r="O104" i="4"/>
  <c r="O92" i="4"/>
  <c r="O64" i="4"/>
  <c r="Q64" i="4" s="1"/>
  <c r="E11" i="6" s="1"/>
  <c r="O100" i="4"/>
  <c r="O62" i="4"/>
  <c r="O20" i="4"/>
  <c r="Q20" i="4" s="1"/>
  <c r="I5" i="6" s="1"/>
  <c r="O74" i="4"/>
  <c r="O56" i="4"/>
  <c r="Q56" i="4" s="1"/>
  <c r="H9" i="6" s="1"/>
  <c r="O108" i="4"/>
  <c r="Q108" i="4" s="1"/>
  <c r="F15" i="6" s="1"/>
  <c r="F27" i="2" a="1"/>
  <c r="F27" i="2" s="1"/>
  <c r="F11" i="2" a="1"/>
  <c r="F11" i="2" s="1"/>
  <c r="F9" i="2" a="1"/>
  <c r="F9" i="2" s="1"/>
  <c r="Q44" i="4" l="1"/>
  <c r="E9" i="6" s="1"/>
  <c r="Q96" i="4"/>
  <c r="H13" i="6" s="1"/>
  <c r="Q28" i="4"/>
  <c r="F7" i="6" s="1"/>
  <c r="Q80" i="4"/>
  <c r="I11" i="6" s="1"/>
  <c r="Q104" i="4"/>
  <c r="E15" i="6" s="1"/>
  <c r="Q100" i="4"/>
  <c r="I13" i="6" s="1"/>
  <c r="Q92" i="4"/>
  <c r="G13" i="6" s="1"/>
  <c r="Q54" i="4"/>
  <c r="H8" i="6" s="1"/>
  <c r="Q74" i="4"/>
  <c r="H10" i="6" s="1"/>
  <c r="Q50" i="4"/>
  <c r="G8" i="6" s="1"/>
  <c r="Q34" i="4"/>
  <c r="H6" i="6" s="1"/>
  <c r="Q106" i="4"/>
  <c r="F14" i="6" s="1"/>
  <c r="Q98" i="4"/>
  <c r="I12" i="6" s="1"/>
  <c r="Q32" i="4"/>
  <c r="G7" i="6" s="1"/>
  <c r="Q82" i="4"/>
  <c r="E12" i="6" s="1"/>
  <c r="Q24" i="4"/>
  <c r="E7" i="6" s="1"/>
  <c r="Q48" i="4"/>
  <c r="F9" i="6" s="1"/>
  <c r="Q94" i="4"/>
  <c r="H12" i="6" s="1"/>
  <c r="Q26" i="4"/>
  <c r="F6" i="6" s="1"/>
  <c r="Q52" i="4"/>
  <c r="G9" i="6" s="1"/>
  <c r="Q14" i="4"/>
  <c r="H4" i="6" s="1"/>
  <c r="Q86" i="4"/>
  <c r="F12" i="6" s="1"/>
  <c r="Q66" i="4"/>
  <c r="F10" i="6" s="1"/>
  <c r="Q78" i="4"/>
  <c r="I10" i="6" s="1"/>
  <c r="Q40" i="4"/>
  <c r="I7" i="6" s="1"/>
  <c r="Q8" i="4"/>
  <c r="F5" i="6" s="1"/>
  <c r="Q114" i="4"/>
  <c r="H14" i="6" s="1"/>
  <c r="F14" i="2" a="1"/>
  <c r="F14" i="2" s="1"/>
  <c r="F16" i="2" a="1"/>
  <c r="F16" i="2" s="1"/>
  <c r="F25" i="2" a="1"/>
  <c r="F25" i="2" s="1"/>
  <c r="F23" i="2" a="1"/>
  <c r="F23" i="2" s="1"/>
  <c r="F26" i="2" a="1"/>
  <c r="F26" i="2" s="1"/>
  <c r="F22" i="2" a="1"/>
  <c r="F22" i="2" s="1"/>
  <c r="F18" i="2" a="1"/>
  <c r="F18" i="2" s="1"/>
  <c r="F15" i="2" a="1"/>
  <c r="F15" i="2" s="1"/>
  <c r="F24" i="2" a="1"/>
  <c r="F24" i="2" s="1"/>
  <c r="F19" i="2" a="1"/>
  <c r="F19" i="2" s="1"/>
  <c r="F21" i="2" a="1"/>
  <c r="F21" i="2" s="1"/>
  <c r="F13" i="2" a="1"/>
  <c r="F13" i="2" s="1"/>
  <c r="F20" i="2" a="1"/>
  <c r="F20" i="2" s="1"/>
  <c r="F6" i="2" a="1"/>
  <c r="F6" i="2" s="1"/>
  <c r="F7" i="2" a="1"/>
  <c r="F7" i="2" s="1"/>
  <c r="F10" i="2" a="1"/>
  <c r="F10" i="2" s="1"/>
  <c r="F5" i="2" a="1"/>
  <c r="F5" i="2" s="1"/>
  <c r="F8" i="2" a="1"/>
  <c r="F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<sst xmlns="http://schemas.openxmlformats.org/spreadsheetml/2006/main" count="527" uniqueCount="53">
  <si>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</si>
  <si>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</si>
  <si>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</si>
  <si>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</si>
  <si>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</si>
  <si>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</si>
  <si>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</si>
  <si>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</si>
  <si>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</si>
  <si>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</si>
  <si>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</si>
  <si>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</si>
  <si>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</si>
  <si>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</si>
  <si>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</si>
  <si>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</si>
  <si>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</si>
  <si>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</si>
  <si>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</si>
  <si>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NA</t>
  </si>
  <si>
    <t>MIMIC</t>
  </si>
  <si>
    <t>Race</t>
  </si>
  <si>
    <t>Cohort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</si>
  <si>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</si>
  <si>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</si>
  <si>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</si>
  <si>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</si>
  <si>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</si>
  <si>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</si>
  <si>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</si>
  <si>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</si>
  <si>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</si>
  <si>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</si>
  <si>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</si>
  <si>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</si>
  <si>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 xml:space="preserve">
Ventilation</t>
  </si>
  <si>
    <t>No
Ventilation</t>
  </si>
  <si>
    <t>Non
White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</si>
  <si>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</si>
  <si>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</si>
  <si>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</si>
  <si>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</si>
  <si>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</si>
  <si>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</si>
  <si>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</si>
  <si>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</si>
  <si>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</si>
  <si>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</si>
  <si>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</si>
  <si>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ratio_psi</t>
  </si>
  <si>
    <t>ratio_iCI</t>
  </si>
  <si>
    <t>ratio_sCI</t>
  </si>
  <si>
    <t>ATE Ratio
White vs. 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</si>
</sst>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ySplit="1" topLeftCell="A2" activePane="bottomLeft" state="frozen"/>
      <selection activeCell="B29" sqref="B29"/>
      <selection pane="bottomLeft" sqref="A1:L1048576"/>
    </sheetView>
  </sheetViews>
  <sheetFormatPr defaultRowHeight="14.4" x14ac:dyDescent="0.3"/>
  <cols>
    <col min="9" max="9" width="12" bestFit="1" customWidth="1"/>
  </cols>
  <sheetData>
    <row r="1" spans="1:12" s="7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0</v>
      </c>
      <c r="F2">
        <v>100</v>
      </c>
      <c r="G2">
        <v>8.20321603355883E-2</v>
      </c>
      <c r="H2">
        <v>4.1892114075415101E-3</v>
      </c>
      <c r="I2" s="1">
        <v>2.2121358254666101E-85</v>
      </c>
      <c r="J2">
        <v>7.3821456853182602E-2</v>
      </c>
      <c r="K2">
        <v>9.0242863817993998E-2</v>
      </c>
      <c r="L2">
        <v>37916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>
        <v>0</v>
      </c>
      <c r="F3">
        <v>5</v>
      </c>
      <c r="G3">
        <v>6.1957868656200003E-2</v>
      </c>
      <c r="H3">
        <v>4.2432744986823298E-3</v>
      </c>
      <c r="I3" s="1">
        <v>2.75022265186625E-48</v>
      </c>
      <c r="J3">
        <v>5.3641203462265398E-2</v>
      </c>
      <c r="K3">
        <v>7.0274533850134602E-2</v>
      </c>
      <c r="L3">
        <v>25598</v>
      </c>
    </row>
    <row r="4" spans="1:12" x14ac:dyDescent="0.3">
      <c r="A4">
        <v>3</v>
      </c>
      <c r="B4" t="s">
        <v>11</v>
      </c>
      <c r="C4" t="s">
        <v>12</v>
      </c>
      <c r="D4" t="s">
        <v>13</v>
      </c>
      <c r="E4">
        <v>6</v>
      </c>
      <c r="F4">
        <v>10</v>
      </c>
      <c r="G4">
        <v>0.1321499013812</v>
      </c>
      <c r="H4">
        <v>1.06354984652638E-2</v>
      </c>
      <c r="I4" s="1">
        <v>1.9036658929418101E-35</v>
      </c>
      <c r="J4">
        <v>0.11130470743165199</v>
      </c>
      <c r="K4">
        <v>0.15299509533074801</v>
      </c>
      <c r="L4">
        <v>10318</v>
      </c>
    </row>
    <row r="5" spans="1:12" x14ac:dyDescent="0.3">
      <c r="A5">
        <v>4</v>
      </c>
      <c r="B5" t="s">
        <v>11</v>
      </c>
      <c r="C5" t="s">
        <v>12</v>
      </c>
      <c r="D5" t="s">
        <v>13</v>
      </c>
      <c r="E5">
        <v>11</v>
      </c>
      <c r="F5">
        <v>15</v>
      </c>
      <c r="G5">
        <v>0.367346938775511</v>
      </c>
      <c r="H5">
        <v>6.88876159122183E-2</v>
      </c>
      <c r="I5" s="1">
        <v>9.6840903672399297E-8</v>
      </c>
      <c r="J5">
        <v>0.232329692606735</v>
      </c>
      <c r="K5">
        <v>0.50236418494428703</v>
      </c>
      <c r="L5">
        <v>1838</v>
      </c>
    </row>
    <row r="6" spans="1:12" x14ac:dyDescent="0.3">
      <c r="A6">
        <v>5</v>
      </c>
      <c r="B6" t="s">
        <v>11</v>
      </c>
      <c r="C6" t="s">
        <v>12</v>
      </c>
      <c r="D6" t="s">
        <v>13</v>
      </c>
      <c r="E6">
        <v>16</v>
      </c>
      <c r="F6">
        <v>100</v>
      </c>
      <c r="G6">
        <v>0.99999975952392794</v>
      </c>
      <c r="H6">
        <v>158758032.113013</v>
      </c>
      <c r="I6">
        <v>0.99999999497421099</v>
      </c>
      <c r="J6">
        <v>0</v>
      </c>
      <c r="K6">
        <v>1</v>
      </c>
      <c r="L6">
        <v>162</v>
      </c>
    </row>
    <row r="7" spans="1:12" x14ac:dyDescent="0.3">
      <c r="A7">
        <v>6</v>
      </c>
      <c r="B7" t="s">
        <v>11</v>
      </c>
      <c r="C7" t="s">
        <v>12</v>
      </c>
      <c r="D7" t="s">
        <v>14</v>
      </c>
      <c r="E7">
        <v>0</v>
      </c>
      <c r="F7">
        <v>100</v>
      </c>
      <c r="G7">
        <v>0.270020533881344</v>
      </c>
      <c r="H7">
        <v>8.2133312586038405E-3</v>
      </c>
      <c r="I7" s="1">
        <v>4.8613009837103098E-237</v>
      </c>
      <c r="J7">
        <v>0.25392270042138299</v>
      </c>
      <c r="K7">
        <v>0.28611836734130403</v>
      </c>
      <c r="L7">
        <v>37916</v>
      </c>
    </row>
    <row r="8" spans="1:12" x14ac:dyDescent="0.3">
      <c r="A8">
        <v>7</v>
      </c>
      <c r="B8" t="s">
        <v>11</v>
      </c>
      <c r="C8" t="s">
        <v>12</v>
      </c>
      <c r="D8" t="s">
        <v>14</v>
      </c>
      <c r="E8">
        <v>0</v>
      </c>
      <c r="F8">
        <v>5</v>
      </c>
      <c r="G8">
        <v>0.18505079825822199</v>
      </c>
      <c r="H8">
        <v>1.04615160367664E-2</v>
      </c>
      <c r="I8" s="1">
        <v>5.1228447090041097E-70</v>
      </c>
      <c r="J8">
        <v>0.164546603602472</v>
      </c>
      <c r="K8">
        <v>0.205554992913972</v>
      </c>
      <c r="L8">
        <v>25598</v>
      </c>
    </row>
    <row r="9" spans="1:12" x14ac:dyDescent="0.3">
      <c r="A9">
        <v>8</v>
      </c>
      <c r="B9" t="s">
        <v>11</v>
      </c>
      <c r="C9" t="s">
        <v>12</v>
      </c>
      <c r="D9" t="s">
        <v>14</v>
      </c>
      <c r="E9">
        <v>6</v>
      </c>
      <c r="F9">
        <v>10</v>
      </c>
      <c r="G9">
        <v>0.28655959425226002</v>
      </c>
      <c r="H9">
        <v>1.31466470030527E-2</v>
      </c>
      <c r="I9" s="1">
        <v>2.46855905713008E-105</v>
      </c>
      <c r="J9">
        <v>0.26079263960881499</v>
      </c>
      <c r="K9">
        <v>0.31232654889570499</v>
      </c>
      <c r="L9">
        <v>10318</v>
      </c>
    </row>
    <row r="10" spans="1:12" x14ac:dyDescent="0.3">
      <c r="A10">
        <v>9</v>
      </c>
      <c r="B10" t="s">
        <v>11</v>
      </c>
      <c r="C10" t="s">
        <v>12</v>
      </c>
      <c r="D10" t="s">
        <v>14</v>
      </c>
      <c r="E10">
        <v>11</v>
      </c>
      <c r="F10">
        <v>15</v>
      </c>
      <c r="G10">
        <v>0.53273809523103399</v>
      </c>
      <c r="H10">
        <v>2.7226110385155801E-2</v>
      </c>
      <c r="I10" s="1">
        <v>2.9455739552143499E-85</v>
      </c>
      <c r="J10">
        <v>0.47937589943701597</v>
      </c>
      <c r="K10">
        <v>0.58610029102505101</v>
      </c>
      <c r="L10">
        <v>1838</v>
      </c>
    </row>
    <row r="11" spans="1:12" x14ac:dyDescent="0.3">
      <c r="A11">
        <v>10</v>
      </c>
      <c r="B11" t="s">
        <v>11</v>
      </c>
      <c r="C11" t="s">
        <v>12</v>
      </c>
      <c r="D11" t="s">
        <v>14</v>
      </c>
      <c r="E11">
        <v>16</v>
      </c>
      <c r="F11">
        <v>100</v>
      </c>
      <c r="G11">
        <v>0.63999999999999502</v>
      </c>
      <c r="H11">
        <v>9.62976747425906E-2</v>
      </c>
      <c r="I11" s="1">
        <v>3.0104521779044301E-11</v>
      </c>
      <c r="J11">
        <v>0.45126002570956503</v>
      </c>
      <c r="K11">
        <v>0.82873997429042501</v>
      </c>
      <c r="L11">
        <v>162</v>
      </c>
    </row>
    <row r="12" spans="1:12" x14ac:dyDescent="0.3">
      <c r="A12">
        <v>11</v>
      </c>
      <c r="B12" t="s">
        <v>11</v>
      </c>
      <c r="C12" t="s">
        <v>12</v>
      </c>
      <c r="D12" t="s">
        <v>15</v>
      </c>
      <c r="E12">
        <v>0</v>
      </c>
      <c r="F12">
        <v>100</v>
      </c>
      <c r="G12">
        <v>9.2572364827782999E-2</v>
      </c>
      <c r="H12">
        <v>2.14194460425928E-3</v>
      </c>
      <c r="I12">
        <v>0</v>
      </c>
      <c r="J12">
        <v>8.8374230546554897E-2</v>
      </c>
      <c r="K12">
        <v>9.6770499109011102E-2</v>
      </c>
      <c r="L12">
        <v>37916</v>
      </c>
    </row>
    <row r="13" spans="1:12" x14ac:dyDescent="0.3">
      <c r="A13">
        <v>12</v>
      </c>
      <c r="B13" t="s">
        <v>11</v>
      </c>
      <c r="C13" t="s">
        <v>12</v>
      </c>
      <c r="D13" t="s">
        <v>15</v>
      </c>
      <c r="E13">
        <v>0</v>
      </c>
      <c r="F13">
        <v>5</v>
      </c>
      <c r="G13">
        <v>7.1779347460662196E-2</v>
      </c>
      <c r="H13">
        <v>2.1171488494755798E-3</v>
      </c>
      <c r="I13" s="1">
        <v>5.8598858583285003E-252</v>
      </c>
      <c r="J13">
        <v>6.7629811965779593E-2</v>
      </c>
      <c r="K13">
        <v>7.5928882955544702E-2</v>
      </c>
      <c r="L13">
        <v>25598</v>
      </c>
    </row>
    <row r="14" spans="1:12" x14ac:dyDescent="0.3">
      <c r="A14">
        <v>13</v>
      </c>
      <c r="B14" t="s">
        <v>11</v>
      </c>
      <c r="C14" t="s">
        <v>12</v>
      </c>
      <c r="D14" t="s">
        <v>15</v>
      </c>
      <c r="E14">
        <v>6</v>
      </c>
      <c r="F14">
        <v>10</v>
      </c>
      <c r="G14">
        <v>0.163221228016909</v>
      </c>
      <c r="H14">
        <v>6.4919501833683203E-3</v>
      </c>
      <c r="I14" s="1">
        <v>1.7245181450306901E-139</v>
      </c>
      <c r="J14">
        <v>0.150497239468079</v>
      </c>
      <c r="K14">
        <v>0.175945216565739</v>
      </c>
      <c r="L14">
        <v>10318</v>
      </c>
    </row>
    <row r="15" spans="1:12" x14ac:dyDescent="0.3">
      <c r="A15">
        <v>14</v>
      </c>
      <c r="B15" t="s">
        <v>11</v>
      </c>
      <c r="C15" t="s">
        <v>12</v>
      </c>
      <c r="D15" t="s">
        <v>15</v>
      </c>
      <c r="E15">
        <v>11</v>
      </c>
      <c r="F15">
        <v>15</v>
      </c>
      <c r="G15">
        <v>0.48019801980219201</v>
      </c>
      <c r="H15">
        <v>3.5161843601188403E-2</v>
      </c>
      <c r="I15" s="1">
        <v>1.8390630319324302E-42</v>
      </c>
      <c r="J15">
        <v>0.41128207271383299</v>
      </c>
      <c r="K15">
        <v>0.54911396689055203</v>
      </c>
      <c r="L15">
        <v>1838</v>
      </c>
    </row>
    <row r="16" spans="1:12" x14ac:dyDescent="0.3">
      <c r="A16">
        <v>15</v>
      </c>
      <c r="B16" t="s">
        <v>11</v>
      </c>
      <c r="C16" t="s">
        <v>12</v>
      </c>
      <c r="D16" t="s">
        <v>15</v>
      </c>
      <c r="E16">
        <v>16</v>
      </c>
      <c r="F16">
        <v>100</v>
      </c>
      <c r="G16">
        <v>0.99999999982127097</v>
      </c>
      <c r="H16" s="1">
        <v>9.4372449306150892E-6</v>
      </c>
      <c r="I16">
        <v>0</v>
      </c>
      <c r="J16">
        <v>0.99998150316109402</v>
      </c>
      <c r="K16">
        <v>1</v>
      </c>
      <c r="L16">
        <v>162</v>
      </c>
    </row>
    <row r="17" spans="1:12" x14ac:dyDescent="0.3">
      <c r="A17">
        <v>16</v>
      </c>
      <c r="B17" t="s">
        <v>11</v>
      </c>
      <c r="C17" t="s">
        <v>12</v>
      </c>
      <c r="D17" t="s">
        <v>16</v>
      </c>
      <c r="E17">
        <v>0</v>
      </c>
      <c r="F17">
        <v>100</v>
      </c>
      <c r="G17">
        <v>0.26708625837208899</v>
      </c>
      <c r="H17">
        <v>3.9743829090225901E-3</v>
      </c>
      <c r="I17">
        <v>0</v>
      </c>
      <c r="J17">
        <v>0.25929661100963303</v>
      </c>
      <c r="K17">
        <v>0.27487590573454501</v>
      </c>
      <c r="L17">
        <v>37916</v>
      </c>
    </row>
    <row r="18" spans="1:12" x14ac:dyDescent="0.3">
      <c r="A18">
        <v>17</v>
      </c>
      <c r="B18" t="s">
        <v>11</v>
      </c>
      <c r="C18" t="s">
        <v>12</v>
      </c>
      <c r="D18" t="s">
        <v>16</v>
      </c>
      <c r="E18">
        <v>0</v>
      </c>
      <c r="F18">
        <v>5</v>
      </c>
      <c r="G18">
        <v>0.19340623469878801</v>
      </c>
      <c r="H18">
        <v>5.0459995604412904E-3</v>
      </c>
      <c r="I18">
        <v>0</v>
      </c>
      <c r="J18">
        <v>0.183516257294318</v>
      </c>
      <c r="K18">
        <v>0.20329621210325799</v>
      </c>
      <c r="L18">
        <v>25598</v>
      </c>
    </row>
    <row r="19" spans="1:12" x14ac:dyDescent="0.3">
      <c r="A19">
        <v>18</v>
      </c>
      <c r="B19" t="s">
        <v>11</v>
      </c>
      <c r="C19" t="s">
        <v>12</v>
      </c>
      <c r="D19" t="s">
        <v>16</v>
      </c>
      <c r="E19">
        <v>6</v>
      </c>
      <c r="F19">
        <v>10</v>
      </c>
      <c r="G19">
        <v>0.28647540983641501</v>
      </c>
      <c r="H19">
        <v>6.4723095882008204E-3</v>
      </c>
      <c r="I19">
        <v>0</v>
      </c>
      <c r="J19">
        <v>0.27378991614674802</v>
      </c>
      <c r="K19">
        <v>0.29916090352608199</v>
      </c>
      <c r="L19">
        <v>10318</v>
      </c>
    </row>
    <row r="20" spans="1:12" x14ac:dyDescent="0.3">
      <c r="A20">
        <v>19</v>
      </c>
      <c r="B20" t="s">
        <v>11</v>
      </c>
      <c r="C20" t="s">
        <v>12</v>
      </c>
      <c r="D20" t="s">
        <v>16</v>
      </c>
      <c r="E20">
        <v>11</v>
      </c>
      <c r="F20">
        <v>15</v>
      </c>
      <c r="G20">
        <v>0.50439648281374705</v>
      </c>
      <c r="H20">
        <v>1.41397826974979E-2</v>
      </c>
      <c r="I20" s="1">
        <v>1.0687423870702899E-278</v>
      </c>
      <c r="J20">
        <v>0.47668301797742901</v>
      </c>
      <c r="K20">
        <v>0.53210994765006603</v>
      </c>
      <c r="L20">
        <v>1838</v>
      </c>
    </row>
    <row r="21" spans="1:12" x14ac:dyDescent="0.3">
      <c r="A21">
        <v>20</v>
      </c>
      <c r="B21" t="s">
        <v>11</v>
      </c>
      <c r="C21" t="s">
        <v>12</v>
      </c>
      <c r="D21" t="s">
        <v>16</v>
      </c>
      <c r="E21">
        <v>16</v>
      </c>
      <c r="F21">
        <v>100</v>
      </c>
      <c r="G21">
        <v>0.71111111111077097</v>
      </c>
      <c r="H21">
        <v>3.9130179214960203E-2</v>
      </c>
      <c r="I21" s="1">
        <v>8.45164143897459E-74</v>
      </c>
      <c r="J21">
        <v>0.63441736914085101</v>
      </c>
      <c r="K21">
        <v>0.78780485308069004</v>
      </c>
      <c r="L21">
        <v>162</v>
      </c>
    </row>
    <row r="22" spans="1:12" x14ac:dyDescent="0.3">
      <c r="A22">
        <v>21</v>
      </c>
      <c r="B22" t="s">
        <v>11</v>
      </c>
      <c r="C22" t="s">
        <v>17</v>
      </c>
      <c r="D22" t="s">
        <v>13</v>
      </c>
      <c r="E22">
        <v>0</v>
      </c>
      <c r="F22">
        <v>100</v>
      </c>
      <c r="G22">
        <v>0.149936868686978</v>
      </c>
      <c r="H22">
        <v>4.4851601148037596E-3</v>
      </c>
      <c r="I22" s="1">
        <v>5.1035345477359998E-245</v>
      </c>
      <c r="J22">
        <v>0.14114611639706701</v>
      </c>
      <c r="K22">
        <v>0.158727620976889</v>
      </c>
      <c r="L22">
        <v>37916</v>
      </c>
    </row>
    <row r="23" spans="1:12" x14ac:dyDescent="0.3">
      <c r="A23">
        <v>22</v>
      </c>
      <c r="B23" t="s">
        <v>11</v>
      </c>
      <c r="C23" t="s">
        <v>17</v>
      </c>
      <c r="D23" t="s">
        <v>13</v>
      </c>
      <c r="E23">
        <v>0</v>
      </c>
      <c r="F23">
        <v>5</v>
      </c>
      <c r="G23">
        <v>9.6781662421749196E-2</v>
      </c>
      <c r="H23">
        <v>4.4989357720863496E-3</v>
      </c>
      <c r="I23" s="1">
        <v>1.19888399365845E-102</v>
      </c>
      <c r="J23">
        <v>8.7963910339701107E-2</v>
      </c>
      <c r="K23">
        <v>0.10559941450379701</v>
      </c>
      <c r="L23">
        <v>25598</v>
      </c>
    </row>
    <row r="24" spans="1:12" x14ac:dyDescent="0.3">
      <c r="A24">
        <v>23</v>
      </c>
      <c r="B24" t="s">
        <v>11</v>
      </c>
      <c r="C24" t="s">
        <v>17</v>
      </c>
      <c r="D24" t="s">
        <v>13</v>
      </c>
      <c r="E24">
        <v>6</v>
      </c>
      <c r="F24">
        <v>10</v>
      </c>
      <c r="G24">
        <v>0.215393452039258</v>
      </c>
      <c r="H24">
        <v>9.8528954246744106E-3</v>
      </c>
      <c r="I24" s="1">
        <v>6.11856147717173E-106</v>
      </c>
      <c r="J24">
        <v>0.19608213186345599</v>
      </c>
      <c r="K24">
        <v>0.234704772215059</v>
      </c>
      <c r="L24">
        <v>10318</v>
      </c>
    </row>
    <row r="25" spans="1:12" x14ac:dyDescent="0.3">
      <c r="A25">
        <v>24</v>
      </c>
      <c r="B25" t="s">
        <v>11</v>
      </c>
      <c r="C25" t="s">
        <v>17</v>
      </c>
      <c r="D25" t="s">
        <v>13</v>
      </c>
      <c r="E25">
        <v>11</v>
      </c>
      <c r="F25">
        <v>15</v>
      </c>
      <c r="G25">
        <v>0.56766917293233199</v>
      </c>
      <c r="H25">
        <v>3.0383172143864198E-2</v>
      </c>
      <c r="I25" s="1">
        <v>6.72332235869636E-78</v>
      </c>
      <c r="J25">
        <v>0.50811924979427803</v>
      </c>
      <c r="K25">
        <v>0.62721909607038595</v>
      </c>
      <c r="L25">
        <v>1838</v>
      </c>
    </row>
    <row r="26" spans="1:12" x14ac:dyDescent="0.3">
      <c r="A26">
        <v>25</v>
      </c>
      <c r="B26" t="s">
        <v>11</v>
      </c>
      <c r="C26" t="s">
        <v>17</v>
      </c>
      <c r="D26" t="s">
        <v>13</v>
      </c>
      <c r="E26">
        <v>16</v>
      </c>
      <c r="F26">
        <v>100</v>
      </c>
      <c r="G26">
        <v>0.59999999999998599</v>
      </c>
      <c r="H26">
        <v>0.15539970421671101</v>
      </c>
      <c r="I26">
        <v>1.12918722034176E-4</v>
      </c>
      <c r="J26">
        <v>0.29542217652705499</v>
      </c>
      <c r="K26">
        <v>0.90457782347291704</v>
      </c>
      <c r="L26">
        <v>162</v>
      </c>
    </row>
    <row r="27" spans="1:12" x14ac:dyDescent="0.3">
      <c r="A27">
        <v>26</v>
      </c>
      <c r="B27" t="s">
        <v>11</v>
      </c>
      <c r="C27" t="s">
        <v>17</v>
      </c>
      <c r="D27" t="s">
        <v>14</v>
      </c>
      <c r="E27">
        <v>0</v>
      </c>
      <c r="F27">
        <v>100</v>
      </c>
      <c r="G27">
        <v>0.21778791334099401</v>
      </c>
      <c r="H27">
        <v>1.3937506359792301E-2</v>
      </c>
      <c r="I27" s="1">
        <v>4.8402484870883402E-55</v>
      </c>
      <c r="J27">
        <v>0.190470902841503</v>
      </c>
      <c r="K27">
        <v>0.24510492384048499</v>
      </c>
      <c r="L27">
        <v>37916</v>
      </c>
    </row>
    <row r="28" spans="1:12" x14ac:dyDescent="0.3">
      <c r="A28">
        <v>27</v>
      </c>
      <c r="B28" t="s">
        <v>11</v>
      </c>
      <c r="C28" t="s">
        <v>17</v>
      </c>
      <c r="D28" t="s">
        <v>14</v>
      </c>
      <c r="E28">
        <v>0</v>
      </c>
      <c r="F28">
        <v>5</v>
      </c>
      <c r="G28">
        <v>0.12891986062866101</v>
      </c>
      <c r="H28">
        <v>1.9781376292068401E-2</v>
      </c>
      <c r="I28" s="1">
        <v>7.1615602021452297E-11</v>
      </c>
      <c r="J28">
        <v>9.0149075531572698E-2</v>
      </c>
      <c r="K28">
        <v>0.16769064572574999</v>
      </c>
      <c r="L28">
        <v>25598</v>
      </c>
    </row>
    <row r="29" spans="1:12" x14ac:dyDescent="0.3">
      <c r="A29">
        <v>28</v>
      </c>
      <c r="B29" t="s">
        <v>11</v>
      </c>
      <c r="C29" t="s">
        <v>17</v>
      </c>
      <c r="D29" t="s">
        <v>14</v>
      </c>
      <c r="E29">
        <v>6</v>
      </c>
      <c r="F29">
        <v>10</v>
      </c>
      <c r="G29">
        <v>0.21491228070193999</v>
      </c>
      <c r="H29">
        <v>1.9236600849345999E-2</v>
      </c>
      <c r="I29" s="1">
        <v>5.5875723705529199E-29</v>
      </c>
      <c r="J29">
        <v>0.17720923585224899</v>
      </c>
      <c r="K29">
        <v>0.25261532555163102</v>
      </c>
      <c r="L29">
        <v>10318</v>
      </c>
    </row>
    <row r="30" spans="1:12" x14ac:dyDescent="0.3">
      <c r="A30">
        <v>29</v>
      </c>
      <c r="B30" t="s">
        <v>11</v>
      </c>
      <c r="C30" t="s">
        <v>17</v>
      </c>
      <c r="D30" t="s">
        <v>14</v>
      </c>
      <c r="E30">
        <v>11</v>
      </c>
      <c r="F30">
        <v>15</v>
      </c>
      <c r="G30">
        <v>0.38655462184873601</v>
      </c>
      <c r="H30">
        <v>4.4651708326511302E-2</v>
      </c>
      <c r="I30" s="1">
        <v>4.8388794059563999E-18</v>
      </c>
      <c r="J30">
        <v>0.29903888168058701</v>
      </c>
      <c r="K30">
        <v>0.47407036201688602</v>
      </c>
      <c r="L30">
        <v>1838</v>
      </c>
    </row>
    <row r="31" spans="1:12" x14ac:dyDescent="0.3">
      <c r="A31">
        <v>30</v>
      </c>
      <c r="B31" t="s">
        <v>11</v>
      </c>
      <c r="C31" t="s">
        <v>17</v>
      </c>
      <c r="D31" t="s">
        <v>14</v>
      </c>
      <c r="E31">
        <v>16</v>
      </c>
      <c r="F31">
        <v>100</v>
      </c>
      <c r="G31">
        <v>0.66666666666663499</v>
      </c>
      <c r="H31">
        <v>0.122093538495578</v>
      </c>
      <c r="I31" s="1">
        <v>4.7534563586507197E-8</v>
      </c>
      <c r="J31">
        <v>0.42736772847024701</v>
      </c>
      <c r="K31">
        <v>0.90596560486302302</v>
      </c>
      <c r="L31">
        <v>162</v>
      </c>
    </row>
    <row r="32" spans="1:12" x14ac:dyDescent="0.3">
      <c r="A32">
        <v>31</v>
      </c>
      <c r="B32" t="s">
        <v>11</v>
      </c>
      <c r="C32" t="s">
        <v>17</v>
      </c>
      <c r="D32" t="s">
        <v>15</v>
      </c>
      <c r="E32">
        <v>0</v>
      </c>
      <c r="F32">
        <v>100</v>
      </c>
      <c r="G32">
        <v>0.15365913931323699</v>
      </c>
      <c r="H32">
        <v>2.14064046865905E-3</v>
      </c>
      <c r="I32">
        <v>0</v>
      </c>
      <c r="J32">
        <v>0.14946356109081699</v>
      </c>
      <c r="K32">
        <v>0.157854717535658</v>
      </c>
      <c r="L32">
        <v>37916</v>
      </c>
    </row>
    <row r="33" spans="1:12" x14ac:dyDescent="0.3">
      <c r="A33">
        <v>32</v>
      </c>
      <c r="B33" t="s">
        <v>11</v>
      </c>
      <c r="C33" t="s">
        <v>17</v>
      </c>
      <c r="D33" t="s">
        <v>15</v>
      </c>
      <c r="E33">
        <v>0</v>
      </c>
      <c r="F33">
        <v>5</v>
      </c>
      <c r="G33">
        <v>0.104151205451812</v>
      </c>
      <c r="H33">
        <v>2.1486421355804601E-3</v>
      </c>
      <c r="I33">
        <v>0</v>
      </c>
      <c r="J33">
        <v>9.9939944250409599E-2</v>
      </c>
      <c r="K33">
        <v>0.108362466653215</v>
      </c>
      <c r="L33">
        <v>25598</v>
      </c>
    </row>
    <row r="34" spans="1:12" x14ac:dyDescent="0.3">
      <c r="A34">
        <v>33</v>
      </c>
      <c r="B34" t="s">
        <v>11</v>
      </c>
      <c r="C34" t="s">
        <v>17</v>
      </c>
      <c r="D34" t="s">
        <v>15</v>
      </c>
      <c r="E34">
        <v>6</v>
      </c>
      <c r="F34">
        <v>10</v>
      </c>
      <c r="G34">
        <v>0.23423551084066899</v>
      </c>
      <c r="H34">
        <v>5.0417924932916296E-3</v>
      </c>
      <c r="I34">
        <v>0</v>
      </c>
      <c r="J34">
        <v>0.22435377913629301</v>
      </c>
      <c r="K34">
        <v>0.24411724254504499</v>
      </c>
      <c r="L34">
        <v>10318</v>
      </c>
    </row>
    <row r="35" spans="1:12" x14ac:dyDescent="0.3">
      <c r="A35">
        <v>34</v>
      </c>
      <c r="B35" t="s">
        <v>11</v>
      </c>
      <c r="C35" t="s">
        <v>17</v>
      </c>
      <c r="D35" t="s">
        <v>15</v>
      </c>
      <c r="E35">
        <v>11</v>
      </c>
      <c r="F35">
        <v>15</v>
      </c>
      <c r="G35">
        <v>0.52403846153763201</v>
      </c>
      <c r="H35">
        <v>1.5490627726646999E-2</v>
      </c>
      <c r="I35" s="1">
        <v>7.2943952030367593E-251</v>
      </c>
      <c r="J35">
        <v>0.49367738909548597</v>
      </c>
      <c r="K35">
        <v>0.55439953397977804</v>
      </c>
      <c r="L35">
        <v>1838</v>
      </c>
    </row>
    <row r="36" spans="1:12" x14ac:dyDescent="0.3">
      <c r="A36">
        <v>35</v>
      </c>
      <c r="B36" t="s">
        <v>11</v>
      </c>
      <c r="C36" t="s">
        <v>17</v>
      </c>
      <c r="D36" t="s">
        <v>15</v>
      </c>
      <c r="E36">
        <v>16</v>
      </c>
      <c r="F36">
        <v>100</v>
      </c>
      <c r="G36">
        <v>0.79452054794489602</v>
      </c>
      <c r="H36">
        <v>4.7437293837327997E-2</v>
      </c>
      <c r="I36" s="1">
        <v>5.7722744401177402E-63</v>
      </c>
      <c r="J36">
        <v>0.70154516049968896</v>
      </c>
      <c r="K36">
        <v>0.88749593539010196</v>
      </c>
      <c r="L36">
        <v>162</v>
      </c>
    </row>
    <row r="37" spans="1:12" x14ac:dyDescent="0.3">
      <c r="A37">
        <v>36</v>
      </c>
      <c r="B37" t="s">
        <v>11</v>
      </c>
      <c r="C37" t="s">
        <v>17</v>
      </c>
      <c r="D37" t="s">
        <v>16</v>
      </c>
      <c r="E37">
        <v>0</v>
      </c>
      <c r="F37">
        <v>100</v>
      </c>
      <c r="G37">
        <v>0.27734711455697297</v>
      </c>
      <c r="H37">
        <v>9.2907615933914695E-3</v>
      </c>
      <c r="I37" s="1">
        <v>8.2880721088018199E-196</v>
      </c>
      <c r="J37">
        <v>0.25913755644497799</v>
      </c>
      <c r="K37">
        <v>0.29555667266896901</v>
      </c>
      <c r="L37">
        <v>37916</v>
      </c>
    </row>
    <row r="38" spans="1:12" x14ac:dyDescent="0.3">
      <c r="A38">
        <v>37</v>
      </c>
      <c r="B38" t="s">
        <v>11</v>
      </c>
      <c r="C38" t="s">
        <v>17</v>
      </c>
      <c r="D38" t="s">
        <v>16</v>
      </c>
      <c r="E38">
        <v>0</v>
      </c>
      <c r="F38">
        <v>5</v>
      </c>
      <c r="G38">
        <v>0.18822023047368899</v>
      </c>
      <c r="H38">
        <v>1.3987343121964899E-2</v>
      </c>
      <c r="I38" s="1">
        <v>2.8208218528763002E-41</v>
      </c>
      <c r="J38">
        <v>0.16080554171523401</v>
      </c>
      <c r="K38">
        <v>0.21563491923214401</v>
      </c>
      <c r="L38">
        <v>25598</v>
      </c>
    </row>
    <row r="39" spans="1:12" x14ac:dyDescent="0.3">
      <c r="A39">
        <v>38</v>
      </c>
      <c r="B39" t="s">
        <v>11</v>
      </c>
      <c r="C39" t="s">
        <v>17</v>
      </c>
      <c r="D39" t="s">
        <v>16</v>
      </c>
      <c r="E39">
        <v>6</v>
      </c>
      <c r="F39">
        <v>10</v>
      </c>
      <c r="G39">
        <v>0.257518796993086</v>
      </c>
      <c r="H39">
        <v>1.34059449479047E-2</v>
      </c>
      <c r="I39" s="1">
        <v>3.0941930923561102E-82</v>
      </c>
      <c r="J39">
        <v>0.231243627716466</v>
      </c>
      <c r="K39">
        <v>0.28379396626970599</v>
      </c>
      <c r="L39">
        <v>10318</v>
      </c>
    </row>
    <row r="40" spans="1:12" x14ac:dyDescent="0.3">
      <c r="A40">
        <v>39</v>
      </c>
      <c r="B40" t="s">
        <v>11</v>
      </c>
      <c r="C40" t="s">
        <v>17</v>
      </c>
      <c r="D40" t="s">
        <v>16</v>
      </c>
      <c r="E40">
        <v>11</v>
      </c>
      <c r="F40">
        <v>15</v>
      </c>
      <c r="G40">
        <v>0.44309927392458898</v>
      </c>
      <c r="H40">
        <v>2.4450208152317601E-2</v>
      </c>
      <c r="I40" s="1">
        <v>2.1169174738636902E-73</v>
      </c>
      <c r="J40">
        <v>0.39517774653153898</v>
      </c>
      <c r="K40">
        <v>0.49102080131763898</v>
      </c>
      <c r="L40">
        <v>1838</v>
      </c>
    </row>
    <row r="41" spans="1:12" x14ac:dyDescent="0.3">
      <c r="A41">
        <v>40</v>
      </c>
      <c r="B41" t="s">
        <v>11</v>
      </c>
      <c r="C41" t="s">
        <v>17</v>
      </c>
      <c r="D41" t="s">
        <v>16</v>
      </c>
      <c r="E41">
        <v>16</v>
      </c>
      <c r="F41">
        <v>100</v>
      </c>
      <c r="G41">
        <v>0.62499999999957201</v>
      </c>
      <c r="H41">
        <v>6.07030098346781E-2</v>
      </c>
      <c r="I41" s="1">
        <v>7.3429598082326996E-25</v>
      </c>
      <c r="J41">
        <v>0.50602428697042301</v>
      </c>
      <c r="K41">
        <v>0.74397571302872201</v>
      </c>
      <c r="L41">
        <v>162</v>
      </c>
    </row>
    <row r="42" spans="1:12" x14ac:dyDescent="0.3">
      <c r="A42">
        <v>41</v>
      </c>
      <c r="B42" t="s">
        <v>11</v>
      </c>
      <c r="C42" t="s">
        <v>18</v>
      </c>
      <c r="D42" t="s">
        <v>13</v>
      </c>
      <c r="E42">
        <v>0</v>
      </c>
      <c r="F42">
        <v>100</v>
      </c>
      <c r="G42">
        <v>7.0212765957836903E-2</v>
      </c>
      <c r="H42">
        <v>3.9285779426915602E-3</v>
      </c>
      <c r="I42" s="1">
        <v>1.9379768518562201E-71</v>
      </c>
      <c r="J42">
        <v>6.2512894679703002E-2</v>
      </c>
      <c r="K42">
        <v>7.7912637235970805E-2</v>
      </c>
      <c r="L42">
        <v>37916</v>
      </c>
    </row>
    <row r="43" spans="1:12" x14ac:dyDescent="0.3">
      <c r="A43">
        <v>42</v>
      </c>
      <c r="B43" t="s">
        <v>11</v>
      </c>
      <c r="C43" t="s">
        <v>18</v>
      </c>
      <c r="D43" t="s">
        <v>13</v>
      </c>
      <c r="E43">
        <v>0</v>
      </c>
      <c r="F43">
        <v>5</v>
      </c>
      <c r="G43">
        <v>5.8948647845046699E-2</v>
      </c>
      <c r="H43">
        <v>4.10570864712904E-3</v>
      </c>
      <c r="I43" s="1">
        <v>9.5300510683050991E-47</v>
      </c>
      <c r="J43">
        <v>5.0901606765659101E-2</v>
      </c>
      <c r="K43">
        <v>6.6995688924434194E-2</v>
      </c>
      <c r="L43">
        <v>25598</v>
      </c>
    </row>
    <row r="44" spans="1:12" x14ac:dyDescent="0.3">
      <c r="A44">
        <v>43</v>
      </c>
      <c r="B44" t="s">
        <v>11</v>
      </c>
      <c r="C44" t="s">
        <v>18</v>
      </c>
      <c r="D44" t="s">
        <v>13</v>
      </c>
      <c r="E44">
        <v>6</v>
      </c>
      <c r="F44">
        <v>10</v>
      </c>
      <c r="G44">
        <v>0.106077348512377</v>
      </c>
      <c r="H44">
        <v>1.0236654723167E-2</v>
      </c>
      <c r="I44" s="1">
        <v>3.6723065259927401E-25</v>
      </c>
      <c r="J44">
        <v>8.6013873932797399E-2</v>
      </c>
      <c r="K44">
        <v>0.12614082309195601</v>
      </c>
      <c r="L44">
        <v>10318</v>
      </c>
    </row>
    <row r="45" spans="1:12" x14ac:dyDescent="0.3">
      <c r="A45">
        <v>44</v>
      </c>
      <c r="B45" t="s">
        <v>11</v>
      </c>
      <c r="C45" t="s">
        <v>18</v>
      </c>
      <c r="D45" t="s">
        <v>13</v>
      </c>
      <c r="E45">
        <v>11</v>
      </c>
      <c r="F45">
        <v>15</v>
      </c>
      <c r="G45">
        <v>0.20588235294122501</v>
      </c>
      <c r="H45">
        <v>6.9363452546877494E-2</v>
      </c>
      <c r="I45">
        <v>2.9958092450603599E-3</v>
      </c>
      <c r="J45">
        <v>6.9932484105991802E-2</v>
      </c>
      <c r="K45">
        <v>0.341832221776458</v>
      </c>
      <c r="L45">
        <v>1838</v>
      </c>
    </row>
    <row r="46" spans="1:12" x14ac:dyDescent="0.3">
      <c r="A46">
        <v>45</v>
      </c>
      <c r="B46" t="s">
        <v>11</v>
      </c>
      <c r="C46" t="s">
        <v>18</v>
      </c>
      <c r="D46" t="s">
        <v>13</v>
      </c>
      <c r="E46">
        <v>16</v>
      </c>
      <c r="F46">
        <v>100</v>
      </c>
      <c r="G46">
        <v>0.63999999999999502</v>
      </c>
      <c r="H46" t="s">
        <v>19</v>
      </c>
      <c r="I46" t="s">
        <v>19</v>
      </c>
      <c r="J46" t="s">
        <v>19</v>
      </c>
      <c r="K46" t="s">
        <v>19</v>
      </c>
      <c r="L46">
        <v>162</v>
      </c>
    </row>
    <row r="47" spans="1:12" x14ac:dyDescent="0.3">
      <c r="A47">
        <v>46</v>
      </c>
      <c r="B47" t="s">
        <v>11</v>
      </c>
      <c r="C47" t="s">
        <v>18</v>
      </c>
      <c r="D47" t="s">
        <v>14</v>
      </c>
      <c r="E47">
        <v>0</v>
      </c>
      <c r="F47">
        <v>100</v>
      </c>
      <c r="G47">
        <v>0.282936640965749</v>
      </c>
      <c r="H47">
        <v>8.2471228269164407E-3</v>
      </c>
      <c r="I47" s="1">
        <v>6.1044848175386298E-258</v>
      </c>
      <c r="J47">
        <v>0.26677257724891501</v>
      </c>
      <c r="K47">
        <v>0.29910070468258398</v>
      </c>
      <c r="L47">
        <v>37916</v>
      </c>
    </row>
    <row r="48" spans="1:12" x14ac:dyDescent="0.3">
      <c r="A48">
        <v>47</v>
      </c>
      <c r="B48" t="s">
        <v>11</v>
      </c>
      <c r="C48" t="s">
        <v>18</v>
      </c>
      <c r="D48" t="s">
        <v>14</v>
      </c>
      <c r="E48">
        <v>0</v>
      </c>
      <c r="F48">
        <v>5</v>
      </c>
      <c r="G48">
        <v>0.198479087452516</v>
      </c>
      <c r="H48">
        <v>1.09991826273429E-2</v>
      </c>
      <c r="I48" s="1">
        <v>8.6529939753608303E-73</v>
      </c>
      <c r="J48">
        <v>0.176921085643545</v>
      </c>
      <c r="K48">
        <v>0.22003708926148699</v>
      </c>
      <c r="L48">
        <v>25598</v>
      </c>
    </row>
    <row r="49" spans="1:12" x14ac:dyDescent="0.3">
      <c r="A49">
        <v>48</v>
      </c>
      <c r="B49" t="s">
        <v>11</v>
      </c>
      <c r="C49" t="s">
        <v>18</v>
      </c>
      <c r="D49" t="s">
        <v>14</v>
      </c>
      <c r="E49">
        <v>6</v>
      </c>
      <c r="F49">
        <v>10</v>
      </c>
      <c r="G49">
        <v>0.29179566563500697</v>
      </c>
      <c r="H49">
        <v>1.2647610956975201E-2</v>
      </c>
      <c r="I49" s="1">
        <v>9.0112183483361105E-118</v>
      </c>
      <c r="J49">
        <v>0.26700680366886198</v>
      </c>
      <c r="K49">
        <v>0.31658452760115302</v>
      </c>
      <c r="L49">
        <v>10318</v>
      </c>
    </row>
    <row r="50" spans="1:12" x14ac:dyDescent="0.3">
      <c r="A50">
        <v>49</v>
      </c>
      <c r="B50" t="s">
        <v>11</v>
      </c>
      <c r="C50" t="s">
        <v>18</v>
      </c>
      <c r="D50" t="s">
        <v>14</v>
      </c>
      <c r="E50">
        <v>11</v>
      </c>
      <c r="F50">
        <v>15</v>
      </c>
      <c r="G50">
        <v>0.54131054127524802</v>
      </c>
      <c r="H50">
        <v>2.6604018377609801E-2</v>
      </c>
      <c r="I50" s="1">
        <v>4.9410967485680802E-92</v>
      </c>
      <c r="J50">
        <v>0.48916762341109199</v>
      </c>
      <c r="K50">
        <v>0.59345345913940495</v>
      </c>
      <c r="L50">
        <v>1838</v>
      </c>
    </row>
    <row r="51" spans="1:12" x14ac:dyDescent="0.3">
      <c r="A51">
        <v>50</v>
      </c>
      <c r="B51" t="s">
        <v>11</v>
      </c>
      <c r="C51" t="s">
        <v>18</v>
      </c>
      <c r="D51" t="s">
        <v>14</v>
      </c>
      <c r="E51">
        <v>16</v>
      </c>
      <c r="F51">
        <v>100</v>
      </c>
      <c r="G51">
        <v>0.63999999999999502</v>
      </c>
      <c r="H51">
        <v>9.6297674629900507E-2</v>
      </c>
      <c r="I51" s="1">
        <v>3.0104520189181398E-11</v>
      </c>
      <c r="J51">
        <v>0.45126002593043402</v>
      </c>
      <c r="K51">
        <v>0.82873997406955702</v>
      </c>
      <c r="L51">
        <v>162</v>
      </c>
    </row>
    <row r="52" spans="1:12" x14ac:dyDescent="0.3">
      <c r="A52">
        <v>51</v>
      </c>
      <c r="B52" t="s">
        <v>11</v>
      </c>
      <c r="C52" t="s">
        <v>18</v>
      </c>
      <c r="D52" t="s">
        <v>15</v>
      </c>
      <c r="E52">
        <v>0</v>
      </c>
      <c r="F52">
        <v>100</v>
      </c>
      <c r="G52">
        <v>8.2895638273476596E-2</v>
      </c>
      <c r="H52">
        <v>2.0833559546586198E-3</v>
      </c>
      <c r="I52">
        <v>0</v>
      </c>
      <c r="J52">
        <v>7.8812335635368699E-2</v>
      </c>
      <c r="K52">
        <v>8.6978940911584604E-2</v>
      </c>
      <c r="L52">
        <v>37916</v>
      </c>
    </row>
    <row r="53" spans="1:12" x14ac:dyDescent="0.3">
      <c r="A53">
        <v>52</v>
      </c>
      <c r="B53" t="s">
        <v>11</v>
      </c>
      <c r="C53" t="s">
        <v>18</v>
      </c>
      <c r="D53" t="s">
        <v>15</v>
      </c>
      <c r="E53">
        <v>0</v>
      </c>
      <c r="F53">
        <v>5</v>
      </c>
      <c r="G53">
        <v>7.0400110757799006E-2</v>
      </c>
      <c r="H53">
        <v>2.1284790540714998E-3</v>
      </c>
      <c r="I53" s="1">
        <v>6.7313073975867797E-240</v>
      </c>
      <c r="J53">
        <v>6.6228368469971002E-2</v>
      </c>
      <c r="K53">
        <v>7.4571853045627107E-2</v>
      </c>
      <c r="L53">
        <v>25598</v>
      </c>
    </row>
    <row r="54" spans="1:12" x14ac:dyDescent="0.3">
      <c r="A54">
        <v>53</v>
      </c>
      <c r="B54" t="s">
        <v>11</v>
      </c>
      <c r="C54" t="s">
        <v>18</v>
      </c>
      <c r="D54" t="s">
        <v>15</v>
      </c>
      <c r="E54">
        <v>6</v>
      </c>
      <c r="F54">
        <v>10</v>
      </c>
      <c r="G54">
        <v>0.13597829772811601</v>
      </c>
      <c r="H54">
        <v>6.3122005074451003E-3</v>
      </c>
      <c r="I54" s="1">
        <v>6.2742425957564903E-103</v>
      </c>
      <c r="J54">
        <v>0.123606612070328</v>
      </c>
      <c r="K54">
        <v>0.14834998338590399</v>
      </c>
      <c r="L54">
        <v>10318</v>
      </c>
    </row>
    <row r="55" spans="1:12" x14ac:dyDescent="0.3">
      <c r="A55">
        <v>54</v>
      </c>
      <c r="B55" t="s">
        <v>11</v>
      </c>
      <c r="C55" t="s">
        <v>18</v>
      </c>
      <c r="D55" t="s">
        <v>15</v>
      </c>
      <c r="E55">
        <v>11</v>
      </c>
      <c r="F55">
        <v>15</v>
      </c>
      <c r="G55">
        <v>0.28099173553760198</v>
      </c>
      <c r="H55">
        <v>4.0873253115666502E-2</v>
      </c>
      <c r="I55" s="1">
        <v>6.2116372798042703E-12</v>
      </c>
      <c r="J55">
        <v>0.20088163149990601</v>
      </c>
      <c r="K55">
        <v>0.36110183957529801</v>
      </c>
      <c r="L55">
        <v>1838</v>
      </c>
    </row>
    <row r="56" spans="1:12" x14ac:dyDescent="0.3">
      <c r="A56">
        <v>55</v>
      </c>
      <c r="B56" t="s">
        <v>11</v>
      </c>
      <c r="C56" t="s">
        <v>18</v>
      </c>
      <c r="D56" t="s">
        <v>15</v>
      </c>
      <c r="E56">
        <v>16</v>
      </c>
      <c r="F56">
        <v>100</v>
      </c>
      <c r="G56">
        <v>0.71532846715288401</v>
      </c>
      <c r="H56" t="s">
        <v>19</v>
      </c>
      <c r="I56" t="s">
        <v>19</v>
      </c>
      <c r="J56" t="s">
        <v>19</v>
      </c>
      <c r="K56" t="s">
        <v>19</v>
      </c>
      <c r="L56">
        <v>162</v>
      </c>
    </row>
    <row r="57" spans="1:12" x14ac:dyDescent="0.3">
      <c r="A57">
        <v>56</v>
      </c>
      <c r="B57" t="s">
        <v>11</v>
      </c>
      <c r="C57" t="s">
        <v>18</v>
      </c>
      <c r="D57" t="s">
        <v>16</v>
      </c>
      <c r="E57">
        <v>0</v>
      </c>
      <c r="F57">
        <v>100</v>
      </c>
      <c r="G57">
        <v>0.26943201638039099</v>
      </c>
      <c r="H57">
        <v>3.8635598352752499E-3</v>
      </c>
      <c r="I57">
        <v>0</v>
      </c>
      <c r="J57">
        <v>0.26185957825113598</v>
      </c>
      <c r="K57">
        <v>0.277004454509646</v>
      </c>
      <c r="L57">
        <v>37916</v>
      </c>
    </row>
    <row r="58" spans="1:12" x14ac:dyDescent="0.3">
      <c r="A58">
        <v>57</v>
      </c>
      <c r="B58" t="s">
        <v>11</v>
      </c>
      <c r="C58" t="s">
        <v>18</v>
      </c>
      <c r="D58" t="s">
        <v>16</v>
      </c>
      <c r="E58">
        <v>0</v>
      </c>
      <c r="F58">
        <v>5</v>
      </c>
      <c r="G58">
        <v>0.18866483348600399</v>
      </c>
      <c r="H58">
        <v>4.83577528373053E-3</v>
      </c>
      <c r="I58">
        <v>0</v>
      </c>
      <c r="J58">
        <v>0.179186888092564</v>
      </c>
      <c r="K58">
        <v>0.19814277887944501</v>
      </c>
      <c r="L58">
        <v>25598</v>
      </c>
    </row>
    <row r="59" spans="1:12" x14ac:dyDescent="0.3">
      <c r="A59">
        <v>58</v>
      </c>
      <c r="B59" t="s">
        <v>11</v>
      </c>
      <c r="C59" t="s">
        <v>18</v>
      </c>
      <c r="D59" t="s">
        <v>16</v>
      </c>
      <c r="E59">
        <v>6</v>
      </c>
      <c r="F59">
        <v>10</v>
      </c>
      <c r="G59">
        <v>0.295050270688613</v>
      </c>
      <c r="H59">
        <v>6.3418924274149897E-3</v>
      </c>
      <c r="I59">
        <v>0</v>
      </c>
      <c r="J59">
        <v>0.28262038993705202</v>
      </c>
      <c r="K59">
        <v>0.30748015144017399</v>
      </c>
      <c r="L59">
        <v>10318</v>
      </c>
    </row>
    <row r="60" spans="1:12" x14ac:dyDescent="0.3">
      <c r="A60">
        <v>59</v>
      </c>
      <c r="B60" t="s">
        <v>11</v>
      </c>
      <c r="C60" t="s">
        <v>18</v>
      </c>
      <c r="D60" t="s">
        <v>16</v>
      </c>
      <c r="E60">
        <v>11</v>
      </c>
      <c r="F60">
        <v>15</v>
      </c>
      <c r="G60">
        <v>0.52102102102069903</v>
      </c>
      <c r="H60">
        <v>1.36915278044692E-2</v>
      </c>
      <c r="I60">
        <v>0</v>
      </c>
      <c r="J60">
        <v>0.49418611963060999</v>
      </c>
      <c r="K60">
        <v>0.54785592241078696</v>
      </c>
      <c r="L60">
        <v>1838</v>
      </c>
    </row>
    <row r="61" spans="1:12" x14ac:dyDescent="0.3">
      <c r="A61">
        <v>60</v>
      </c>
      <c r="B61" t="s">
        <v>11</v>
      </c>
      <c r="C61" t="s">
        <v>18</v>
      </c>
      <c r="D61" t="s">
        <v>16</v>
      </c>
      <c r="E61">
        <v>16</v>
      </c>
      <c r="F61">
        <v>100</v>
      </c>
      <c r="G61">
        <v>0.71532846715290199</v>
      </c>
      <c r="H61">
        <v>3.8673106605687999E-2</v>
      </c>
      <c r="I61" s="1">
        <v>2.19129240016169E-76</v>
      </c>
      <c r="J61">
        <v>0.63953057103547495</v>
      </c>
      <c r="K61">
        <v>0.79112636327032804</v>
      </c>
      <c r="L61">
        <v>162</v>
      </c>
    </row>
    <row r="62" spans="1:12" x14ac:dyDescent="0.3">
      <c r="A62">
        <v>61</v>
      </c>
      <c r="B62" t="s">
        <v>20</v>
      </c>
      <c r="C62" t="s">
        <v>12</v>
      </c>
      <c r="D62" t="s">
        <v>13</v>
      </c>
      <c r="E62">
        <v>0</v>
      </c>
      <c r="F62">
        <v>100</v>
      </c>
      <c r="G62">
        <v>0.521822236380587</v>
      </c>
      <c r="H62">
        <v>8.9159649985545292E-3</v>
      </c>
      <c r="I62">
        <v>0</v>
      </c>
      <c r="J62">
        <v>0.504347266096</v>
      </c>
      <c r="K62">
        <v>0.539297206665173</v>
      </c>
      <c r="L62">
        <v>27034</v>
      </c>
    </row>
    <row r="63" spans="1:12" x14ac:dyDescent="0.3">
      <c r="A63">
        <v>62</v>
      </c>
      <c r="B63" t="s">
        <v>20</v>
      </c>
      <c r="C63" t="s">
        <v>12</v>
      </c>
      <c r="D63" t="s">
        <v>13</v>
      </c>
      <c r="E63">
        <v>0</v>
      </c>
      <c r="F63">
        <v>5</v>
      </c>
      <c r="G63">
        <v>0.44290288186254201</v>
      </c>
      <c r="H63">
        <v>1.1474961627972799E-2</v>
      </c>
      <c r="I63">
        <v>0</v>
      </c>
      <c r="J63">
        <v>0.42041237034773599</v>
      </c>
      <c r="K63">
        <v>0.46539339337734797</v>
      </c>
      <c r="L63">
        <v>13301</v>
      </c>
    </row>
    <row r="64" spans="1:12" x14ac:dyDescent="0.3">
      <c r="A64">
        <v>63</v>
      </c>
      <c r="B64" t="s">
        <v>20</v>
      </c>
      <c r="C64" t="s">
        <v>12</v>
      </c>
      <c r="D64" t="s">
        <v>13</v>
      </c>
      <c r="E64">
        <v>6</v>
      </c>
      <c r="F64">
        <v>10</v>
      </c>
      <c r="G64">
        <v>0.61925795053003196</v>
      </c>
      <c r="H64">
        <v>1.44327669387693E-2</v>
      </c>
      <c r="I64">
        <v>0</v>
      </c>
      <c r="J64">
        <v>0.59097024713278401</v>
      </c>
      <c r="K64">
        <v>0.64754565392728003</v>
      </c>
      <c r="L64">
        <v>10056</v>
      </c>
    </row>
    <row r="65" spans="1:12" x14ac:dyDescent="0.3">
      <c r="A65">
        <v>64</v>
      </c>
      <c r="B65" t="s">
        <v>20</v>
      </c>
      <c r="C65" t="s">
        <v>12</v>
      </c>
      <c r="D65" t="s">
        <v>13</v>
      </c>
      <c r="E65">
        <v>11</v>
      </c>
      <c r="F65">
        <v>15</v>
      </c>
      <c r="G65">
        <v>0.80487804878046099</v>
      </c>
      <c r="H65">
        <v>3.5738397213833498E-2</v>
      </c>
      <c r="I65" s="1">
        <v>2.5625888110613198E-112</v>
      </c>
      <c r="J65">
        <v>0.73483207737616096</v>
      </c>
      <c r="K65">
        <v>0.87492402018476101</v>
      </c>
      <c r="L65">
        <v>3124</v>
      </c>
    </row>
    <row r="66" spans="1:12" x14ac:dyDescent="0.3">
      <c r="A66">
        <v>65</v>
      </c>
      <c r="B66" t="s">
        <v>20</v>
      </c>
      <c r="C66" t="s">
        <v>12</v>
      </c>
      <c r="D66" t="s">
        <v>13</v>
      </c>
      <c r="E66">
        <v>16</v>
      </c>
      <c r="F66">
        <v>100</v>
      </c>
      <c r="G66">
        <v>0.79999999999949001</v>
      </c>
      <c r="H66">
        <v>0.12660562983939699</v>
      </c>
      <c r="I66" s="1">
        <v>2.6354362064075799E-10</v>
      </c>
      <c r="J66">
        <v>0.55185752527426202</v>
      </c>
      <c r="K66">
        <v>1</v>
      </c>
      <c r="L66">
        <v>553</v>
      </c>
    </row>
    <row r="67" spans="1:12" x14ac:dyDescent="0.3">
      <c r="A67">
        <v>66</v>
      </c>
      <c r="B67" t="s">
        <v>20</v>
      </c>
      <c r="C67" t="s">
        <v>12</v>
      </c>
      <c r="D67" t="s">
        <v>14</v>
      </c>
      <c r="E67">
        <v>0</v>
      </c>
      <c r="F67">
        <v>100</v>
      </c>
      <c r="G67">
        <v>0.50360627916843603</v>
      </c>
      <c r="H67">
        <v>1.02988076664707E-2</v>
      </c>
      <c r="I67">
        <v>0</v>
      </c>
      <c r="J67">
        <v>0.48342098705844799</v>
      </c>
      <c r="K67">
        <v>0.52379157127842402</v>
      </c>
      <c r="L67">
        <v>27034</v>
      </c>
    </row>
    <row r="68" spans="1:12" x14ac:dyDescent="0.3">
      <c r="A68">
        <v>67</v>
      </c>
      <c r="B68" t="s">
        <v>20</v>
      </c>
      <c r="C68" t="s">
        <v>12</v>
      </c>
      <c r="D68" t="s">
        <v>14</v>
      </c>
      <c r="E68">
        <v>0</v>
      </c>
      <c r="F68">
        <v>5</v>
      </c>
      <c r="G68">
        <v>0.336923076923132</v>
      </c>
      <c r="H68">
        <v>1.8539882772689299E-2</v>
      </c>
      <c r="I68" s="1">
        <v>8.4635959915012793E-74</v>
      </c>
      <c r="J68">
        <v>0.30058557441106598</v>
      </c>
      <c r="K68">
        <v>0.37326057943519703</v>
      </c>
      <c r="L68">
        <v>13301</v>
      </c>
    </row>
    <row r="69" spans="1:12" x14ac:dyDescent="0.3">
      <c r="A69">
        <v>68</v>
      </c>
      <c r="B69" t="s">
        <v>20</v>
      </c>
      <c r="C69" t="s">
        <v>12</v>
      </c>
      <c r="D69" t="s">
        <v>14</v>
      </c>
      <c r="E69">
        <v>6</v>
      </c>
      <c r="F69">
        <v>10</v>
      </c>
      <c r="G69">
        <v>0.51160443995962901</v>
      </c>
      <c r="H69">
        <v>1.58795347361027E-2</v>
      </c>
      <c r="I69" s="1">
        <v>9.9269784579948703E-228</v>
      </c>
      <c r="J69">
        <v>0.48048112378561603</v>
      </c>
      <c r="K69">
        <v>0.54272775613364299</v>
      </c>
      <c r="L69">
        <v>10056</v>
      </c>
    </row>
    <row r="70" spans="1:12" x14ac:dyDescent="0.3">
      <c r="A70">
        <v>69</v>
      </c>
      <c r="B70" t="s">
        <v>20</v>
      </c>
      <c r="C70" t="s">
        <v>12</v>
      </c>
      <c r="D70" t="s">
        <v>14</v>
      </c>
      <c r="E70">
        <v>11</v>
      </c>
      <c r="F70">
        <v>15</v>
      </c>
      <c r="G70">
        <v>0.62627986348123199</v>
      </c>
      <c r="H70">
        <v>1.9988407097884901E-2</v>
      </c>
      <c r="I70" s="1">
        <v>1.70298655106282E-215</v>
      </c>
      <c r="J70">
        <v>0.58710330546105305</v>
      </c>
      <c r="K70">
        <v>0.66545642150141204</v>
      </c>
      <c r="L70">
        <v>3124</v>
      </c>
    </row>
    <row r="71" spans="1:12" x14ac:dyDescent="0.3">
      <c r="A71">
        <v>70</v>
      </c>
      <c r="B71" t="s">
        <v>20</v>
      </c>
      <c r="C71" t="s">
        <v>12</v>
      </c>
      <c r="D71" t="s">
        <v>14</v>
      </c>
      <c r="E71">
        <v>16</v>
      </c>
      <c r="F71">
        <v>100</v>
      </c>
      <c r="G71">
        <v>0.72307692307646998</v>
      </c>
      <c r="H71">
        <v>3.9281962391255303E-2</v>
      </c>
      <c r="I71" s="1">
        <v>1.14694302306706E-75</v>
      </c>
      <c r="J71">
        <v>0.64608569154755202</v>
      </c>
      <c r="K71">
        <v>0.80006815460538705</v>
      </c>
      <c r="L71">
        <v>553</v>
      </c>
    </row>
    <row r="72" spans="1:12" x14ac:dyDescent="0.3">
      <c r="A72">
        <v>71</v>
      </c>
      <c r="B72" t="s">
        <v>20</v>
      </c>
      <c r="C72" t="s">
        <v>12</v>
      </c>
      <c r="D72" t="s">
        <v>15</v>
      </c>
      <c r="E72">
        <v>0</v>
      </c>
      <c r="F72">
        <v>100</v>
      </c>
      <c r="G72">
        <v>0.48466257668714602</v>
      </c>
      <c r="H72">
        <v>4.6133198535802597E-3</v>
      </c>
      <c r="I72">
        <v>0</v>
      </c>
      <c r="J72">
        <v>0.47562063592496501</v>
      </c>
      <c r="K72">
        <v>0.49370451744932697</v>
      </c>
      <c r="L72">
        <v>27034</v>
      </c>
    </row>
    <row r="73" spans="1:12" x14ac:dyDescent="0.3">
      <c r="A73">
        <v>72</v>
      </c>
      <c r="B73" t="s">
        <v>20</v>
      </c>
      <c r="C73" t="s">
        <v>12</v>
      </c>
      <c r="D73" t="s">
        <v>15</v>
      </c>
      <c r="E73">
        <v>0</v>
      </c>
      <c r="F73">
        <v>5</v>
      </c>
      <c r="G73">
        <v>0.42321452232673701</v>
      </c>
      <c r="H73">
        <v>5.68743689192762E-3</v>
      </c>
      <c r="I73">
        <v>0</v>
      </c>
      <c r="J73">
        <v>0.41206735085421398</v>
      </c>
      <c r="K73">
        <v>0.43436169379925899</v>
      </c>
      <c r="L73">
        <v>13301</v>
      </c>
    </row>
    <row r="74" spans="1:12" x14ac:dyDescent="0.3">
      <c r="A74">
        <v>73</v>
      </c>
      <c r="B74" t="s">
        <v>20</v>
      </c>
      <c r="C74" t="s">
        <v>12</v>
      </c>
      <c r="D74" t="s">
        <v>15</v>
      </c>
      <c r="E74">
        <v>6</v>
      </c>
      <c r="F74">
        <v>10</v>
      </c>
      <c r="G74">
        <v>0.57303671937817902</v>
      </c>
      <c r="H74">
        <v>8.0983298083902398E-3</v>
      </c>
      <c r="I74">
        <v>0</v>
      </c>
      <c r="J74">
        <v>0.55716428461880696</v>
      </c>
      <c r="K74">
        <v>0.58890915413755096</v>
      </c>
      <c r="L74">
        <v>10056</v>
      </c>
    </row>
    <row r="75" spans="1:12" x14ac:dyDescent="0.3">
      <c r="A75">
        <v>74</v>
      </c>
      <c r="B75" t="s">
        <v>20</v>
      </c>
      <c r="C75" t="s">
        <v>12</v>
      </c>
      <c r="D75" t="s">
        <v>15</v>
      </c>
      <c r="E75">
        <v>11</v>
      </c>
      <c r="F75">
        <v>15</v>
      </c>
      <c r="G75">
        <v>0.771362586604737</v>
      </c>
      <c r="H75">
        <v>2.0184988516106998E-2</v>
      </c>
      <c r="I75">
        <v>0</v>
      </c>
      <c r="J75">
        <v>0.731800736084813</v>
      </c>
      <c r="K75">
        <v>0.810924437124661</v>
      </c>
      <c r="L75">
        <v>3124</v>
      </c>
    </row>
    <row r="76" spans="1:12" x14ac:dyDescent="0.3">
      <c r="A76">
        <v>75</v>
      </c>
      <c r="B76" t="s">
        <v>20</v>
      </c>
      <c r="C76" t="s">
        <v>12</v>
      </c>
      <c r="D76" t="s">
        <v>15</v>
      </c>
      <c r="E76">
        <v>16</v>
      </c>
      <c r="F76">
        <v>100</v>
      </c>
      <c r="G76">
        <v>0.87999999997515499</v>
      </c>
      <c r="H76">
        <v>6.5051150431215607E-2</v>
      </c>
      <c r="I76" s="1">
        <v>1.07160073247481E-41</v>
      </c>
      <c r="J76">
        <v>0.75250208797707496</v>
      </c>
      <c r="K76">
        <v>1</v>
      </c>
      <c r="L76">
        <v>553</v>
      </c>
    </row>
    <row r="77" spans="1:12" x14ac:dyDescent="0.3">
      <c r="A77">
        <v>76</v>
      </c>
      <c r="B77" t="s">
        <v>20</v>
      </c>
      <c r="C77" t="s">
        <v>12</v>
      </c>
      <c r="D77" t="s">
        <v>16</v>
      </c>
      <c r="E77">
        <v>0</v>
      </c>
      <c r="F77">
        <v>100</v>
      </c>
      <c r="G77">
        <v>0.44674556233304502</v>
      </c>
      <c r="H77">
        <v>5.0216132319866099E-3</v>
      </c>
      <c r="I77">
        <v>0</v>
      </c>
      <c r="J77">
        <v>0.43690338125406097</v>
      </c>
      <c r="K77">
        <v>0.45658774341202901</v>
      </c>
      <c r="L77">
        <v>27034</v>
      </c>
    </row>
    <row r="78" spans="1:12" x14ac:dyDescent="0.3">
      <c r="A78">
        <v>77</v>
      </c>
      <c r="B78" t="s">
        <v>20</v>
      </c>
      <c r="C78" t="s">
        <v>12</v>
      </c>
      <c r="D78" t="s">
        <v>16</v>
      </c>
      <c r="E78">
        <v>0</v>
      </c>
      <c r="F78">
        <v>5</v>
      </c>
      <c r="G78">
        <v>0.289783281734108</v>
      </c>
      <c r="H78">
        <v>7.9826515787723706E-3</v>
      </c>
      <c r="I78" s="1">
        <v>1.5247713908139899E-288</v>
      </c>
      <c r="J78">
        <v>0.27413757213858198</v>
      </c>
      <c r="K78">
        <v>0.30542899132963303</v>
      </c>
      <c r="L78">
        <v>13301</v>
      </c>
    </row>
    <row r="79" spans="1:12" x14ac:dyDescent="0.3">
      <c r="A79">
        <v>78</v>
      </c>
      <c r="B79" t="s">
        <v>20</v>
      </c>
      <c r="C79" t="s">
        <v>12</v>
      </c>
      <c r="D79" t="s">
        <v>16</v>
      </c>
      <c r="E79">
        <v>6</v>
      </c>
      <c r="F79">
        <v>10</v>
      </c>
      <c r="G79">
        <v>0.451689671689112</v>
      </c>
      <c r="H79">
        <v>7.6776244384907603E-3</v>
      </c>
      <c r="I79">
        <v>0</v>
      </c>
      <c r="J79">
        <v>0.43664180430284599</v>
      </c>
      <c r="K79">
        <v>0.46673753907537902</v>
      </c>
      <c r="L79">
        <v>10056</v>
      </c>
    </row>
    <row r="80" spans="1:12" x14ac:dyDescent="0.3">
      <c r="A80">
        <v>79</v>
      </c>
      <c r="B80" t="s">
        <v>20</v>
      </c>
      <c r="C80" t="s">
        <v>12</v>
      </c>
      <c r="D80" t="s">
        <v>16</v>
      </c>
      <c r="E80">
        <v>11</v>
      </c>
      <c r="F80">
        <v>15</v>
      </c>
      <c r="G80">
        <v>0.63319878910191096</v>
      </c>
      <c r="H80">
        <v>1.0826874772467901E-2</v>
      </c>
      <c r="I80">
        <v>0</v>
      </c>
      <c r="J80">
        <v>0.61197850448274804</v>
      </c>
      <c r="K80">
        <v>0.654419073721073</v>
      </c>
      <c r="L80">
        <v>3124</v>
      </c>
    </row>
    <row r="81" spans="1:12" x14ac:dyDescent="0.3">
      <c r="A81">
        <v>80</v>
      </c>
      <c r="B81" t="s">
        <v>20</v>
      </c>
      <c r="C81" t="s">
        <v>12</v>
      </c>
      <c r="D81" t="s">
        <v>16</v>
      </c>
      <c r="E81">
        <v>16</v>
      </c>
      <c r="F81">
        <v>100</v>
      </c>
      <c r="G81">
        <v>0.74742268041181503</v>
      </c>
      <c r="H81">
        <v>2.2077885424559698E-2</v>
      </c>
      <c r="I81" s="1">
        <v>3.17920637696875E-251</v>
      </c>
      <c r="J81">
        <v>0.70415082012487595</v>
      </c>
      <c r="K81">
        <v>0.790694540698754</v>
      </c>
      <c r="L81">
        <v>553</v>
      </c>
    </row>
    <row r="82" spans="1:12" x14ac:dyDescent="0.3">
      <c r="A82">
        <v>81</v>
      </c>
      <c r="B82" t="s">
        <v>20</v>
      </c>
      <c r="C82" t="s">
        <v>17</v>
      </c>
      <c r="D82" t="s">
        <v>13</v>
      </c>
      <c r="E82">
        <v>0</v>
      </c>
      <c r="F82">
        <v>100</v>
      </c>
      <c r="G82">
        <v>0.48475675675679802</v>
      </c>
      <c r="H82">
        <v>7.3488647094615504E-3</v>
      </c>
      <c r="I82">
        <v>0</v>
      </c>
      <c r="J82">
        <v>0.47035324659899602</v>
      </c>
      <c r="K82">
        <v>0.49916026691460003</v>
      </c>
      <c r="L82">
        <v>27034</v>
      </c>
    </row>
    <row r="83" spans="1:12" x14ac:dyDescent="0.3">
      <c r="A83">
        <v>82</v>
      </c>
      <c r="B83" t="s">
        <v>20</v>
      </c>
      <c r="C83" t="s">
        <v>17</v>
      </c>
      <c r="D83" t="s">
        <v>13</v>
      </c>
      <c r="E83">
        <v>0</v>
      </c>
      <c r="F83">
        <v>5</v>
      </c>
      <c r="G83">
        <v>0.40470193115029501</v>
      </c>
      <c r="H83">
        <v>1.0057274942731301E-2</v>
      </c>
      <c r="I83">
        <v>0</v>
      </c>
      <c r="J83">
        <v>0.38499003447992403</v>
      </c>
      <c r="K83">
        <v>0.424413827820665</v>
      </c>
      <c r="L83">
        <v>13301</v>
      </c>
    </row>
    <row r="84" spans="1:12" x14ac:dyDescent="0.3">
      <c r="A84">
        <v>83</v>
      </c>
      <c r="B84" t="s">
        <v>20</v>
      </c>
      <c r="C84" t="s">
        <v>17</v>
      </c>
      <c r="D84" t="s">
        <v>13</v>
      </c>
      <c r="E84">
        <v>6</v>
      </c>
      <c r="F84">
        <v>10</v>
      </c>
      <c r="G84">
        <v>0.54324644544899903</v>
      </c>
      <c r="H84">
        <v>1.2124805714997E-2</v>
      </c>
      <c r="I84">
        <v>0</v>
      </c>
      <c r="J84">
        <v>0.51948226292805899</v>
      </c>
      <c r="K84">
        <v>0.56701062796993795</v>
      </c>
      <c r="L84">
        <v>10056</v>
      </c>
    </row>
    <row r="85" spans="1:12" x14ac:dyDescent="0.3">
      <c r="A85">
        <v>84</v>
      </c>
      <c r="B85" t="s">
        <v>20</v>
      </c>
      <c r="C85" t="s">
        <v>17</v>
      </c>
      <c r="D85" t="s">
        <v>13</v>
      </c>
      <c r="E85">
        <v>11</v>
      </c>
      <c r="F85">
        <v>15</v>
      </c>
      <c r="G85">
        <v>0.63211382113820003</v>
      </c>
      <c r="H85">
        <v>2.1744095573672E-2</v>
      </c>
      <c r="I85" s="1">
        <v>8.4515390393597607E-186</v>
      </c>
      <c r="J85">
        <v>0.58949617693740597</v>
      </c>
      <c r="K85">
        <v>0.67473146533899397</v>
      </c>
      <c r="L85">
        <v>3124</v>
      </c>
    </row>
    <row r="86" spans="1:12" x14ac:dyDescent="0.3">
      <c r="A86">
        <v>85</v>
      </c>
      <c r="B86" t="s">
        <v>20</v>
      </c>
      <c r="C86" t="s">
        <v>17</v>
      </c>
      <c r="D86" t="s">
        <v>13</v>
      </c>
      <c r="E86">
        <v>16</v>
      </c>
      <c r="F86">
        <v>100</v>
      </c>
      <c r="G86">
        <v>0.79365079365050495</v>
      </c>
      <c r="H86">
        <v>5.1031564251216001E-2</v>
      </c>
      <c r="I86" s="1">
        <v>1.5384114742619099E-54</v>
      </c>
      <c r="J86">
        <v>0.69363076564338</v>
      </c>
      <c r="K86">
        <v>0.89367082165763001</v>
      </c>
      <c r="L86">
        <v>553</v>
      </c>
    </row>
    <row r="87" spans="1:12" x14ac:dyDescent="0.3">
      <c r="A87">
        <v>86</v>
      </c>
      <c r="B87" t="s">
        <v>20</v>
      </c>
      <c r="C87" t="s">
        <v>17</v>
      </c>
      <c r="D87" t="s">
        <v>14</v>
      </c>
      <c r="E87">
        <v>0</v>
      </c>
      <c r="F87">
        <v>100</v>
      </c>
      <c r="G87">
        <v>0.66934557979339904</v>
      </c>
      <c r="H87">
        <v>1.59408443507198E-2</v>
      </c>
      <c r="I87">
        <v>0</v>
      </c>
      <c r="J87">
        <v>0.63810209898282899</v>
      </c>
      <c r="K87">
        <v>0.70058906060396897</v>
      </c>
      <c r="L87">
        <v>27034</v>
      </c>
    </row>
    <row r="88" spans="1:12" x14ac:dyDescent="0.3">
      <c r="A88">
        <v>87</v>
      </c>
      <c r="B88" t="s">
        <v>20</v>
      </c>
      <c r="C88" t="s">
        <v>17</v>
      </c>
      <c r="D88" t="s">
        <v>14</v>
      </c>
      <c r="E88">
        <v>0</v>
      </c>
      <c r="F88">
        <v>5</v>
      </c>
      <c r="G88">
        <v>0.59859154929576197</v>
      </c>
      <c r="H88">
        <v>4.1136818482550797E-2</v>
      </c>
      <c r="I88" s="1">
        <v>5.7357354920109997E-48</v>
      </c>
      <c r="J88">
        <v>0.51796486663140096</v>
      </c>
      <c r="K88">
        <v>0.67921823196012399</v>
      </c>
      <c r="L88">
        <v>13301</v>
      </c>
    </row>
    <row r="89" spans="1:12" x14ac:dyDescent="0.3">
      <c r="A89">
        <v>88</v>
      </c>
      <c r="B89" t="s">
        <v>20</v>
      </c>
      <c r="C89" t="s">
        <v>17</v>
      </c>
      <c r="D89" t="s">
        <v>14</v>
      </c>
      <c r="E89">
        <v>6</v>
      </c>
      <c r="F89">
        <v>10</v>
      </c>
      <c r="G89">
        <v>0.66896551724132902</v>
      </c>
      <c r="H89">
        <v>2.2563966692764701E-2</v>
      </c>
      <c r="I89" s="1">
        <v>3.6512778663209702E-193</v>
      </c>
      <c r="J89">
        <v>0.62474095517514905</v>
      </c>
      <c r="K89">
        <v>0.713190079307509</v>
      </c>
      <c r="L89">
        <v>10056</v>
      </c>
    </row>
    <row r="90" spans="1:12" x14ac:dyDescent="0.3">
      <c r="A90">
        <v>89</v>
      </c>
      <c r="B90" t="s">
        <v>20</v>
      </c>
      <c r="C90" t="s">
        <v>17</v>
      </c>
      <c r="D90" t="s">
        <v>14</v>
      </c>
      <c r="E90">
        <v>11</v>
      </c>
      <c r="F90">
        <v>15</v>
      </c>
      <c r="G90">
        <v>0.71428571428532495</v>
      </c>
      <c r="H90">
        <v>3.0671965959822401E-2</v>
      </c>
      <c r="I90" s="1">
        <v>5.8795377233984497E-120</v>
      </c>
      <c r="J90">
        <v>0.65416976566903395</v>
      </c>
      <c r="K90">
        <v>0.77440166290161505</v>
      </c>
      <c r="L90">
        <v>3124</v>
      </c>
    </row>
    <row r="91" spans="1:12" x14ac:dyDescent="0.3">
      <c r="A91">
        <v>90</v>
      </c>
      <c r="B91" t="s">
        <v>20</v>
      </c>
      <c r="C91" t="s">
        <v>17</v>
      </c>
      <c r="D91" t="s">
        <v>14</v>
      </c>
      <c r="E91">
        <v>16</v>
      </c>
      <c r="F91">
        <v>100</v>
      </c>
      <c r="G91">
        <v>0.67532467532460405</v>
      </c>
      <c r="H91">
        <v>5.3410742480798003E-2</v>
      </c>
      <c r="I91" s="1">
        <v>1.20772730900641E-36</v>
      </c>
      <c r="J91">
        <v>0.57064154367469599</v>
      </c>
      <c r="K91">
        <v>0.780007806974511</v>
      </c>
      <c r="L91">
        <v>553</v>
      </c>
    </row>
    <row r="92" spans="1:12" x14ac:dyDescent="0.3">
      <c r="A92">
        <v>91</v>
      </c>
      <c r="B92" t="s">
        <v>20</v>
      </c>
      <c r="C92" t="s">
        <v>17</v>
      </c>
      <c r="D92" t="s">
        <v>15</v>
      </c>
      <c r="E92">
        <v>0</v>
      </c>
      <c r="F92">
        <v>100</v>
      </c>
      <c r="G92">
        <v>0.44683871642010597</v>
      </c>
      <c r="H92">
        <v>3.54015951162531E-3</v>
      </c>
      <c r="I92">
        <v>0</v>
      </c>
      <c r="J92">
        <v>0.43990013127779298</v>
      </c>
      <c r="K92">
        <v>0.45377730156241802</v>
      </c>
      <c r="L92">
        <v>27034</v>
      </c>
    </row>
    <row r="93" spans="1:12" x14ac:dyDescent="0.3">
      <c r="A93">
        <v>92</v>
      </c>
      <c r="B93" t="s">
        <v>20</v>
      </c>
      <c r="C93" t="s">
        <v>17</v>
      </c>
      <c r="D93" t="s">
        <v>15</v>
      </c>
      <c r="E93">
        <v>0</v>
      </c>
      <c r="F93">
        <v>5</v>
      </c>
      <c r="G93">
        <v>0.37815285416268202</v>
      </c>
      <c r="H93">
        <v>4.7222389253522498E-3</v>
      </c>
      <c r="I93">
        <v>0</v>
      </c>
      <c r="J93">
        <v>0.368897435942598</v>
      </c>
      <c r="K93">
        <v>0.38740827238276598</v>
      </c>
      <c r="L93">
        <v>13301</v>
      </c>
    </row>
    <row r="94" spans="1:12" x14ac:dyDescent="0.3">
      <c r="A94">
        <v>93</v>
      </c>
      <c r="B94" t="s">
        <v>20</v>
      </c>
      <c r="C94" t="s">
        <v>17</v>
      </c>
      <c r="D94" t="s">
        <v>15</v>
      </c>
      <c r="E94">
        <v>6</v>
      </c>
      <c r="F94">
        <v>10</v>
      </c>
      <c r="G94">
        <v>0.48738675958189398</v>
      </c>
      <c r="H94">
        <v>5.9012283087396802E-3</v>
      </c>
      <c r="I94">
        <v>0</v>
      </c>
      <c r="J94">
        <v>0.475820564632216</v>
      </c>
      <c r="K94">
        <v>0.49895295453157201</v>
      </c>
      <c r="L94">
        <v>10056</v>
      </c>
    </row>
    <row r="95" spans="1:12" x14ac:dyDescent="0.3">
      <c r="A95">
        <v>94</v>
      </c>
      <c r="B95" t="s">
        <v>20</v>
      </c>
      <c r="C95" t="s">
        <v>17</v>
      </c>
      <c r="D95" t="s">
        <v>15</v>
      </c>
      <c r="E95">
        <v>11</v>
      </c>
      <c r="F95">
        <v>15</v>
      </c>
      <c r="G95">
        <v>0.64845474613685405</v>
      </c>
      <c r="H95">
        <v>1.1218140628676199E-2</v>
      </c>
      <c r="I95">
        <v>0</v>
      </c>
      <c r="J95">
        <v>0.62646759453114298</v>
      </c>
      <c r="K95">
        <v>0.67044189774256502</v>
      </c>
      <c r="L95">
        <v>3124</v>
      </c>
    </row>
    <row r="96" spans="1:12" x14ac:dyDescent="0.3">
      <c r="A96">
        <v>95</v>
      </c>
      <c r="B96" t="s">
        <v>20</v>
      </c>
      <c r="C96" t="s">
        <v>17</v>
      </c>
      <c r="D96" t="s">
        <v>15</v>
      </c>
      <c r="E96">
        <v>16</v>
      </c>
      <c r="F96">
        <v>100</v>
      </c>
      <c r="G96">
        <v>0.80526315789472203</v>
      </c>
      <c r="H96">
        <v>2.8754723957814102E-2</v>
      </c>
      <c r="I96" s="1">
        <v>1.4301001472263699E-172</v>
      </c>
      <c r="J96">
        <v>0.74890493455201501</v>
      </c>
      <c r="K96">
        <v>0.86162138123742804</v>
      </c>
      <c r="L96">
        <v>553</v>
      </c>
    </row>
    <row r="97" spans="1:12" x14ac:dyDescent="0.3">
      <c r="A97">
        <v>96</v>
      </c>
      <c r="B97" t="s">
        <v>20</v>
      </c>
      <c r="C97" t="s">
        <v>17</v>
      </c>
      <c r="D97" t="s">
        <v>16</v>
      </c>
      <c r="E97">
        <v>0</v>
      </c>
      <c r="F97">
        <v>100</v>
      </c>
      <c r="G97">
        <v>0.690909090908844</v>
      </c>
      <c r="H97">
        <v>1.0847340859349601E-2</v>
      </c>
      <c r="I97">
        <v>0</v>
      </c>
      <c r="J97">
        <v>0.66964869349648903</v>
      </c>
      <c r="K97">
        <v>0.71216948832119897</v>
      </c>
      <c r="L97">
        <v>27034</v>
      </c>
    </row>
    <row r="98" spans="1:12" x14ac:dyDescent="0.3">
      <c r="A98">
        <v>97</v>
      </c>
      <c r="B98" t="s">
        <v>20</v>
      </c>
      <c r="C98" t="s">
        <v>17</v>
      </c>
      <c r="D98" t="s">
        <v>16</v>
      </c>
      <c r="E98">
        <v>0</v>
      </c>
      <c r="F98">
        <v>5</v>
      </c>
      <c r="G98">
        <v>0.614718614718607</v>
      </c>
      <c r="H98">
        <v>3.2021194660653202E-2</v>
      </c>
      <c r="I98" s="1">
        <v>3.9027411100951802E-82</v>
      </c>
      <c r="J98">
        <v>0.55195822644178105</v>
      </c>
      <c r="K98">
        <v>0.67747900299543395</v>
      </c>
      <c r="L98">
        <v>13301</v>
      </c>
    </row>
    <row r="99" spans="1:12" x14ac:dyDescent="0.3">
      <c r="A99">
        <v>98</v>
      </c>
      <c r="B99" t="s">
        <v>20</v>
      </c>
      <c r="C99" t="s">
        <v>17</v>
      </c>
      <c r="D99" t="s">
        <v>16</v>
      </c>
      <c r="E99">
        <v>6</v>
      </c>
      <c r="F99">
        <v>10</v>
      </c>
      <c r="G99">
        <v>0.71108179419489503</v>
      </c>
      <c r="H99">
        <v>1.64639565046578E-2</v>
      </c>
      <c r="I99">
        <v>0</v>
      </c>
      <c r="J99">
        <v>0.67881303240273205</v>
      </c>
      <c r="K99">
        <v>0.74335055598705901</v>
      </c>
      <c r="L99">
        <v>10056</v>
      </c>
    </row>
    <row r="100" spans="1:12" x14ac:dyDescent="0.3">
      <c r="A100">
        <v>99</v>
      </c>
      <c r="B100" t="s">
        <v>20</v>
      </c>
      <c r="C100" t="s">
        <v>17</v>
      </c>
      <c r="D100" t="s">
        <v>16</v>
      </c>
      <c r="E100">
        <v>11</v>
      </c>
      <c r="F100">
        <v>15</v>
      </c>
      <c r="G100">
        <v>0.68656716417896502</v>
      </c>
      <c r="H100">
        <v>1.8894031058423601E-2</v>
      </c>
      <c r="I100" s="1">
        <v>4.0980857948529698E-289</v>
      </c>
      <c r="J100">
        <v>0.649535543781674</v>
      </c>
      <c r="K100">
        <v>0.72359878457625704</v>
      </c>
      <c r="L100">
        <v>3124</v>
      </c>
    </row>
    <row r="101" spans="1:12" x14ac:dyDescent="0.3">
      <c r="A101">
        <v>100</v>
      </c>
      <c r="B101" t="s">
        <v>20</v>
      </c>
      <c r="C101" t="s">
        <v>17</v>
      </c>
      <c r="D101" t="s">
        <v>16</v>
      </c>
      <c r="E101">
        <v>16</v>
      </c>
      <c r="F101">
        <v>100</v>
      </c>
      <c r="G101">
        <v>0.71300448430456798</v>
      </c>
      <c r="H101">
        <v>3.0319656824517299E-2</v>
      </c>
      <c r="I101" s="1">
        <v>2.7820948046816102E-122</v>
      </c>
      <c r="J101">
        <v>0.65357904890490004</v>
      </c>
      <c r="K101">
        <v>0.77242991970423602</v>
      </c>
      <c r="L101">
        <v>553</v>
      </c>
    </row>
    <row r="102" spans="1:12" x14ac:dyDescent="0.3">
      <c r="A102">
        <v>101</v>
      </c>
      <c r="B102" t="s">
        <v>20</v>
      </c>
      <c r="C102" t="s">
        <v>18</v>
      </c>
      <c r="D102" t="s">
        <v>13</v>
      </c>
      <c r="E102">
        <v>0</v>
      </c>
      <c r="F102">
        <v>100</v>
      </c>
      <c r="G102">
        <v>0.50923896022548898</v>
      </c>
      <c r="H102">
        <v>8.8471710941277707E-3</v>
      </c>
      <c r="I102">
        <v>0</v>
      </c>
      <c r="J102">
        <v>0.491898823515935</v>
      </c>
      <c r="K102">
        <v>0.52657909693504301</v>
      </c>
      <c r="L102">
        <v>27034</v>
      </c>
    </row>
    <row r="103" spans="1:12" x14ac:dyDescent="0.3">
      <c r="A103">
        <v>102</v>
      </c>
      <c r="B103" t="s">
        <v>20</v>
      </c>
      <c r="C103" t="s">
        <v>18</v>
      </c>
      <c r="D103" t="s">
        <v>13</v>
      </c>
      <c r="E103">
        <v>0</v>
      </c>
      <c r="F103">
        <v>5</v>
      </c>
      <c r="G103">
        <v>0.44905094920073901</v>
      </c>
      <c r="H103">
        <v>1.11170054512457E-2</v>
      </c>
      <c r="I103">
        <v>0</v>
      </c>
      <c r="J103">
        <v>0.42726201890036197</v>
      </c>
      <c r="K103">
        <v>0.470839879501116</v>
      </c>
      <c r="L103">
        <v>13301</v>
      </c>
    </row>
    <row r="104" spans="1:12" x14ac:dyDescent="0.3">
      <c r="A104">
        <v>103</v>
      </c>
      <c r="B104" t="s">
        <v>20</v>
      </c>
      <c r="C104" t="s">
        <v>18</v>
      </c>
      <c r="D104" t="s">
        <v>13</v>
      </c>
      <c r="E104">
        <v>6</v>
      </c>
      <c r="F104">
        <v>10</v>
      </c>
      <c r="G104">
        <v>0.61425959780623896</v>
      </c>
      <c r="H104">
        <v>1.47175823284521E-2</v>
      </c>
      <c r="I104">
        <v>0</v>
      </c>
      <c r="J104">
        <v>0.58541366650297</v>
      </c>
      <c r="K104">
        <v>0.64310552910950802</v>
      </c>
      <c r="L104">
        <v>10056</v>
      </c>
    </row>
    <row r="105" spans="1:12" x14ac:dyDescent="0.3">
      <c r="A105">
        <v>104</v>
      </c>
      <c r="B105" t="s">
        <v>20</v>
      </c>
      <c r="C105" t="s">
        <v>18</v>
      </c>
      <c r="D105" t="s">
        <v>13</v>
      </c>
      <c r="E105">
        <v>11</v>
      </c>
      <c r="F105">
        <v>15</v>
      </c>
      <c r="G105">
        <v>0.563829786556859</v>
      </c>
      <c r="H105">
        <v>5.1157298609911098E-2</v>
      </c>
      <c r="I105" s="1">
        <v>3.0102569285260401E-28</v>
      </c>
      <c r="J105">
        <v>0.46356332373507297</v>
      </c>
      <c r="K105">
        <v>0.66409624937864598</v>
      </c>
      <c r="L105">
        <v>3124</v>
      </c>
    </row>
    <row r="106" spans="1:12" x14ac:dyDescent="0.3">
      <c r="A106">
        <v>105</v>
      </c>
      <c r="B106" t="s">
        <v>20</v>
      </c>
      <c r="C106" t="s">
        <v>18</v>
      </c>
      <c r="D106" t="s">
        <v>13</v>
      </c>
      <c r="E106">
        <v>16</v>
      </c>
      <c r="F106">
        <v>100</v>
      </c>
      <c r="G106">
        <v>0.66666666666666397</v>
      </c>
      <c r="H106">
        <v>0.50169178805731995</v>
      </c>
      <c r="I106">
        <v>0.18390171539803701</v>
      </c>
      <c r="J106">
        <v>0</v>
      </c>
      <c r="K106">
        <v>1</v>
      </c>
      <c r="L106">
        <v>553</v>
      </c>
    </row>
    <row r="107" spans="1:12" x14ac:dyDescent="0.3">
      <c r="A107">
        <v>106</v>
      </c>
      <c r="B107" t="s">
        <v>20</v>
      </c>
      <c r="C107" t="s">
        <v>18</v>
      </c>
      <c r="D107" t="s">
        <v>14</v>
      </c>
      <c r="E107">
        <v>0</v>
      </c>
      <c r="F107">
        <v>100</v>
      </c>
      <c r="G107">
        <v>0.52062527138485204</v>
      </c>
      <c r="H107">
        <v>1.0410252185756299E-2</v>
      </c>
      <c r="I107">
        <v>0</v>
      </c>
      <c r="J107">
        <v>0.50022155203079</v>
      </c>
      <c r="K107">
        <v>0.54102899073891397</v>
      </c>
      <c r="L107">
        <v>27034</v>
      </c>
    </row>
    <row r="108" spans="1:12" x14ac:dyDescent="0.3">
      <c r="A108">
        <v>107</v>
      </c>
      <c r="B108" t="s">
        <v>20</v>
      </c>
      <c r="C108" t="s">
        <v>18</v>
      </c>
      <c r="D108" t="s">
        <v>14</v>
      </c>
      <c r="E108">
        <v>0</v>
      </c>
      <c r="F108">
        <v>5</v>
      </c>
      <c r="G108">
        <v>0.28735632183946103</v>
      </c>
      <c r="H108">
        <v>1.9807409084935598E-2</v>
      </c>
      <c r="I108" s="1">
        <v>1.08580515270334E-47</v>
      </c>
      <c r="J108">
        <v>0.24853451340593599</v>
      </c>
      <c r="K108">
        <v>0.32617813027298598</v>
      </c>
      <c r="L108">
        <v>13301</v>
      </c>
    </row>
    <row r="109" spans="1:12" x14ac:dyDescent="0.3">
      <c r="A109">
        <v>108</v>
      </c>
      <c r="B109" t="s">
        <v>20</v>
      </c>
      <c r="C109" t="s">
        <v>18</v>
      </c>
      <c r="D109" t="s">
        <v>14</v>
      </c>
      <c r="E109">
        <v>6</v>
      </c>
      <c r="F109">
        <v>10</v>
      </c>
      <c r="G109">
        <v>0.52089407191416504</v>
      </c>
      <c r="H109">
        <v>1.5574151219049599E-2</v>
      </c>
      <c r="I109" s="1">
        <v>2.93616060080857E-245</v>
      </c>
      <c r="J109">
        <v>0.49036929643504801</v>
      </c>
      <c r="K109">
        <v>0.55141884739328295</v>
      </c>
      <c r="L109">
        <v>10056</v>
      </c>
    </row>
    <row r="110" spans="1:12" x14ac:dyDescent="0.3">
      <c r="A110">
        <v>109</v>
      </c>
      <c r="B110" t="s">
        <v>20</v>
      </c>
      <c r="C110" t="s">
        <v>18</v>
      </c>
      <c r="D110" t="s">
        <v>14</v>
      </c>
      <c r="E110">
        <v>11</v>
      </c>
      <c r="F110">
        <v>15</v>
      </c>
      <c r="G110">
        <v>0.67154471544709504</v>
      </c>
      <c r="H110">
        <v>1.8941202946635E-2</v>
      </c>
      <c r="I110" s="1">
        <v>2.5013429148203E-275</v>
      </c>
      <c r="J110">
        <v>0.63442063984782604</v>
      </c>
      <c r="K110">
        <v>0.70866879104636304</v>
      </c>
      <c r="L110">
        <v>3124</v>
      </c>
    </row>
    <row r="111" spans="1:12" x14ac:dyDescent="0.3">
      <c r="A111">
        <v>110</v>
      </c>
      <c r="B111" t="s">
        <v>20</v>
      </c>
      <c r="C111" t="s">
        <v>18</v>
      </c>
      <c r="D111" t="s">
        <v>14</v>
      </c>
      <c r="E111">
        <v>16</v>
      </c>
      <c r="F111">
        <v>100</v>
      </c>
      <c r="G111">
        <v>0.72992700729876703</v>
      </c>
      <c r="H111">
        <v>3.7967590611604297E-2</v>
      </c>
      <c r="I111" s="1">
        <v>2.2863009368676499E-82</v>
      </c>
      <c r="J111">
        <v>0.65551189712026203</v>
      </c>
      <c r="K111">
        <v>0.80434211747727302</v>
      </c>
      <c r="L111">
        <v>553</v>
      </c>
    </row>
    <row r="112" spans="1:12" x14ac:dyDescent="0.3">
      <c r="A112">
        <v>111</v>
      </c>
      <c r="B112" t="s">
        <v>20</v>
      </c>
      <c r="C112" t="s">
        <v>18</v>
      </c>
      <c r="D112" t="s">
        <v>15</v>
      </c>
      <c r="E112">
        <v>0</v>
      </c>
      <c r="F112">
        <v>100</v>
      </c>
      <c r="G112">
        <v>0.47469570788076199</v>
      </c>
      <c r="H112">
        <v>4.7771699095467196E-3</v>
      </c>
      <c r="I112">
        <v>0</v>
      </c>
      <c r="J112">
        <v>0.46533262691002197</v>
      </c>
      <c r="K112">
        <v>0.484058788851502</v>
      </c>
      <c r="L112">
        <v>27034</v>
      </c>
    </row>
    <row r="113" spans="1:12" x14ac:dyDescent="0.3">
      <c r="A113">
        <v>112</v>
      </c>
      <c r="B113" t="s">
        <v>20</v>
      </c>
      <c r="C113" t="s">
        <v>18</v>
      </c>
      <c r="D113" t="s">
        <v>15</v>
      </c>
      <c r="E113">
        <v>0</v>
      </c>
      <c r="F113">
        <v>5</v>
      </c>
      <c r="G113">
        <v>0.42649993348409898</v>
      </c>
      <c r="H113">
        <v>5.7045352920941702E-3</v>
      </c>
      <c r="I113">
        <v>0</v>
      </c>
      <c r="J113">
        <v>0.41531924976305701</v>
      </c>
      <c r="K113">
        <v>0.43768061720514201</v>
      </c>
      <c r="L113">
        <v>13301</v>
      </c>
    </row>
    <row r="114" spans="1:12" x14ac:dyDescent="0.3">
      <c r="A114">
        <v>113</v>
      </c>
      <c r="B114" t="s">
        <v>20</v>
      </c>
      <c r="C114" t="s">
        <v>18</v>
      </c>
      <c r="D114" t="s">
        <v>15</v>
      </c>
      <c r="E114">
        <v>6</v>
      </c>
      <c r="F114">
        <v>10</v>
      </c>
      <c r="G114">
        <v>0.57292327203552096</v>
      </c>
      <c r="H114">
        <v>8.8082967096138904E-3</v>
      </c>
      <c r="I114">
        <v>0</v>
      </c>
      <c r="J114">
        <v>0.55565932771953497</v>
      </c>
      <c r="K114">
        <v>0.59018721635150695</v>
      </c>
      <c r="L114">
        <v>10056</v>
      </c>
    </row>
    <row r="115" spans="1:12" x14ac:dyDescent="0.3">
      <c r="A115">
        <v>114</v>
      </c>
      <c r="B115" t="s">
        <v>20</v>
      </c>
      <c r="C115" t="s">
        <v>18</v>
      </c>
      <c r="D115" t="s">
        <v>15</v>
      </c>
      <c r="E115">
        <v>11</v>
      </c>
      <c r="F115">
        <v>15</v>
      </c>
      <c r="G115">
        <v>0.67469879518065301</v>
      </c>
      <c r="H115">
        <v>2.9693927695413399E-2</v>
      </c>
      <c r="I115" s="1">
        <v>2.7294197558717899E-114</v>
      </c>
      <c r="J115">
        <v>0.61649976633810599</v>
      </c>
      <c r="K115">
        <v>0.73289782402319903</v>
      </c>
      <c r="L115">
        <v>3124</v>
      </c>
    </row>
    <row r="116" spans="1:12" x14ac:dyDescent="0.3">
      <c r="A116">
        <v>115</v>
      </c>
      <c r="B116" t="s">
        <v>20</v>
      </c>
      <c r="C116" t="s">
        <v>18</v>
      </c>
      <c r="D116" t="s">
        <v>15</v>
      </c>
      <c r="E116">
        <v>16</v>
      </c>
      <c r="F116">
        <v>100</v>
      </c>
      <c r="G116">
        <v>0.85714285714274296</v>
      </c>
      <c r="H116">
        <v>0.132379760782385</v>
      </c>
      <c r="I116" s="1">
        <v>9.4888310316540696E-11</v>
      </c>
      <c r="J116">
        <v>0.59768329372724205</v>
      </c>
      <c r="K116">
        <v>1</v>
      </c>
      <c r="L116">
        <v>553</v>
      </c>
    </row>
    <row r="117" spans="1:12" x14ac:dyDescent="0.3">
      <c r="A117">
        <v>116</v>
      </c>
      <c r="B117" t="s">
        <v>20</v>
      </c>
      <c r="C117" t="s">
        <v>18</v>
      </c>
      <c r="D117" t="s">
        <v>16</v>
      </c>
      <c r="E117">
        <v>0</v>
      </c>
      <c r="F117">
        <v>100</v>
      </c>
      <c r="G117">
        <v>0.459900103694943</v>
      </c>
      <c r="H117">
        <v>4.8383655356146801E-3</v>
      </c>
      <c r="I117">
        <v>0</v>
      </c>
      <c r="J117">
        <v>0.45041708150109899</v>
      </c>
      <c r="K117">
        <v>0.469383125888788</v>
      </c>
      <c r="L117">
        <v>27034</v>
      </c>
    </row>
    <row r="118" spans="1:12" x14ac:dyDescent="0.3">
      <c r="A118">
        <v>117</v>
      </c>
      <c r="B118" t="s">
        <v>20</v>
      </c>
      <c r="C118" t="s">
        <v>18</v>
      </c>
      <c r="D118" t="s">
        <v>16</v>
      </c>
      <c r="E118">
        <v>0</v>
      </c>
      <c r="F118">
        <v>5</v>
      </c>
      <c r="G118">
        <v>0.283435582822466</v>
      </c>
      <c r="H118">
        <v>7.8933676414562007E-3</v>
      </c>
      <c r="I118" s="1">
        <v>2.2859721815000399E-282</v>
      </c>
      <c r="J118">
        <v>0.26796486652847801</v>
      </c>
      <c r="K118">
        <v>0.298906299116454</v>
      </c>
      <c r="L118">
        <v>13301</v>
      </c>
    </row>
    <row r="119" spans="1:12" x14ac:dyDescent="0.3">
      <c r="A119">
        <v>118</v>
      </c>
      <c r="B119" t="s">
        <v>20</v>
      </c>
      <c r="C119" t="s">
        <v>18</v>
      </c>
      <c r="D119" t="s">
        <v>16</v>
      </c>
      <c r="E119">
        <v>6</v>
      </c>
      <c r="F119">
        <v>10</v>
      </c>
      <c r="G119">
        <v>0.46641556811896401</v>
      </c>
      <c r="H119">
        <v>7.2167419017861402E-3</v>
      </c>
      <c r="I119">
        <v>0</v>
      </c>
      <c r="J119">
        <v>0.45227101390574198</v>
      </c>
      <c r="K119">
        <v>0.48056012233218598</v>
      </c>
      <c r="L119">
        <v>10056</v>
      </c>
    </row>
    <row r="120" spans="1:12" x14ac:dyDescent="0.3">
      <c r="A120">
        <v>119</v>
      </c>
      <c r="B120" t="s">
        <v>20</v>
      </c>
      <c r="C120" t="s">
        <v>18</v>
      </c>
      <c r="D120" t="s">
        <v>16</v>
      </c>
      <c r="E120">
        <v>11</v>
      </c>
      <c r="F120">
        <v>15</v>
      </c>
      <c r="G120">
        <v>0.65604801477375496</v>
      </c>
      <c r="H120">
        <v>1.0208384461240999E-2</v>
      </c>
      <c r="I120">
        <v>0</v>
      </c>
      <c r="J120">
        <v>0.63603994888938498</v>
      </c>
      <c r="K120">
        <v>0.67605608065812595</v>
      </c>
      <c r="L120">
        <v>3124</v>
      </c>
    </row>
    <row r="121" spans="1:12" x14ac:dyDescent="0.3">
      <c r="A121">
        <v>120</v>
      </c>
      <c r="B121" t="s">
        <v>20</v>
      </c>
      <c r="C121" t="s">
        <v>18</v>
      </c>
      <c r="D121" t="s">
        <v>16</v>
      </c>
      <c r="E121">
        <v>16</v>
      </c>
      <c r="F121">
        <v>100</v>
      </c>
      <c r="G121">
        <v>0.75369458128026201</v>
      </c>
      <c r="H121">
        <v>2.14025090647878E-2</v>
      </c>
      <c r="I121" s="1">
        <v>1.1685646151133201E-271</v>
      </c>
      <c r="J121">
        <v>0.71174643433448603</v>
      </c>
      <c r="K121">
        <v>0.79564272822603799</v>
      </c>
      <c r="L121">
        <v>553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I9" sqref="I9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>Ventilation</v>
      </c>
      <c r="C2" t="str">
        <f>LEFT(LTMLE!D67, FIND("&amp;", LTMLE!D67)-1)</f>
        <v xml:space="preserve">Non-white </v>
      </c>
      <c r="D2" t="str">
        <f>LTMLE!B67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0.50360627916843603</v>
      </c>
      <c r="H2">
        <f>VLOOKUP($A2,LTMLE!$A:$L, 10)</f>
        <v>0.48342098705844799</v>
      </c>
      <c r="I2">
        <f>VLOOKUP($A2,LTMLE!$A:$L, 11)</f>
        <v>0.52379157127842402</v>
      </c>
      <c r="J2">
        <f>VLOOKUP($A2,LTMLE!$A:$L, 9)</f>
        <v>0</v>
      </c>
      <c r="L2" t="str">
        <f>_xlfn.CONCAT(ROUND(temp!G2, 2), " (", ROUND(temp!H2,2), " - ", ROUND(temp!I2,2),  ")", IF(AND(temp!J2 &lt;0.05, NOT(ISBLANK(temp!J2))), "*", " ") )</f>
        <v>0.5 (0.48 - 0.52)*</v>
      </c>
      <c r="N2" s="8" t="s">
        <v>4</v>
      </c>
      <c r="O2" s="9">
        <v>10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>Ventilation</v>
      </c>
      <c r="C3" t="str">
        <f>LEFT(LTMLE!D68, FIND("&amp;", LTMLE!D68)-1)</f>
        <v xml:space="preserve">Non-white </v>
      </c>
      <c r="D3" t="str">
        <f>LTMLE!B68</f>
        <v>MIMIC</v>
      </c>
      <c r="E3">
        <f>VLOOKUP($A3,LTMLE!$A:$L, 5)</f>
        <v>0</v>
      </c>
      <c r="F3">
        <f>VLOOKUP($A3,LTMLE!$A:$L, 6)</f>
        <v>5</v>
      </c>
      <c r="G3">
        <f>VLOOKUP($A3,LTMLE!$A:$L, 7)</f>
        <v>0.336923076923132</v>
      </c>
      <c r="H3">
        <f>VLOOKUP($A3,LTMLE!$A:$L, 10)</f>
        <v>0.30058557441106598</v>
      </c>
      <c r="I3">
        <f>VLOOKUP($A3,LTMLE!$A:$L, 11)</f>
        <v>0.37326057943519703</v>
      </c>
      <c r="J3">
        <f>VLOOKUP($A3,LTMLE!$A:$L, 9)</f>
        <v>8.4635959915012793E-74</v>
      </c>
      <c r="L3" t="str">
        <f>_xlfn.CONCAT(ROUND(temp!G3, 2), " (", ROUND(temp!H3,2), " - ", ROUND(temp!I3,2),  ")", IF(AND(temp!J3 &lt;0.05, NOT(ISBLANK(temp!J3))), "*", " ") )</f>
        <v>0.34 (0.3 - 0.37)*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>Ventilation</v>
      </c>
      <c r="C4" t="str">
        <f>LEFT(LTMLE!D69, FIND("&amp;", LTMLE!D69)-1)</f>
        <v xml:space="preserve">Non-white </v>
      </c>
      <c r="D4" t="str">
        <f>LTMLE!B69</f>
        <v>MIMIC</v>
      </c>
      <c r="E4">
        <f>VLOOKUP($A4,LTMLE!$A:$L, 5)</f>
        <v>6</v>
      </c>
      <c r="F4">
        <f>VLOOKUP($A4,LTMLE!$A:$L, 6)</f>
        <v>10</v>
      </c>
      <c r="G4">
        <f>VLOOKUP($A4,LTMLE!$A:$L, 7)</f>
        <v>0.51160443995962901</v>
      </c>
      <c r="H4">
        <f>VLOOKUP($A4,LTMLE!$A:$L, 10)</f>
        <v>0.48048112378561603</v>
      </c>
      <c r="I4">
        <f>VLOOKUP($A4,LTMLE!$A:$L, 11)</f>
        <v>0.54272775613364299</v>
      </c>
      <c r="J4">
        <f>VLOOKUP($A4,LTMLE!$A:$L, 9)</f>
        <v>9.9269784579948703E-228</v>
      </c>
      <c r="L4" t="str">
        <f>_xlfn.CONCAT(ROUND(temp!G4, 2), " (", ROUND(temp!H4,2), " - ", ROUND(temp!I4,2),  ")", IF(AND(temp!J4 &lt;0.05, NOT(ISBLANK(temp!J4))), "*", " ") )</f>
        <v>0.51 (0.48 - 0.54)*</v>
      </c>
      <c r="N4" s="8" t="s">
        <v>46</v>
      </c>
      <c r="O4" t="s">
        <v>48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>Ventilation</v>
      </c>
      <c r="C5" t="str">
        <f>LEFT(LTMLE!D70, FIND("&amp;", LTMLE!D70)-1)</f>
        <v xml:space="preserve">Non-white </v>
      </c>
      <c r="D5" t="str">
        <f>LTMLE!B70</f>
        <v>MIMIC</v>
      </c>
      <c r="E5">
        <f>VLOOKUP($A5,LTMLE!$A:$L, 5)</f>
        <v>11</v>
      </c>
      <c r="F5">
        <f>VLOOKUP($A5,LTMLE!$A:$L, 6)</f>
        <v>15</v>
      </c>
      <c r="G5">
        <f>VLOOKUP($A5,LTMLE!$A:$L, 7)</f>
        <v>0.62627986348123199</v>
      </c>
      <c r="H5">
        <f>VLOOKUP($A5,LTMLE!$A:$L, 10)</f>
        <v>0.58710330546105305</v>
      </c>
      <c r="I5">
        <f>VLOOKUP($A5,LTMLE!$A:$L, 11)</f>
        <v>0.66545642150141204</v>
      </c>
      <c r="J5">
        <f>VLOOKUP($A5,LTMLE!$A:$L, 9)</f>
        <v>1.70298655106282E-215</v>
      </c>
      <c r="L5" t="str">
        <f>_xlfn.CONCAT(ROUND(temp!G5, 2), " (", ROUND(temp!H5,2), " - ", ROUND(temp!I5,2),  ")", IF(AND(temp!J5 &lt;0.05, NOT(ISBLANK(temp!J5))), "*", " ") )</f>
        <v>0.63 (0.59 - 0.67)*</v>
      </c>
      <c r="N5" s="9" t="s">
        <v>23</v>
      </c>
      <c r="O5">
        <v>0.38408227893435404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>Ventilation</v>
      </c>
      <c r="C6" t="str">
        <f>LEFT(LTMLE!D71, FIND("&amp;", LTMLE!D71)-1)</f>
        <v xml:space="preserve">Non-white </v>
      </c>
      <c r="D6" t="str">
        <f>LTMLE!B71</f>
        <v>MIMIC</v>
      </c>
      <c r="E6">
        <f>VLOOKUP($A6,LTMLE!$A:$L, 5)</f>
        <v>16</v>
      </c>
      <c r="F6">
        <f>VLOOKUP($A6,LTMLE!$A:$L, 6)</f>
        <v>100</v>
      </c>
      <c r="G6">
        <f>VLOOKUP($A6,LTMLE!$A:$L, 7)</f>
        <v>0.72307692307646998</v>
      </c>
      <c r="H6">
        <f>VLOOKUP($A6,LTMLE!$A:$L, 10)</f>
        <v>0.64608569154755202</v>
      </c>
      <c r="I6">
        <f>VLOOKUP($A6,LTMLE!$A:$L, 11)</f>
        <v>0.80006815460538705</v>
      </c>
      <c r="J6">
        <f>VLOOKUP($A6,LTMLE!$A:$L, 9)</f>
        <v>1.14694302306706E-75</v>
      </c>
      <c r="L6" t="str">
        <f>_xlfn.CONCAT(ROUND(temp!G6, 2), " (", ROUND(temp!H6,2), " - ", ROUND(temp!I6,2),  ")", IF(AND(temp!J6 &lt;0.05, NOT(ISBLANK(temp!J6))), "*", " ") )</f>
        <v>0.72 (0.65 - 0.8)*</v>
      </c>
      <c r="N6" s="10" t="s">
        <v>20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eICU</v>
      </c>
      <c r="E7">
        <f>VLOOKUP($A7,LTMLE!$A:$L, 5)</f>
        <v>0</v>
      </c>
      <c r="F7">
        <f>VLOOKUP($A7,LTMLE!$A:$L, 6)</f>
        <v>100</v>
      </c>
      <c r="G7">
        <f>VLOOKUP($A7,LTMLE!$A:$L, 7)</f>
        <v>0.270020533881344</v>
      </c>
      <c r="H7">
        <f>VLOOKUP($A7,LTMLE!$A:$L, 10)</f>
        <v>0.25392270042138299</v>
      </c>
      <c r="I7">
        <f>VLOOKUP($A7,LTMLE!$A:$L, 11)</f>
        <v>0.28611836734130403</v>
      </c>
      <c r="J7">
        <f>VLOOKUP($A7,LTMLE!$A:$L, 9)</f>
        <v>4.8613009837103098E-237</v>
      </c>
      <c r="L7" t="str">
        <f>_xlfn.CONCAT(ROUND(temp!G7, 2), " (", ROUND(temp!H7,2), " - ", ROUND(temp!I7,2),  ")", IF(AND(temp!J7 &lt;0.05, NOT(ISBLANK(temp!J7))), "*", " ") )</f>
        <v>0.27 (0.25 - 0.29)*</v>
      </c>
      <c r="N7" s="11" t="s">
        <v>41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0.18505079825822199</v>
      </c>
      <c r="H8">
        <f>VLOOKUP($A8,LTMLE!$A:$L, 10)</f>
        <v>0.164546603602472</v>
      </c>
      <c r="I8">
        <f>VLOOKUP($A8,LTMLE!$A:$L, 11)</f>
        <v>0.205554992913972</v>
      </c>
      <c r="J8">
        <f>VLOOKUP($A8,LTMLE!$A:$L, 9)</f>
        <v>5.1228447090041097E-70</v>
      </c>
      <c r="L8" t="str">
        <f>_xlfn.CONCAT(ROUND(temp!G8, 2), " (", ROUND(temp!H8,2), " - ", ROUND(temp!I8,2),  ")", IF(AND(temp!J8 &lt;0.05, NOT(ISBLANK(temp!J8))), "*", " ") )</f>
        <v>0.19 (0.16 - 0.21)*</v>
      </c>
      <c r="N8" s="11" t="s">
        <v>42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eICU</v>
      </c>
      <c r="E9">
        <f>VLOOKUP($A9,LTMLE!$A:$L, 5)</f>
        <v>6</v>
      </c>
      <c r="F9">
        <f>VLOOKUP($A9,LTMLE!$A:$L, 6)</f>
        <v>10</v>
      </c>
      <c r="G9">
        <f>VLOOKUP($A9,LTMLE!$A:$L, 7)</f>
        <v>0.28655959425226002</v>
      </c>
      <c r="H9">
        <f>VLOOKUP($A9,LTMLE!$A:$L, 10)</f>
        <v>0.26079263960881499</v>
      </c>
      <c r="I9">
        <f>VLOOKUP($A9,LTMLE!$A:$L, 11)</f>
        <v>0.31232654889570499</v>
      </c>
      <c r="J9">
        <f>VLOOKUP($A9,LTMLE!$A:$L, 9)</f>
        <v>2.46855905713008E-105</v>
      </c>
      <c r="L9" t="str">
        <f>_xlfn.CONCAT(ROUND(temp!G9, 2), " (", ROUND(temp!H9,2), " - ", ROUND(temp!I9,2),  ")", IF(AND(temp!J9 &lt;0.05, NOT(ISBLANK(temp!J9))), "*", " ") )</f>
        <v>0.29 (0.26 - 0.31)*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eICU</v>
      </c>
      <c r="E10">
        <f>VLOOKUP($A10,LTMLE!$A:$L, 5)</f>
        <v>11</v>
      </c>
      <c r="F10">
        <f>VLOOKUP($A10,LTMLE!$A:$L, 6)</f>
        <v>15</v>
      </c>
      <c r="G10">
        <f>VLOOKUP($A10,LTMLE!$A:$L, 7)</f>
        <v>0.53273809523103399</v>
      </c>
      <c r="H10">
        <f>VLOOKUP($A10,LTMLE!$A:$L, 10)</f>
        <v>0.47937589943701597</v>
      </c>
      <c r="I10">
        <f>VLOOKUP($A10,LTMLE!$A:$L, 11)</f>
        <v>0.58610029102505101</v>
      </c>
      <c r="J10">
        <f>VLOOKUP($A10,LTMLE!$A:$L, 9)</f>
        <v>2.9455739552143499E-85</v>
      </c>
      <c r="L10" t="str">
        <f>_xlfn.CONCAT(ROUND(temp!G10, 2), " (", ROUND(temp!H10,2), " - ", ROUND(temp!I10,2),  ")", IF(AND(temp!J10 &lt;0.05, NOT(ISBLANK(temp!J10))), "*", " ") )</f>
        <v>0.53 (0.48 - 0.59)*</v>
      </c>
      <c r="N10" s="11" t="s">
        <v>41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eICU</v>
      </c>
      <c r="E11">
        <f>VLOOKUP($A11,LTMLE!$A:$L, 5)</f>
        <v>16</v>
      </c>
      <c r="F11">
        <f>VLOOKUP($A11,LTMLE!$A:$L, 6)</f>
        <v>100</v>
      </c>
      <c r="G11">
        <f>VLOOKUP($A11,LTMLE!$A:$L, 7)</f>
        <v>0.63999999999999502</v>
      </c>
      <c r="H11">
        <f>VLOOKUP($A11,LTMLE!$A:$L, 10)</f>
        <v>0.45126002570956503</v>
      </c>
      <c r="I11">
        <f>VLOOKUP($A11,LTMLE!$A:$L, 11)</f>
        <v>0.82873997429042501</v>
      </c>
      <c r="J11">
        <f>VLOOKUP($A11,LTMLE!$A:$L, 9)</f>
        <v>3.0104521779044301E-11</v>
      </c>
      <c r="L11" t="str">
        <f>_xlfn.CONCAT(ROUND(temp!G11, 2), " (", ROUND(temp!H11,2), " - ", ROUND(temp!I11,2),  ")", IF(AND(temp!J11 &lt;0.05, NOT(ISBLANK(temp!J11))), "*", " ") )</f>
        <v>0.64 (0.45 - 0.83)*</v>
      </c>
      <c r="N11" s="11" t="s">
        <v>42</v>
      </c>
      <c r="O11">
        <v>0.28647540983641501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>Ventilation</v>
      </c>
      <c r="C12" t="str">
        <f>LEFT(LTMLE!D77, FIND("&amp;", LTMLE!D77)-1)</f>
        <v xml:space="preserve">White </v>
      </c>
      <c r="D12" t="str">
        <f>LTMLE!B77</f>
        <v>MIMIC</v>
      </c>
      <c r="E12">
        <f>VLOOKUP($A12,LTMLE!$A:$L, 5)</f>
        <v>0</v>
      </c>
      <c r="F12">
        <f>VLOOKUP($A12,LTMLE!$A:$L, 6)</f>
        <v>100</v>
      </c>
      <c r="G12">
        <f>VLOOKUP($A12,LTMLE!$A:$L, 7)</f>
        <v>0.44674556233304502</v>
      </c>
      <c r="H12">
        <f>VLOOKUP($A12,LTMLE!$A:$L, 10)</f>
        <v>0.43690338125406097</v>
      </c>
      <c r="I12">
        <f>VLOOKUP($A12,LTMLE!$A:$L, 11)</f>
        <v>0.45658774341202901</v>
      </c>
      <c r="J12">
        <f>VLOOKUP($A12,LTMLE!$A:$L, 9)</f>
        <v>0</v>
      </c>
      <c r="L12" t="str">
        <f>_xlfn.CONCAT(ROUND(temp!G12, 2), " (", ROUND(temp!H12,2), " - ", ROUND(temp!I12,2),  ")", IF(AND(temp!J12 &lt;0.05, NOT(ISBLANK(temp!J12))), "*", " ") )</f>
        <v>0.45 (0.44 - 0.46)*</v>
      </c>
      <c r="N12" s="9" t="s">
        <v>43</v>
      </c>
      <c r="O12">
        <v>0.37191644982658001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>Ventilation</v>
      </c>
      <c r="C13" t="str">
        <f>LEFT(LTMLE!D78, FIND("&amp;", LTMLE!D78)-1)</f>
        <v xml:space="preserve">White </v>
      </c>
      <c r="D13" t="str">
        <f>LTMLE!B78</f>
        <v>MIMIC</v>
      </c>
      <c r="E13">
        <f>VLOOKUP($A13,LTMLE!$A:$L, 5)</f>
        <v>0</v>
      </c>
      <c r="F13">
        <f>VLOOKUP($A13,LTMLE!$A:$L, 6)</f>
        <v>5</v>
      </c>
      <c r="G13">
        <f>VLOOKUP($A13,LTMLE!$A:$L, 7)</f>
        <v>0.289783281734108</v>
      </c>
      <c r="H13">
        <f>VLOOKUP($A13,LTMLE!$A:$L, 10)</f>
        <v>0.27413757213858198</v>
      </c>
      <c r="I13">
        <f>VLOOKUP($A13,LTMLE!$A:$L, 11)</f>
        <v>0.30542899132963303</v>
      </c>
      <c r="J13">
        <f>VLOOKUP($A13,LTMLE!$A:$L, 9)</f>
        <v>1.5247713908139899E-288</v>
      </c>
      <c r="L13" t="str">
        <f>_xlfn.CONCAT(ROUND(temp!G13, 2), " (", ROUND(temp!H13,2), " - ", ROUND(temp!I13,2),  ")", IF(AND(temp!J13 &lt;0.05, NOT(ISBLANK(temp!J13))), "*", " ") )</f>
        <v>0.29 (0.27 - 0.31)*</v>
      </c>
      <c r="N13" s="10" t="s">
        <v>20</v>
      </c>
      <c r="O13">
        <v>0.59614733495410555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>Ventilation</v>
      </c>
      <c r="C14" t="str">
        <f>LEFT(LTMLE!D79, FIND("&amp;", LTMLE!D79)-1)</f>
        <v xml:space="preserve">White </v>
      </c>
      <c r="D14" t="str">
        <f>LTMLE!B79</f>
        <v>MIMIC</v>
      </c>
      <c r="E14">
        <f>VLOOKUP($A14,LTMLE!$A:$L, 5)</f>
        <v>6</v>
      </c>
      <c r="F14">
        <f>VLOOKUP($A14,LTMLE!$A:$L, 6)</f>
        <v>10</v>
      </c>
      <c r="G14">
        <f>VLOOKUP($A14,LTMLE!$A:$L, 7)</f>
        <v>0.451689671689112</v>
      </c>
      <c r="H14">
        <f>VLOOKUP($A14,LTMLE!$A:$L, 10)</f>
        <v>0.43664180430284599</v>
      </c>
      <c r="I14">
        <f>VLOOKUP($A14,LTMLE!$A:$L, 11)</f>
        <v>0.46673753907537902</v>
      </c>
      <c r="J14">
        <f>VLOOKUP($A14,LTMLE!$A:$L, 9)</f>
        <v>0</v>
      </c>
      <c r="L14" t="str">
        <f>_xlfn.CONCAT(ROUND(temp!G14, 2), " (", ROUND(temp!H14,2), " - ", ROUND(temp!I14,2),  ")", IF(AND(temp!J14 &lt;0.05, NOT(ISBLANK(temp!J14))), "*", " ") )</f>
        <v>0.45 (0.44 - 0.47)*</v>
      </c>
      <c r="N14" s="11" t="s">
        <v>41</v>
      </c>
      <c r="O14">
        <v>0.61925795053003196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>Ventilation</v>
      </c>
      <c r="C15" t="str">
        <f>LEFT(LTMLE!D80, FIND("&amp;", LTMLE!D80)-1)</f>
        <v xml:space="preserve">White </v>
      </c>
      <c r="D15" t="str">
        <f>LTMLE!B80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0.63319878910191096</v>
      </c>
      <c r="H15">
        <f>VLOOKUP($A15,LTMLE!$A:$L, 10)</f>
        <v>0.61197850448274804</v>
      </c>
      <c r="I15">
        <f>VLOOKUP($A15,LTMLE!$A:$L, 11)</f>
        <v>0.654419073721073</v>
      </c>
      <c r="J15">
        <f>VLOOKUP($A15,LTMLE!$A:$L, 9)</f>
        <v>0</v>
      </c>
      <c r="L15" t="str">
        <f>_xlfn.CONCAT(ROUND(temp!G15, 2), " (", ROUND(temp!H15,2), " - ", ROUND(temp!I15,2),  ")", IF(AND(temp!J15 &lt;0.05, NOT(ISBLANK(temp!J15))), "*", " ") )</f>
        <v>0.63 (0.61 - 0.65)*</v>
      </c>
      <c r="N15" s="11" t="s">
        <v>42</v>
      </c>
      <c r="O15">
        <v>0.57303671937817902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>Ventilation</v>
      </c>
      <c r="C16" t="str">
        <f>LEFT(LTMLE!D81, FIND("&amp;", LTMLE!D81)-1)</f>
        <v xml:space="preserve">White </v>
      </c>
      <c r="D16" t="str">
        <f>LTMLE!B81</f>
        <v>MIMIC</v>
      </c>
      <c r="E16">
        <f>VLOOKUP($A16,LTMLE!$A:$L, 5)</f>
        <v>16</v>
      </c>
      <c r="F16">
        <f>VLOOKUP($A16,LTMLE!$A:$L, 6)</f>
        <v>100</v>
      </c>
      <c r="G16">
        <f>VLOOKUP($A16,LTMLE!$A:$L, 7)</f>
        <v>0.74742268041181503</v>
      </c>
      <c r="H16">
        <f>VLOOKUP($A16,LTMLE!$A:$L, 10)</f>
        <v>0.70415082012487595</v>
      </c>
      <c r="I16">
        <f>VLOOKUP($A16,LTMLE!$A:$L, 11)</f>
        <v>0.790694540698754</v>
      </c>
      <c r="J16">
        <f>VLOOKUP($A16,LTMLE!$A:$L, 9)</f>
        <v>3.17920637696875E-251</v>
      </c>
      <c r="L16" t="str">
        <f>_xlfn.CONCAT(ROUND(temp!G16, 2), " (", ROUND(temp!H16,2), " - ", ROUND(temp!I16,2),  ")", IF(AND(temp!J16 &lt;0.05, NOT(ISBLANK(temp!J16))), "*", " ") )</f>
        <v>0.75 (0.7 - 0.79)*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eICU</v>
      </c>
      <c r="E17">
        <f>VLOOKUP($A17,LTMLE!$A:$L, 5)</f>
        <v>0</v>
      </c>
      <c r="F17">
        <f>VLOOKUP($A17,LTMLE!$A:$L, 6)</f>
        <v>100</v>
      </c>
      <c r="G17">
        <f>VLOOKUP($A17,LTMLE!$A:$L, 7)</f>
        <v>0.26708625837208899</v>
      </c>
      <c r="H17">
        <f>VLOOKUP($A17,LTMLE!$A:$L, 10)</f>
        <v>0.25929661100963303</v>
      </c>
      <c r="I17">
        <f>VLOOKUP($A17,LTMLE!$A:$L, 11)</f>
        <v>0.27487590573454501</v>
      </c>
      <c r="J17">
        <f>VLOOKUP($A17,LTMLE!$A:$L, 9)</f>
        <v>0</v>
      </c>
      <c r="L17" t="str">
        <f>_xlfn.CONCAT(ROUND(temp!G17, 2), " (", ROUND(temp!H17,2), " - ", ROUND(temp!I17,2),  ")", IF(AND(temp!J17 &lt;0.05, NOT(ISBLANK(temp!J17))), "*", " ") )</f>
        <v>0.27 (0.26 - 0.27)*</v>
      </c>
      <c r="N17" s="11" t="s">
        <v>41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eICU</v>
      </c>
      <c r="E18">
        <f>VLOOKUP($A18,LTMLE!$A:$L, 5)</f>
        <v>0</v>
      </c>
      <c r="F18">
        <f>VLOOKUP($A18,LTMLE!$A:$L, 6)</f>
        <v>5</v>
      </c>
      <c r="G18">
        <f>VLOOKUP($A18,LTMLE!$A:$L, 7)</f>
        <v>0.19340623469878801</v>
      </c>
      <c r="H18">
        <f>VLOOKUP($A18,LTMLE!$A:$L, 10)</f>
        <v>0.183516257294318</v>
      </c>
      <c r="I18">
        <f>VLOOKUP($A18,LTMLE!$A:$L, 11)</f>
        <v>0.20329621210325799</v>
      </c>
      <c r="J18">
        <f>VLOOKUP($A18,LTMLE!$A:$L, 9)</f>
        <v>0</v>
      </c>
      <c r="L18" t="str">
        <f>_xlfn.CONCAT(ROUND(temp!G18, 2), " (", ROUND(temp!H18,2), " - ", ROUND(temp!I18,2),  ")", IF(AND(temp!J18 &lt;0.05, NOT(ISBLANK(temp!J18))), "*", " ") )</f>
        <v>0.19 (0.18 - 0.2)*</v>
      </c>
      <c r="N18" s="11" t="s">
        <v>42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eICU</v>
      </c>
      <c r="E19">
        <f>VLOOKUP($A19,LTMLE!$A:$L, 5)</f>
        <v>6</v>
      </c>
      <c r="F19">
        <f>VLOOKUP($A19,LTMLE!$A:$L, 6)</f>
        <v>10</v>
      </c>
      <c r="G19">
        <f>VLOOKUP($A19,LTMLE!$A:$L, 7)</f>
        <v>0.28647540983641501</v>
      </c>
      <c r="H19">
        <f>VLOOKUP($A19,LTMLE!$A:$L, 10)</f>
        <v>0.27378991614674802</v>
      </c>
      <c r="I19">
        <f>VLOOKUP($A19,LTMLE!$A:$L, 11)</f>
        <v>0.29916090352608199</v>
      </c>
      <c r="J19">
        <f>VLOOKUP($A19,LTMLE!$A:$L, 9)</f>
        <v>0</v>
      </c>
      <c r="L19" t="str">
        <f>_xlfn.CONCAT(ROUND(temp!G19, 2), " (", ROUND(temp!H19,2), " - ", ROUND(temp!I19,2),  ")", IF(AND(temp!J19 &lt;0.05, NOT(ISBLANK(temp!J19))), "*", " ") )</f>
        <v>0.29 (0.27 - 0.3)*</v>
      </c>
      <c r="N19" s="9" t="s">
        <v>24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eICU</v>
      </c>
      <c r="E20">
        <f>VLOOKUP($A20,LTMLE!$A:$L, 5)</f>
        <v>11</v>
      </c>
      <c r="F20">
        <f>VLOOKUP($A20,LTMLE!$A:$L, 6)</f>
        <v>15</v>
      </c>
      <c r="G20">
        <f>VLOOKUP($A20,LTMLE!$A:$L, 7)</f>
        <v>0.50439648281374705</v>
      </c>
      <c r="H20">
        <f>VLOOKUP($A20,LTMLE!$A:$L, 10)</f>
        <v>0.47668301797742901</v>
      </c>
      <c r="I20">
        <f>VLOOKUP($A20,LTMLE!$A:$L, 11)</f>
        <v>0.53210994765006603</v>
      </c>
      <c r="J20">
        <f>VLOOKUP($A20,LTMLE!$A:$L, 9)</f>
        <v>1.0687423870702899E-278</v>
      </c>
      <c r="L20" t="str">
        <f>_xlfn.CONCAT(ROUND(temp!G20, 2), " (", ROUND(temp!H20,2), " - ", ROUND(temp!I20,2),  ")", IF(AND(temp!J20 &lt;0.05, NOT(ISBLANK(temp!J20))), "*", " ") )</f>
        <v>0.5 (0.48 - 0.53)*</v>
      </c>
      <c r="N20" s="10" t="s">
        <v>20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0.71111111111077097</v>
      </c>
      <c r="H21">
        <f>VLOOKUP($A21,LTMLE!$A:$L, 10)</f>
        <v>0.63441736914085101</v>
      </c>
      <c r="I21">
        <f>VLOOKUP($A21,LTMLE!$A:$L, 11)</f>
        <v>0.78780485308069004</v>
      </c>
      <c r="J21">
        <f>VLOOKUP($A21,LTMLE!$A:$L, 9)</f>
        <v>8.45164143897459E-74</v>
      </c>
      <c r="L21" t="str">
        <f>_xlfn.CONCAT(ROUND(temp!G21, 2), " (", ROUND(temp!H21,2), " - ", ROUND(temp!I21,2),  ")", IF(AND(temp!J21 &lt;0.05, NOT(ISBLANK(temp!J21))), "*", " ") )</f>
        <v>0.71 (0.63 - 0.79)*</v>
      </c>
      <c r="N21" s="11" t="s">
        <v>41</v>
      </c>
      <c r="O21">
        <v>0.66896551724132902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>No Ventilation</v>
      </c>
      <c r="C22" t="str">
        <f>LEFT(LTMLE!D62, FIND("&amp;", LTMLE!D62)-1)</f>
        <v xml:space="preserve">Non-white </v>
      </c>
      <c r="D22" t="str">
        <f>LTMLE!B62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0.521822236380587</v>
      </c>
      <c r="H22">
        <f>VLOOKUP($A22,LTMLE!$A:$L, 10)</f>
        <v>0.504347266096</v>
      </c>
      <c r="I22">
        <f>VLOOKUP($A22,LTMLE!$A:$L, 11)</f>
        <v>0.539297206665173</v>
      </c>
      <c r="J22">
        <f>VLOOKUP($A22,LTMLE!$A:$L, 9)</f>
        <v>0</v>
      </c>
      <c r="L22" t="str">
        <f>_xlfn.CONCAT(ROUND(temp!G22, 2), " (", ROUND(temp!H22,2), " - ", ROUND(temp!I22,2),  ")", IF(AND(temp!J22 &lt;0.05, NOT(ISBLANK(temp!J22))), "*", " ") )</f>
        <v>0.52 (0.5 - 0.54)*</v>
      </c>
      <c r="N22" s="11" t="s">
        <v>42</v>
      </c>
      <c r="O22">
        <v>0.71108179419489503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>No Ventilation</v>
      </c>
      <c r="C23" t="str">
        <f>LEFT(LTMLE!D63, FIND("&amp;", LTMLE!D63)-1)</f>
        <v xml:space="preserve">Non-white </v>
      </c>
      <c r="D23" t="str">
        <f>LTMLE!B63</f>
        <v>MIMIC</v>
      </c>
      <c r="E23">
        <f>VLOOKUP($A23,LTMLE!$A:$L, 5)</f>
        <v>0</v>
      </c>
      <c r="F23">
        <f>VLOOKUP($A23,LTMLE!$A:$L, 6)</f>
        <v>5</v>
      </c>
      <c r="G23">
        <f>VLOOKUP($A23,LTMLE!$A:$L, 7)</f>
        <v>0.44290288186254201</v>
      </c>
      <c r="H23">
        <f>VLOOKUP($A23,LTMLE!$A:$L, 10)</f>
        <v>0.42041237034773599</v>
      </c>
      <c r="I23">
        <f>VLOOKUP($A23,LTMLE!$A:$L, 11)</f>
        <v>0.46539339337734797</v>
      </c>
      <c r="J23">
        <f>VLOOKUP($A23,LTMLE!$A:$L, 9)</f>
        <v>0</v>
      </c>
      <c r="L23" t="str">
        <f>_xlfn.CONCAT(ROUND(temp!G23, 2), " (", ROUND(temp!H23,2), " - ", ROUND(temp!I23,2),  ")", IF(AND(temp!J23 &lt;0.05, NOT(ISBLANK(temp!J23))), "*", " ") )</f>
        <v>0.44 (0.42 - 0.47)*</v>
      </c>
      <c r="N23" s="10" t="s">
        <v>11</v>
      </c>
      <c r="O23">
        <v>0.23621553884751301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>No Ventilation</v>
      </c>
      <c r="C24" t="str">
        <f>LEFT(LTMLE!D64, FIND("&amp;", LTMLE!D64)-1)</f>
        <v xml:space="preserve">Non-white </v>
      </c>
      <c r="D24" t="str">
        <f>LTMLE!B64</f>
        <v>MIMIC</v>
      </c>
      <c r="E24">
        <f>VLOOKUP($A24,LTMLE!$A:$L, 5)</f>
        <v>6</v>
      </c>
      <c r="F24">
        <f>VLOOKUP($A24,LTMLE!$A:$L, 6)</f>
        <v>10</v>
      </c>
      <c r="G24">
        <f>VLOOKUP($A24,LTMLE!$A:$L, 7)</f>
        <v>0.61925795053003196</v>
      </c>
      <c r="H24">
        <f>VLOOKUP($A24,LTMLE!$A:$L, 10)</f>
        <v>0.59097024713278401</v>
      </c>
      <c r="I24">
        <f>VLOOKUP($A24,LTMLE!$A:$L, 11)</f>
        <v>0.64754565392728003</v>
      </c>
      <c r="J24">
        <f>VLOOKUP($A24,LTMLE!$A:$L, 9)</f>
        <v>0</v>
      </c>
      <c r="L24" t="str">
        <f>_xlfn.CONCAT(ROUND(temp!G24, 2), " (", ROUND(temp!H24,2), " - ", ROUND(temp!I24,2),  ")", IF(AND(temp!J24 &lt;0.05, NOT(ISBLANK(temp!J24))), "*", " ") )</f>
        <v>0.62 (0.59 - 0.65)*</v>
      </c>
      <c r="N24" s="11" t="s">
        <v>41</v>
      </c>
      <c r="O24">
        <v>0.21491228070193999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>No Ventilation</v>
      </c>
      <c r="C25" t="str">
        <f>LEFT(LTMLE!D65, FIND("&amp;", LTMLE!D65)-1)</f>
        <v xml:space="preserve">Non-white </v>
      </c>
      <c r="D25" t="str">
        <f>LTMLE!B65</f>
        <v>MIMIC</v>
      </c>
      <c r="E25">
        <f>VLOOKUP($A25,LTMLE!$A:$L, 5)</f>
        <v>11</v>
      </c>
      <c r="F25">
        <f>VLOOKUP($A25,LTMLE!$A:$L, 6)</f>
        <v>15</v>
      </c>
      <c r="G25">
        <f>VLOOKUP($A25,LTMLE!$A:$L, 7)</f>
        <v>0.80487804878046099</v>
      </c>
      <c r="H25">
        <f>VLOOKUP($A25,LTMLE!$A:$L, 10)</f>
        <v>0.73483207737616096</v>
      </c>
      <c r="I25">
        <f>VLOOKUP($A25,LTMLE!$A:$L, 11)</f>
        <v>0.87492402018476101</v>
      </c>
      <c r="J25">
        <f>VLOOKUP($A25,LTMLE!$A:$L, 9)</f>
        <v>2.5625888110613198E-112</v>
      </c>
      <c r="L25" t="str">
        <f>_xlfn.CONCAT(ROUND(temp!G25, 2), " (", ROUND(temp!H25,2), " - ", ROUND(temp!I25,2),  ")", IF(AND(temp!J25 &lt;0.05, NOT(ISBLANK(temp!J25))), "*", " ") )</f>
        <v>0.8 (0.73 - 0.87)*</v>
      </c>
      <c r="N25" s="11" t="s">
        <v>42</v>
      </c>
      <c r="O25">
        <v>0.257518796993086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>No Ventilation</v>
      </c>
      <c r="C26" t="str">
        <f>LEFT(LTMLE!D66, FIND("&amp;", LTMLE!D66)-1)</f>
        <v xml:space="preserve">Non-white </v>
      </c>
      <c r="D26" t="str">
        <f>LTMLE!B66</f>
        <v>MIMIC</v>
      </c>
      <c r="E26">
        <f>VLOOKUP($A26,LTMLE!$A:$L, 5)</f>
        <v>16</v>
      </c>
      <c r="F26">
        <f>VLOOKUP($A26,LTMLE!$A:$L, 6)</f>
        <v>100</v>
      </c>
      <c r="G26">
        <f>VLOOKUP($A26,LTMLE!$A:$L, 7)</f>
        <v>0.79999999999949001</v>
      </c>
      <c r="H26">
        <f>VLOOKUP($A26,LTMLE!$A:$L, 10)</f>
        <v>0.55185752527426202</v>
      </c>
      <c r="I26">
        <f>VLOOKUP($A26,LTMLE!$A:$L, 11)</f>
        <v>1</v>
      </c>
      <c r="J26">
        <f>VLOOKUP($A26,LTMLE!$A:$L, 9)</f>
        <v>2.6354362064075799E-10</v>
      </c>
      <c r="L26" t="str">
        <f>_xlfn.CONCAT(ROUND(temp!G26, 2), " (", ROUND(temp!H26,2), " - ", ROUND(temp!I26,2),  ")", IF(AND(temp!J26 &lt;0.05, NOT(ISBLANK(temp!J26))), "*", " ") )</f>
        <v>0.8 (0.55 - 1)*</v>
      </c>
      <c r="N26" s="9" t="s">
        <v>44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eICU</v>
      </c>
      <c r="E27">
        <f>VLOOKUP($A27,LTMLE!$A:$L, 5)</f>
        <v>0</v>
      </c>
      <c r="F27">
        <f>VLOOKUP($A27,LTMLE!$A:$L, 6)</f>
        <v>100</v>
      </c>
      <c r="G27">
        <f>VLOOKUP($A27,LTMLE!$A:$L, 7)</f>
        <v>8.20321603355883E-2</v>
      </c>
      <c r="H27">
        <f>VLOOKUP($A27,LTMLE!$A:$L, 10)</f>
        <v>7.3821456853182602E-2</v>
      </c>
      <c r="I27">
        <f>VLOOKUP($A27,LTMLE!$A:$L, 11)</f>
        <v>9.0242863817993998E-2</v>
      </c>
      <c r="J27">
        <f>VLOOKUP($A27,LTMLE!$A:$L, 9)</f>
        <v>2.2121358254666101E-85</v>
      </c>
      <c r="L27" t="str">
        <f>_xlfn.CONCAT(ROUND(temp!G27, 2), " (", ROUND(temp!H27,2), " - ", ROUND(temp!I27,2),  ")", IF(AND(temp!J27 &lt;0.05, NOT(ISBLANK(temp!J27))), "*", " ") )</f>
        <v>0.08 (0.07 - 0.09)*</v>
      </c>
      <c r="N27" s="10" t="s">
        <v>20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6.1957868656200003E-2</v>
      </c>
      <c r="H28">
        <f>VLOOKUP($A28,LTMLE!$A:$L, 10)</f>
        <v>5.3641203462265398E-2</v>
      </c>
      <c r="I28">
        <f>VLOOKUP($A28,LTMLE!$A:$L, 11)</f>
        <v>7.0274533850134602E-2</v>
      </c>
      <c r="J28">
        <f>VLOOKUP($A28,LTMLE!$A:$L, 9)</f>
        <v>2.75022265186625E-48</v>
      </c>
      <c r="L28" t="str">
        <f>_xlfn.CONCAT(ROUND(temp!G28, 2), " (", ROUND(temp!H28,2), " - ", ROUND(temp!I28,2),  ")", IF(AND(temp!J28 &lt;0.05, NOT(ISBLANK(temp!J28))), "*", " ") )</f>
        <v>0.06 (0.05 - 0.07)*</v>
      </c>
      <c r="N28" s="11" t="s">
        <v>41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eICU</v>
      </c>
      <c r="E29">
        <f>VLOOKUP($A29,LTMLE!$A:$L, 5)</f>
        <v>6</v>
      </c>
      <c r="F29">
        <f>VLOOKUP($A29,LTMLE!$A:$L, 6)</f>
        <v>10</v>
      </c>
      <c r="G29">
        <f>VLOOKUP($A29,LTMLE!$A:$L, 7)</f>
        <v>0.1321499013812</v>
      </c>
      <c r="H29">
        <f>VLOOKUP($A29,LTMLE!$A:$L, 10)</f>
        <v>0.11130470743165199</v>
      </c>
      <c r="I29">
        <f>VLOOKUP($A29,LTMLE!$A:$L, 11)</f>
        <v>0.15299509533074801</v>
      </c>
      <c r="J29">
        <f>VLOOKUP($A29,LTMLE!$A:$L, 9)</f>
        <v>1.9036658929418101E-35</v>
      </c>
      <c r="L29" t="str">
        <f>_xlfn.CONCAT(ROUND(temp!G29, 2), " (", ROUND(temp!H29,2), " - ", ROUND(temp!I29,2),  ")", IF(AND(temp!J29 &lt;0.05, NOT(ISBLANK(temp!J29))), "*", " ") )</f>
        <v>0.13 (0.11 - 0.15)*</v>
      </c>
      <c r="N29" s="11" t="s">
        <v>42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eICU</v>
      </c>
      <c r="E30">
        <f>VLOOKUP($A30,LTMLE!$A:$L, 5)</f>
        <v>11</v>
      </c>
      <c r="F30">
        <f>VLOOKUP($A30,LTMLE!$A:$L, 6)</f>
        <v>15</v>
      </c>
      <c r="G30">
        <f>VLOOKUP($A30,LTMLE!$A:$L, 7)</f>
        <v>0.367346938775511</v>
      </c>
      <c r="H30">
        <f>VLOOKUP($A30,LTMLE!$A:$L, 10)</f>
        <v>0.232329692606735</v>
      </c>
      <c r="I30">
        <f>VLOOKUP($A30,LTMLE!$A:$L, 11)</f>
        <v>0.50236418494428703</v>
      </c>
      <c r="J30">
        <f>VLOOKUP($A30,LTMLE!$A:$L, 9)</f>
        <v>9.6840903672399297E-8</v>
      </c>
      <c r="L30" t="str">
        <f>_xlfn.CONCAT(ROUND(temp!G30, 2), " (", ROUND(temp!H30,2), " - ", ROUND(temp!I30,2),  ")", IF(AND(temp!J30 &lt;0.05, NOT(ISBLANK(temp!J30))), "*", " ") )</f>
        <v>0.37 (0.23 - 0.5)*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eICU</v>
      </c>
      <c r="E31">
        <f>VLOOKUP($A31,LTMLE!$A:$L, 5)</f>
        <v>16</v>
      </c>
      <c r="F31">
        <f>VLOOKUP($A31,LTMLE!$A:$L, 6)</f>
        <v>100</v>
      </c>
      <c r="G31">
        <f>VLOOKUP($A31,LTMLE!$A:$L, 7)</f>
        <v>0.99999975952392794</v>
      </c>
      <c r="H31">
        <f>VLOOKUP($A31,LTMLE!$A:$L, 10)</f>
        <v>0</v>
      </c>
      <c r="I31">
        <f>VLOOKUP($A31,LTMLE!$A:$L, 11)</f>
        <v>1</v>
      </c>
      <c r="J31">
        <f>VLOOKUP($A31,LTMLE!$A:$L, 9)</f>
        <v>0.99999999497421099</v>
      </c>
      <c r="L31" t="str">
        <f>_xlfn.CONCAT(ROUND(temp!G31, 2), " (", ROUND(temp!H31,2), " - ", ROUND(temp!I31,2),  ")", IF(AND(temp!J31 &lt;0.05, NOT(ISBLANK(temp!J31))), "*", " ") )</f>
        <v xml:space="preserve">1 (0 - 1) </v>
      </c>
      <c r="N31" s="11" t="s">
        <v>41</v>
      </c>
      <c r="O31">
        <v>0.215393452039258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>No Ventilation</v>
      </c>
      <c r="C32" t="str">
        <f>LEFT(LTMLE!D72, FIND("&amp;", LTMLE!D72)-1)</f>
        <v xml:space="preserve">White </v>
      </c>
      <c r="D32" t="str">
        <f>LTMLE!B72</f>
        <v>MIMIC</v>
      </c>
      <c r="E32">
        <f>VLOOKUP($A32,LTMLE!$A:$L, 5)</f>
        <v>0</v>
      </c>
      <c r="F32">
        <f>VLOOKUP($A32,LTMLE!$A:$L, 6)</f>
        <v>100</v>
      </c>
      <c r="G32">
        <f>VLOOKUP($A32,LTMLE!$A:$L, 7)</f>
        <v>0.48466257668714602</v>
      </c>
      <c r="H32">
        <f>VLOOKUP($A32,LTMLE!$A:$L, 10)</f>
        <v>0.47562063592496501</v>
      </c>
      <c r="I32">
        <f>VLOOKUP($A32,LTMLE!$A:$L, 11)</f>
        <v>0.49370451744932697</v>
      </c>
      <c r="J32">
        <f>VLOOKUP($A32,LTMLE!$A:$L, 9)</f>
        <v>0</v>
      </c>
      <c r="L32" t="str">
        <f>_xlfn.CONCAT(ROUND(temp!G32, 2), " (", ROUND(temp!H32,2), " - ", ROUND(temp!I32,2),  ")", IF(AND(temp!J32 &lt;0.05, NOT(ISBLANK(temp!J32))), "*", " ") )</f>
        <v>0.48 (0.48 - 0.49)*</v>
      </c>
      <c r="N32" s="11" t="s">
        <v>42</v>
      </c>
      <c r="O32">
        <v>0.23423551084066899</v>
      </c>
    </row>
    <row r="33" spans="1:15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>No Ventilation</v>
      </c>
      <c r="C33" t="str">
        <f>LEFT(LTMLE!D73, FIND("&amp;", LTMLE!D73)-1)</f>
        <v xml:space="preserve">White </v>
      </c>
      <c r="D33" t="str">
        <f>LTMLE!B73</f>
        <v>MIMIC</v>
      </c>
      <c r="E33">
        <f>VLOOKUP($A33,LTMLE!$A:$L, 5)</f>
        <v>0</v>
      </c>
      <c r="F33">
        <f>VLOOKUP($A33,LTMLE!$A:$L, 6)</f>
        <v>5</v>
      </c>
      <c r="G33">
        <f>VLOOKUP($A33,LTMLE!$A:$L, 7)</f>
        <v>0.42321452232673701</v>
      </c>
      <c r="H33">
        <f>VLOOKUP($A33,LTMLE!$A:$L, 10)</f>
        <v>0.41206735085421398</v>
      </c>
      <c r="I33">
        <f>VLOOKUP($A33,LTMLE!$A:$L, 11)</f>
        <v>0.43436169379925899</v>
      </c>
      <c r="J33">
        <f>VLOOKUP($A33,LTMLE!$A:$L, 9)</f>
        <v>0</v>
      </c>
      <c r="L33" t="str">
        <f>_xlfn.CONCAT(ROUND(temp!G33, 2), " (", ROUND(temp!H33,2), " - ", ROUND(temp!I33,2),  ")", IF(AND(temp!J33 &lt;0.05, NOT(ISBLANK(temp!J33))), "*", " ") )</f>
        <v>0.42 (0.41 - 0.43)*</v>
      </c>
      <c r="N33" s="9" t="s">
        <v>25</v>
      </c>
      <c r="O33">
        <v>0.3935388940891873</v>
      </c>
    </row>
    <row r="34" spans="1:15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>No Ventilation</v>
      </c>
      <c r="C34" t="str">
        <f>LEFT(LTMLE!D74, FIND("&amp;", LTMLE!D74)-1)</f>
        <v xml:space="preserve">White </v>
      </c>
      <c r="D34" t="str">
        <f>LTMLE!B74</f>
        <v>MIMIC</v>
      </c>
      <c r="E34">
        <f>VLOOKUP($A34,LTMLE!$A:$L, 5)</f>
        <v>6</v>
      </c>
      <c r="F34">
        <f>VLOOKUP($A34,LTMLE!$A:$L, 6)</f>
        <v>10</v>
      </c>
      <c r="G34">
        <f>VLOOKUP($A34,LTMLE!$A:$L, 7)</f>
        <v>0.57303671937817902</v>
      </c>
      <c r="H34">
        <f>VLOOKUP($A34,LTMLE!$A:$L, 10)</f>
        <v>0.55716428461880696</v>
      </c>
      <c r="I34">
        <f>VLOOKUP($A34,LTMLE!$A:$L, 11)</f>
        <v>0.58890915413755096</v>
      </c>
      <c r="J34">
        <f>VLOOKUP($A34,LTMLE!$A:$L, 9)</f>
        <v>0</v>
      </c>
      <c r="L34" t="str">
        <f>_xlfn.CONCAT(ROUND(temp!G34, 2), " (", ROUND(temp!H34,2), " - ", ROUND(temp!I34,2),  ")", IF(AND(temp!J34 &lt;0.05, NOT(ISBLANK(temp!J34))), "*", " ") )</f>
        <v>0.57 (0.56 - 0.59)*</v>
      </c>
      <c r="N34" s="10" t="s">
        <v>20</v>
      </c>
      <c r="O34">
        <v>0.49365482001656452</v>
      </c>
    </row>
    <row r="35" spans="1:15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>No Ventilation</v>
      </c>
      <c r="C35" t="str">
        <f>LEFT(LTMLE!D75, FIND("&amp;", LTMLE!D75)-1)</f>
        <v xml:space="preserve">White </v>
      </c>
      <c r="D35" t="str">
        <f>LTMLE!B75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0.771362586604737</v>
      </c>
      <c r="H35">
        <f>VLOOKUP($A35,LTMLE!$A:$L, 10)</f>
        <v>0.731800736084813</v>
      </c>
      <c r="I35">
        <f>VLOOKUP($A35,LTMLE!$A:$L, 11)</f>
        <v>0.810924437124661</v>
      </c>
      <c r="J35">
        <f>VLOOKUP($A35,LTMLE!$A:$L, 9)</f>
        <v>0</v>
      </c>
      <c r="L35" t="str">
        <f>_xlfn.CONCAT(ROUND(temp!G35, 2), " (", ROUND(temp!H35,2), " - ", ROUND(temp!I35,2),  ")", IF(AND(temp!J35 &lt;0.05, NOT(ISBLANK(temp!J35))), "*", " ") )</f>
        <v>0.77 (0.73 - 0.81)*</v>
      </c>
      <c r="N35" s="11" t="s">
        <v>41</v>
      </c>
      <c r="O35">
        <v>0.52089407191416504</v>
      </c>
    </row>
    <row r="36" spans="1:15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>No Ventilation</v>
      </c>
      <c r="C36" t="str">
        <f>LEFT(LTMLE!D76, FIND("&amp;", LTMLE!D76)-1)</f>
        <v xml:space="preserve">White </v>
      </c>
      <c r="D36" t="str">
        <f>LTMLE!B76</f>
        <v>MIMIC</v>
      </c>
      <c r="E36">
        <f>VLOOKUP($A36,LTMLE!$A:$L, 5)</f>
        <v>16</v>
      </c>
      <c r="F36">
        <f>VLOOKUP($A36,LTMLE!$A:$L, 6)</f>
        <v>100</v>
      </c>
      <c r="G36">
        <f>VLOOKUP($A36,LTMLE!$A:$L, 7)</f>
        <v>0.87999999997515499</v>
      </c>
      <c r="H36">
        <f>VLOOKUP($A36,LTMLE!$A:$L, 10)</f>
        <v>0.75250208797707496</v>
      </c>
      <c r="I36">
        <f>VLOOKUP($A36,LTMLE!$A:$L, 11)</f>
        <v>1</v>
      </c>
      <c r="J36">
        <f>VLOOKUP($A36,LTMLE!$A:$L, 9)</f>
        <v>1.07160073247481E-41</v>
      </c>
      <c r="L36" t="str">
        <f>_xlfn.CONCAT(ROUND(temp!G36, 2), " (", ROUND(temp!H36,2), " - ", ROUND(temp!I36,2),  ")", IF(AND(temp!J36 &lt;0.05, NOT(ISBLANK(temp!J36))), "*", " ") )</f>
        <v>0.88 (0.75 - 1)*</v>
      </c>
      <c r="N36" s="11" t="s">
        <v>42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eICU</v>
      </c>
      <c r="E37">
        <f>VLOOKUP($A37,LTMLE!$A:$L, 5)</f>
        <v>0</v>
      </c>
      <c r="F37">
        <f>VLOOKUP($A37,LTMLE!$A:$L, 6)</f>
        <v>100</v>
      </c>
      <c r="G37">
        <f>VLOOKUP($A37,LTMLE!$A:$L, 7)</f>
        <v>9.2572364827782999E-2</v>
      </c>
      <c r="H37">
        <f>VLOOKUP($A37,LTMLE!$A:$L, 10)</f>
        <v>8.8374230546554897E-2</v>
      </c>
      <c r="I37">
        <f>VLOOKUP($A37,LTMLE!$A:$L, 11)</f>
        <v>9.6770499109011102E-2</v>
      </c>
      <c r="J37">
        <f>VLOOKUP($A37,LTMLE!$A:$L, 9)</f>
        <v>0</v>
      </c>
      <c r="L37" t="str">
        <f>_xlfn.CONCAT(ROUND(temp!G37, 2), " (", ROUND(temp!H37,2), " - ", ROUND(temp!I37,2),  ")", IF(AND(temp!J37 &lt;0.05, NOT(ISBLANK(temp!J37))), "*", " ") )</f>
        <v>0.09 (0.09 - 0.1)*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eICU</v>
      </c>
      <c r="E38">
        <f>VLOOKUP($A38,LTMLE!$A:$L, 5)</f>
        <v>0</v>
      </c>
      <c r="F38">
        <f>VLOOKUP($A38,LTMLE!$A:$L, 6)</f>
        <v>5</v>
      </c>
      <c r="G38">
        <f>VLOOKUP($A38,LTMLE!$A:$L, 7)</f>
        <v>7.1779347460662196E-2</v>
      </c>
      <c r="H38">
        <f>VLOOKUP($A38,LTMLE!$A:$L, 10)</f>
        <v>6.7629811965779593E-2</v>
      </c>
      <c r="I38">
        <f>VLOOKUP($A38,LTMLE!$A:$L, 11)</f>
        <v>7.5928882955544702E-2</v>
      </c>
      <c r="J38">
        <f>VLOOKUP($A38,LTMLE!$A:$L, 9)</f>
        <v>5.8598858583285003E-252</v>
      </c>
      <c r="L38" t="str">
        <f>_xlfn.CONCAT(ROUND(temp!G38, 2), " (", ROUND(temp!H38,2), " - ", ROUND(temp!I38,2),  ")", IF(AND(temp!J38 &lt;0.05, NOT(ISBLANK(temp!J38))), "*", " ") )</f>
        <v>0.07 (0.07 - 0.08)*</v>
      </c>
      <c r="N38" s="11" t="s">
        <v>41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eICU</v>
      </c>
      <c r="E39">
        <f>VLOOKUP($A39,LTMLE!$A:$L, 5)</f>
        <v>6</v>
      </c>
      <c r="F39">
        <f>VLOOKUP($A39,LTMLE!$A:$L, 6)</f>
        <v>10</v>
      </c>
      <c r="G39">
        <f>VLOOKUP($A39,LTMLE!$A:$L, 7)</f>
        <v>0.163221228016909</v>
      </c>
      <c r="H39">
        <f>VLOOKUP($A39,LTMLE!$A:$L, 10)</f>
        <v>0.150497239468079</v>
      </c>
      <c r="I39">
        <f>VLOOKUP($A39,LTMLE!$A:$L, 11)</f>
        <v>0.175945216565739</v>
      </c>
      <c r="J39">
        <f>VLOOKUP($A39,LTMLE!$A:$L, 9)</f>
        <v>1.7245181450306901E-139</v>
      </c>
      <c r="L39" t="str">
        <f>_xlfn.CONCAT(ROUND(temp!G39, 2), " (", ROUND(temp!H39,2), " - ", ROUND(temp!I39,2),  ")", IF(AND(temp!J39 &lt;0.05, NOT(ISBLANK(temp!J39))), "*", " ") )</f>
        <v>0.16 (0.15 - 0.18)*</v>
      </c>
      <c r="N39" s="11" t="s">
        <v>42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eICU</v>
      </c>
      <c r="E40">
        <f>VLOOKUP($A40,LTMLE!$A:$L, 5)</f>
        <v>11</v>
      </c>
      <c r="F40">
        <f>VLOOKUP($A40,LTMLE!$A:$L, 6)</f>
        <v>15</v>
      </c>
      <c r="G40">
        <f>VLOOKUP($A40,LTMLE!$A:$L, 7)</f>
        <v>0.48019801980219201</v>
      </c>
      <c r="H40">
        <f>VLOOKUP($A40,LTMLE!$A:$L, 10)</f>
        <v>0.41128207271383299</v>
      </c>
      <c r="I40">
        <f>VLOOKUP($A40,LTMLE!$A:$L, 11)</f>
        <v>0.54911396689055203</v>
      </c>
      <c r="J40">
        <f>VLOOKUP($A40,LTMLE!$A:$L, 9)</f>
        <v>1.8390630319324302E-42</v>
      </c>
      <c r="L40" t="str">
        <f>_xlfn.CONCAT(ROUND(temp!G40, 2), " (", ROUND(temp!H40,2), " - ", ROUND(temp!I40,2),  ")", IF(AND(temp!J40 &lt;0.05, NOT(ISBLANK(temp!J40))), "*", " ") )</f>
        <v>0.48 (0.41 - 0.55)*</v>
      </c>
      <c r="N40" s="9" t="s">
        <v>45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0.99999999982127097</v>
      </c>
      <c r="H41">
        <f>VLOOKUP($A41,LTMLE!$A:$L, 10)</f>
        <v>0.99998150316109402</v>
      </c>
      <c r="I41">
        <f>VLOOKUP($A41,LTMLE!$A:$L, 11)</f>
        <v>1</v>
      </c>
      <c r="J41">
        <f>VLOOKUP($A41,LTMLE!$A:$L, 9)</f>
        <v>0</v>
      </c>
      <c r="L41" t="str">
        <f>_xlfn.CONCAT(ROUND(temp!G41, 2), " (", ROUND(temp!H41,2), " - ", ROUND(temp!I41,2),  ")", IF(AND(temp!J41 &lt;0.05, NOT(ISBLANK(temp!J41))), "*", " ") )</f>
        <v>1 (1 - 1)*</v>
      </c>
      <c r="N41" s="10" t="s">
        <v>20</v>
      </c>
      <c r="O41">
        <v>0.59359143492087996</v>
      </c>
    </row>
    <row r="42" spans="1:15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>RRT</v>
      </c>
      <c r="C42" t="str">
        <f>LEFT(LTMLE!D87, FIND("&amp;", LTMLE!D87)-1)</f>
        <v xml:space="preserve">Non-white </v>
      </c>
      <c r="D42" t="str">
        <f>LTMLE!B87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0.66934557979339904</v>
      </c>
      <c r="H42">
        <f>VLOOKUP($A42,LTMLE!$A:$L, 10)</f>
        <v>0.63810209898282899</v>
      </c>
      <c r="I42">
        <f>VLOOKUP($A42,LTMLE!$A:$L, 11)</f>
        <v>0.70058906060396897</v>
      </c>
      <c r="J42">
        <f>VLOOKUP($A42,LTMLE!$A:$L, 9)</f>
        <v>0</v>
      </c>
      <c r="L42" t="str">
        <f>_xlfn.CONCAT(ROUND(temp!G42, 2), " (", ROUND(temp!H42,2), " - ", ROUND(temp!I42,2),  ")", IF(AND(temp!J42 &lt;0.05, NOT(ISBLANK(temp!J42))), "*", " ") )</f>
        <v>0.67 (0.64 - 0.7)*</v>
      </c>
      <c r="N42" s="11" t="s">
        <v>41</v>
      </c>
      <c r="O42">
        <v>0.61425959780623896</v>
      </c>
    </row>
    <row r="43" spans="1:15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>RRT</v>
      </c>
      <c r="C43" t="str">
        <f>LEFT(LTMLE!D88, FIND("&amp;", LTMLE!D88)-1)</f>
        <v xml:space="preserve">Non-white </v>
      </c>
      <c r="D43" t="str">
        <f>LTMLE!B88</f>
        <v>MIMIC</v>
      </c>
      <c r="E43">
        <f>VLOOKUP($A43,LTMLE!$A:$L, 5)</f>
        <v>0</v>
      </c>
      <c r="F43">
        <f>VLOOKUP($A43,LTMLE!$A:$L, 6)</f>
        <v>5</v>
      </c>
      <c r="G43">
        <f>VLOOKUP($A43,LTMLE!$A:$L, 7)</f>
        <v>0.59859154929576197</v>
      </c>
      <c r="H43">
        <f>VLOOKUP($A43,LTMLE!$A:$L, 10)</f>
        <v>0.51796486663140096</v>
      </c>
      <c r="I43">
        <f>VLOOKUP($A43,LTMLE!$A:$L, 11)</f>
        <v>0.67921823196012399</v>
      </c>
      <c r="J43">
        <f>VLOOKUP($A43,LTMLE!$A:$L, 9)</f>
        <v>5.7357354920109997E-48</v>
      </c>
      <c r="L43" t="str">
        <f>_xlfn.CONCAT(ROUND(temp!G43, 2), " (", ROUND(temp!H43,2), " - ", ROUND(temp!I43,2),  ")", IF(AND(temp!J43 &lt;0.05, NOT(ISBLANK(temp!J43))), "*", " ") )</f>
        <v>0.6 (0.52 - 0.68)*</v>
      </c>
      <c r="N43" s="11" t="s">
        <v>42</v>
      </c>
      <c r="O43">
        <v>0.57292327203552096</v>
      </c>
    </row>
    <row r="44" spans="1:15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>RRT</v>
      </c>
      <c r="C44" t="str">
        <f>LEFT(LTMLE!D89, FIND("&amp;", LTMLE!D89)-1)</f>
        <v xml:space="preserve">Non-white </v>
      </c>
      <c r="D44" t="str">
        <f>LTMLE!B89</f>
        <v>MIMIC</v>
      </c>
      <c r="E44">
        <f>VLOOKUP($A44,LTMLE!$A:$L, 5)</f>
        <v>6</v>
      </c>
      <c r="F44">
        <f>VLOOKUP($A44,LTMLE!$A:$L, 6)</f>
        <v>10</v>
      </c>
      <c r="G44">
        <f>VLOOKUP($A44,LTMLE!$A:$L, 7)</f>
        <v>0.66896551724132902</v>
      </c>
      <c r="H44">
        <f>VLOOKUP($A44,LTMLE!$A:$L, 10)</f>
        <v>0.62474095517514905</v>
      </c>
      <c r="I44">
        <f>VLOOKUP($A44,LTMLE!$A:$L, 11)</f>
        <v>0.713190079307509</v>
      </c>
      <c r="J44">
        <f>VLOOKUP($A44,LTMLE!$A:$L, 9)</f>
        <v>3.6512778663209702E-193</v>
      </c>
      <c r="L44" t="str">
        <f>_xlfn.CONCAT(ROUND(temp!G44, 2), " (", ROUND(temp!H44,2), " - ", ROUND(temp!I44,2),  ")", IF(AND(temp!J44 &lt;0.05, NOT(ISBLANK(temp!J44))), "*", " ") )</f>
        <v>0.67 (0.62 - 0.71)*</v>
      </c>
      <c r="N44" s="10" t="s">
        <v>11</v>
      </c>
      <c r="O44">
        <v>0.12102782312024651</v>
      </c>
    </row>
    <row r="45" spans="1:15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>RRT</v>
      </c>
      <c r="C45" t="str">
        <f>LEFT(LTMLE!D90, FIND("&amp;", LTMLE!D90)-1)</f>
        <v xml:space="preserve">Non-white </v>
      </c>
      <c r="D45" t="str">
        <f>LTMLE!B90</f>
        <v>MIMIC</v>
      </c>
      <c r="E45">
        <f>VLOOKUP($A45,LTMLE!$A:$L, 5)</f>
        <v>11</v>
      </c>
      <c r="F45">
        <f>VLOOKUP($A45,LTMLE!$A:$L, 6)</f>
        <v>15</v>
      </c>
      <c r="G45">
        <f>VLOOKUP($A45,LTMLE!$A:$L, 7)</f>
        <v>0.71428571428532495</v>
      </c>
      <c r="H45">
        <f>VLOOKUP($A45,LTMLE!$A:$L, 10)</f>
        <v>0.65416976566903395</v>
      </c>
      <c r="I45">
        <f>VLOOKUP($A45,LTMLE!$A:$L, 11)</f>
        <v>0.77440166290161505</v>
      </c>
      <c r="J45">
        <f>VLOOKUP($A45,LTMLE!$A:$L, 9)</f>
        <v>5.8795377233984497E-120</v>
      </c>
      <c r="L45" t="str">
        <f>_xlfn.CONCAT(ROUND(temp!G45, 2), " (", ROUND(temp!H45,2), " - ", ROUND(temp!I45,2),  ")", IF(AND(temp!J45 &lt;0.05, NOT(ISBLANK(temp!J45))), "*", " ") )</f>
        <v>0.71 (0.65 - 0.77)*</v>
      </c>
      <c r="N45" s="11" t="s">
        <v>41</v>
      </c>
      <c r="O45">
        <v>0.106077348512377</v>
      </c>
    </row>
    <row r="46" spans="1:15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>RRT</v>
      </c>
      <c r="C46" t="str">
        <f>LEFT(LTMLE!D91, FIND("&amp;", LTMLE!D91)-1)</f>
        <v xml:space="preserve">Non-white </v>
      </c>
      <c r="D46" t="str">
        <f>LTMLE!B91</f>
        <v>MIMIC</v>
      </c>
      <c r="E46">
        <f>VLOOKUP($A46,LTMLE!$A:$L, 5)</f>
        <v>16</v>
      </c>
      <c r="F46">
        <f>VLOOKUP($A46,LTMLE!$A:$L, 6)</f>
        <v>100</v>
      </c>
      <c r="G46">
        <f>VLOOKUP($A46,LTMLE!$A:$L, 7)</f>
        <v>0.67532467532460405</v>
      </c>
      <c r="H46">
        <f>VLOOKUP($A46,LTMLE!$A:$L, 10)</f>
        <v>0.57064154367469599</v>
      </c>
      <c r="I46">
        <f>VLOOKUP($A46,LTMLE!$A:$L, 11)</f>
        <v>0.780007806974511</v>
      </c>
      <c r="J46">
        <f>VLOOKUP($A46,LTMLE!$A:$L, 9)</f>
        <v>1.20772730900641E-36</v>
      </c>
      <c r="L46" t="str">
        <f>_xlfn.CONCAT(ROUND(temp!G46, 2), " (", ROUND(temp!H46,2), " - ", ROUND(temp!I46,2),  ")", IF(AND(temp!J46 &lt;0.05, NOT(ISBLANK(temp!J46))), "*", " ") )</f>
        <v>0.68 (0.57 - 0.78)*</v>
      </c>
      <c r="N46" s="11" t="s">
        <v>42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eICU</v>
      </c>
      <c r="E47">
        <f>VLOOKUP($A47,LTMLE!$A:$L, 5)</f>
        <v>0</v>
      </c>
      <c r="F47">
        <f>VLOOKUP($A47,LTMLE!$A:$L, 6)</f>
        <v>100</v>
      </c>
      <c r="G47">
        <f>VLOOKUP($A47,LTMLE!$A:$L, 7)</f>
        <v>0.21778791334099401</v>
      </c>
      <c r="H47">
        <f>VLOOKUP($A47,LTMLE!$A:$L, 10)</f>
        <v>0.190470902841503</v>
      </c>
      <c r="I47">
        <f>VLOOKUP($A47,LTMLE!$A:$L, 11)</f>
        <v>0.24510492384048499</v>
      </c>
      <c r="J47">
        <f>VLOOKUP($A47,LTMLE!$A:$L, 9)</f>
        <v>4.8402484870883402E-55</v>
      </c>
      <c r="L47" t="str">
        <f>_xlfn.CONCAT(ROUND(temp!G47, 2), " (", ROUND(temp!H47,2), " - ", ROUND(temp!I47,2),  ")", IF(AND(temp!J47 &lt;0.05, NOT(ISBLANK(temp!J47))), "*", " ") )</f>
        <v>0.22 (0.19 - 0.25)*</v>
      </c>
      <c r="N47" s="9" t="s">
        <v>47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0.12891986062866101</v>
      </c>
      <c r="H48">
        <f>VLOOKUP($A48,LTMLE!$A:$L, 10)</f>
        <v>9.0149075531572698E-2</v>
      </c>
      <c r="I48">
        <f>VLOOKUP($A48,LTMLE!$A:$L, 11)</f>
        <v>0.16769064572574999</v>
      </c>
      <c r="J48">
        <f>VLOOKUP($A48,LTMLE!$A:$L, 9)</f>
        <v>7.1615602021452297E-11</v>
      </c>
      <c r="L48" t="str">
        <f>_xlfn.CONCAT(ROUND(temp!G48, 2), " (", ROUND(temp!H48,2), " - ", ROUND(temp!I48,2),  ")", IF(AND(temp!J48 &lt;0.05, NOT(ISBLANK(temp!J48))), "*", " ") )</f>
        <v>0.13 (0.09 - 0.17)*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eICU</v>
      </c>
      <c r="E49">
        <f>VLOOKUP($A49,LTMLE!$A:$L, 5)</f>
        <v>6</v>
      </c>
      <c r="F49">
        <f>VLOOKUP($A49,LTMLE!$A:$L, 6)</f>
        <v>10</v>
      </c>
      <c r="G49">
        <f>VLOOKUP($A49,LTMLE!$A:$L, 7)</f>
        <v>0.21491228070193999</v>
      </c>
      <c r="H49">
        <f>VLOOKUP($A49,LTMLE!$A:$L, 10)</f>
        <v>0.17720923585224899</v>
      </c>
      <c r="I49">
        <f>VLOOKUP($A49,LTMLE!$A:$L, 11)</f>
        <v>0.25261532555163102</v>
      </c>
      <c r="J49">
        <f>VLOOKUP($A49,LTMLE!$A:$L, 9)</f>
        <v>5.5875723705529199E-29</v>
      </c>
      <c r="L49" t="str">
        <f>_xlfn.CONCAT(ROUND(temp!G49, 2), " (", ROUND(temp!H49,2), " - ", ROUND(temp!I49,2),  ")", IF(AND(temp!J49 &lt;0.05, NOT(ISBLANK(temp!J49))), "*", " ") )</f>
        <v>0.21 (0.18 - 0.25)*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eICU</v>
      </c>
      <c r="E50">
        <f>VLOOKUP($A50,LTMLE!$A:$L, 5)</f>
        <v>11</v>
      </c>
      <c r="F50">
        <f>VLOOKUP($A50,LTMLE!$A:$L, 6)</f>
        <v>15</v>
      </c>
      <c r="G50">
        <f>VLOOKUP($A50,LTMLE!$A:$L, 7)</f>
        <v>0.38655462184873601</v>
      </c>
      <c r="H50">
        <f>VLOOKUP($A50,LTMLE!$A:$L, 10)</f>
        <v>0.29903888168058701</v>
      </c>
      <c r="I50">
        <f>VLOOKUP($A50,LTMLE!$A:$L, 11)</f>
        <v>0.47407036201688602</v>
      </c>
      <c r="J50">
        <f>VLOOKUP($A50,LTMLE!$A:$L, 9)</f>
        <v>4.8388794059563999E-18</v>
      </c>
      <c r="L50" t="str">
        <f>_xlfn.CONCAT(ROUND(temp!G50, 2), " (", ROUND(temp!H50,2), " - ", ROUND(temp!I50,2),  ")", IF(AND(temp!J50 &lt;0.05, NOT(ISBLANK(temp!J50))), "*", " ") )</f>
        <v>0.39 (0.3 - 0.47)*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eICU</v>
      </c>
      <c r="E51">
        <f>VLOOKUP($A51,LTMLE!$A:$L, 5)</f>
        <v>16</v>
      </c>
      <c r="F51">
        <f>VLOOKUP($A51,LTMLE!$A:$L, 6)</f>
        <v>100</v>
      </c>
      <c r="G51">
        <f>VLOOKUP($A51,LTMLE!$A:$L, 7)</f>
        <v>0.66666666666663499</v>
      </c>
      <c r="H51">
        <f>VLOOKUP($A51,LTMLE!$A:$L, 10)</f>
        <v>0.42736772847024701</v>
      </c>
      <c r="I51">
        <f>VLOOKUP($A51,LTMLE!$A:$L, 11)</f>
        <v>0.90596560486302302</v>
      </c>
      <c r="J51">
        <f>VLOOKUP($A51,LTMLE!$A:$L, 9)</f>
        <v>4.7534563586507197E-8</v>
      </c>
      <c r="L51" t="str">
        <f>_xlfn.CONCAT(ROUND(temp!G51, 2), " (", ROUND(temp!H51,2), " - ", ROUND(temp!I51,2),  ")", IF(AND(temp!J51 &lt;0.05, NOT(ISBLANK(temp!J51))), "*", " ") )</f>
        <v>0.67 (0.43 - 0.91)*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>RRT</v>
      </c>
      <c r="C52" t="str">
        <f>LEFT(LTMLE!D97, FIND("&amp;", LTMLE!D97)-1)</f>
        <v xml:space="preserve">White </v>
      </c>
      <c r="D52" t="str">
        <f>LTMLE!B97</f>
        <v>MIMIC</v>
      </c>
      <c r="E52">
        <f>VLOOKUP($A52,LTMLE!$A:$L, 5)</f>
        <v>0</v>
      </c>
      <c r="F52">
        <f>VLOOKUP($A52,LTMLE!$A:$L, 6)</f>
        <v>100</v>
      </c>
      <c r="G52">
        <f>VLOOKUP($A52,LTMLE!$A:$L, 7)</f>
        <v>0.690909090908844</v>
      </c>
      <c r="H52">
        <f>VLOOKUP($A52,LTMLE!$A:$L, 10)</f>
        <v>0.66964869349648903</v>
      </c>
      <c r="I52">
        <f>VLOOKUP($A52,LTMLE!$A:$L, 11)</f>
        <v>0.71216948832119897</v>
      </c>
      <c r="J52">
        <f>VLOOKUP($A52,LTMLE!$A:$L, 9)</f>
        <v>0</v>
      </c>
      <c r="L52" t="str">
        <f>_xlfn.CONCAT(ROUND(temp!G52, 2), " (", ROUND(temp!H52,2), " - ", ROUND(temp!I52,2),  ")", IF(AND(temp!J52 &lt;0.05, NOT(ISBLANK(temp!J52))), "*", " ") )</f>
        <v>0.69 (0.67 - 0.71)*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>RRT</v>
      </c>
      <c r="C53" t="str">
        <f>LEFT(LTMLE!D98, FIND("&amp;", LTMLE!D98)-1)</f>
        <v xml:space="preserve">White </v>
      </c>
      <c r="D53" t="str">
        <f>LTMLE!B98</f>
        <v>MIMIC</v>
      </c>
      <c r="E53">
        <f>VLOOKUP($A53,LTMLE!$A:$L, 5)</f>
        <v>0</v>
      </c>
      <c r="F53">
        <f>VLOOKUP($A53,LTMLE!$A:$L, 6)</f>
        <v>5</v>
      </c>
      <c r="G53">
        <f>VLOOKUP($A53,LTMLE!$A:$L, 7)</f>
        <v>0.614718614718607</v>
      </c>
      <c r="H53">
        <f>VLOOKUP($A53,LTMLE!$A:$L, 10)</f>
        <v>0.55195822644178105</v>
      </c>
      <c r="I53">
        <f>VLOOKUP($A53,LTMLE!$A:$L, 11)</f>
        <v>0.67747900299543395</v>
      </c>
      <c r="J53">
        <f>VLOOKUP($A53,LTMLE!$A:$L, 9)</f>
        <v>3.9027411100951802E-82</v>
      </c>
      <c r="L53" t="str">
        <f>_xlfn.CONCAT(ROUND(temp!G53, 2), " (", ROUND(temp!H53,2), " - ", ROUND(temp!I53,2),  ")", IF(AND(temp!J53 &lt;0.05, NOT(ISBLANK(temp!J53))), "*", " ") )</f>
        <v>0.61 (0.55 - 0.68)*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>RRT</v>
      </c>
      <c r="C54" t="str">
        <f>LEFT(LTMLE!D99, FIND("&amp;", LTMLE!D99)-1)</f>
        <v xml:space="preserve">White </v>
      </c>
      <c r="D54" t="str">
        <f>LTMLE!B99</f>
        <v>MIMIC</v>
      </c>
      <c r="E54">
        <f>VLOOKUP($A54,LTMLE!$A:$L, 5)</f>
        <v>6</v>
      </c>
      <c r="F54">
        <f>VLOOKUP($A54,LTMLE!$A:$L, 6)</f>
        <v>10</v>
      </c>
      <c r="G54">
        <f>VLOOKUP($A54,LTMLE!$A:$L, 7)</f>
        <v>0.71108179419489503</v>
      </c>
      <c r="H54">
        <f>VLOOKUP($A54,LTMLE!$A:$L, 10)</f>
        <v>0.67881303240273205</v>
      </c>
      <c r="I54">
        <f>VLOOKUP($A54,LTMLE!$A:$L, 11)</f>
        <v>0.74335055598705901</v>
      </c>
      <c r="J54">
        <f>VLOOKUP($A54,LTMLE!$A:$L, 9)</f>
        <v>0</v>
      </c>
      <c r="L54" t="str">
        <f>_xlfn.CONCAT(ROUND(temp!G54, 2), " (", ROUND(temp!H54,2), " - ", ROUND(temp!I54,2),  ")", IF(AND(temp!J54 &lt;0.05, NOT(ISBLANK(temp!J54))), "*", " ") )</f>
        <v>0.71 (0.68 - 0.74)*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>RRT</v>
      </c>
      <c r="C55" t="str">
        <f>LEFT(LTMLE!D100, FIND("&amp;", LTMLE!D100)-1)</f>
        <v xml:space="preserve">White </v>
      </c>
      <c r="D55" t="str">
        <f>LTMLE!B100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0.68656716417896502</v>
      </c>
      <c r="H55">
        <f>VLOOKUP($A55,LTMLE!$A:$L, 10)</f>
        <v>0.649535543781674</v>
      </c>
      <c r="I55">
        <f>VLOOKUP($A55,LTMLE!$A:$L, 11)</f>
        <v>0.72359878457625704</v>
      </c>
      <c r="J55">
        <f>VLOOKUP($A55,LTMLE!$A:$L, 9)</f>
        <v>4.0980857948529698E-289</v>
      </c>
      <c r="L55" t="str">
        <f>_xlfn.CONCAT(ROUND(temp!G55, 2), " (", ROUND(temp!H55,2), " - ", ROUND(temp!I55,2),  ")", IF(AND(temp!J55 &lt;0.05, NOT(ISBLANK(temp!J55))), "*", " ") )</f>
        <v>0.69 (0.65 - 0.72)*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>RRT</v>
      </c>
      <c r="C56" t="str">
        <f>LEFT(LTMLE!D101, FIND("&amp;", LTMLE!D101)-1)</f>
        <v xml:space="preserve">White </v>
      </c>
      <c r="D56" t="str">
        <f>LTMLE!B101</f>
        <v>MIMIC</v>
      </c>
      <c r="E56">
        <f>VLOOKUP($A56,LTMLE!$A:$L, 5)</f>
        <v>16</v>
      </c>
      <c r="F56">
        <f>VLOOKUP($A56,LTMLE!$A:$L, 6)</f>
        <v>100</v>
      </c>
      <c r="G56">
        <f>VLOOKUP($A56,LTMLE!$A:$L, 7)</f>
        <v>0.71300448430456798</v>
      </c>
      <c r="H56">
        <f>VLOOKUP($A56,LTMLE!$A:$L, 10)</f>
        <v>0.65357904890490004</v>
      </c>
      <c r="I56">
        <f>VLOOKUP($A56,LTMLE!$A:$L, 11)</f>
        <v>0.77242991970423602</v>
      </c>
      <c r="J56">
        <f>VLOOKUP($A56,LTMLE!$A:$L, 9)</f>
        <v>2.7820948046816102E-122</v>
      </c>
      <c r="L56" t="str">
        <f>_xlfn.CONCAT(ROUND(temp!G56, 2), " (", ROUND(temp!H56,2), " - ", ROUND(temp!I56,2),  ")", IF(AND(temp!J56 &lt;0.05, NOT(ISBLANK(temp!J56))), "*", " ") )</f>
        <v>0.71 (0.65 - 0.77)*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eICU</v>
      </c>
      <c r="E57">
        <f>VLOOKUP($A57,LTMLE!$A:$L, 5)</f>
        <v>0</v>
      </c>
      <c r="F57">
        <f>VLOOKUP($A57,LTMLE!$A:$L, 6)</f>
        <v>100</v>
      </c>
      <c r="G57">
        <f>VLOOKUP($A57,LTMLE!$A:$L, 7)</f>
        <v>0.27734711455697297</v>
      </c>
      <c r="H57">
        <f>VLOOKUP($A57,LTMLE!$A:$L, 10)</f>
        <v>0.25913755644497799</v>
      </c>
      <c r="I57">
        <f>VLOOKUP($A57,LTMLE!$A:$L, 11)</f>
        <v>0.29555667266896901</v>
      </c>
      <c r="J57">
        <f>VLOOKUP($A57,LTMLE!$A:$L, 9)</f>
        <v>8.2880721088018199E-196</v>
      </c>
      <c r="L57" t="str">
        <f>_xlfn.CONCAT(ROUND(temp!G57, 2), " (", ROUND(temp!H57,2), " - ", ROUND(temp!I57,2),  ")", IF(AND(temp!J57 &lt;0.05, NOT(ISBLANK(temp!J57))), "*", " ") )</f>
        <v>0.28 (0.26 - 0.3)*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eICU</v>
      </c>
      <c r="E58">
        <f>VLOOKUP($A58,LTMLE!$A:$L, 5)</f>
        <v>0</v>
      </c>
      <c r="F58">
        <f>VLOOKUP($A58,LTMLE!$A:$L, 6)</f>
        <v>5</v>
      </c>
      <c r="G58">
        <f>VLOOKUP($A58,LTMLE!$A:$L, 7)</f>
        <v>0.18822023047368899</v>
      </c>
      <c r="H58">
        <f>VLOOKUP($A58,LTMLE!$A:$L, 10)</f>
        <v>0.16080554171523401</v>
      </c>
      <c r="I58">
        <f>VLOOKUP($A58,LTMLE!$A:$L, 11)</f>
        <v>0.21563491923214401</v>
      </c>
      <c r="J58">
        <f>VLOOKUP($A58,LTMLE!$A:$L, 9)</f>
        <v>2.8208218528763002E-41</v>
      </c>
      <c r="L58" t="str">
        <f>_xlfn.CONCAT(ROUND(temp!G58, 2), " (", ROUND(temp!H58,2), " - ", ROUND(temp!I58,2),  ")", IF(AND(temp!J58 &lt;0.05, NOT(ISBLANK(temp!J58))), "*", " ") )</f>
        <v>0.19 (0.16 - 0.22)*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eICU</v>
      </c>
      <c r="E59">
        <f>VLOOKUP($A59,LTMLE!$A:$L, 5)</f>
        <v>6</v>
      </c>
      <c r="F59">
        <f>VLOOKUP($A59,LTMLE!$A:$L, 6)</f>
        <v>10</v>
      </c>
      <c r="G59">
        <f>VLOOKUP($A59,LTMLE!$A:$L, 7)</f>
        <v>0.257518796993086</v>
      </c>
      <c r="H59">
        <f>VLOOKUP($A59,LTMLE!$A:$L, 10)</f>
        <v>0.231243627716466</v>
      </c>
      <c r="I59">
        <f>VLOOKUP($A59,LTMLE!$A:$L, 11)</f>
        <v>0.28379396626970599</v>
      </c>
      <c r="J59">
        <f>VLOOKUP($A59,LTMLE!$A:$L, 9)</f>
        <v>3.0941930923561102E-82</v>
      </c>
      <c r="L59" t="str">
        <f>_xlfn.CONCAT(ROUND(temp!G59, 2), " (", ROUND(temp!H59,2), " - ", ROUND(temp!I59,2),  ")", IF(AND(temp!J59 &lt;0.05, NOT(ISBLANK(temp!J59))), "*", " ") )</f>
        <v>0.26 (0.23 - 0.28)*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eICU</v>
      </c>
      <c r="E60">
        <f>VLOOKUP($A60,LTMLE!$A:$L, 5)</f>
        <v>11</v>
      </c>
      <c r="F60">
        <f>VLOOKUP($A60,LTMLE!$A:$L, 6)</f>
        <v>15</v>
      </c>
      <c r="G60">
        <f>VLOOKUP($A60,LTMLE!$A:$L, 7)</f>
        <v>0.44309927392458898</v>
      </c>
      <c r="H60">
        <f>VLOOKUP($A60,LTMLE!$A:$L, 10)</f>
        <v>0.39517774653153898</v>
      </c>
      <c r="I60">
        <f>VLOOKUP($A60,LTMLE!$A:$L, 11)</f>
        <v>0.49102080131763898</v>
      </c>
      <c r="J60">
        <f>VLOOKUP($A60,LTMLE!$A:$L, 9)</f>
        <v>2.1169174738636902E-73</v>
      </c>
      <c r="L60" t="str">
        <f>_xlfn.CONCAT(ROUND(temp!G60, 2), " (", ROUND(temp!H60,2), " - ", ROUND(temp!I60,2),  ")", IF(AND(temp!J60 &lt;0.05, NOT(ISBLANK(temp!J60))), "*", " ") )</f>
        <v>0.44 (0.4 - 0.49)*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0.62499999999957201</v>
      </c>
      <c r="H61">
        <f>VLOOKUP($A61,LTMLE!$A:$L, 10)</f>
        <v>0.50602428697042301</v>
      </c>
      <c r="I61">
        <f>VLOOKUP($A61,LTMLE!$A:$L, 11)</f>
        <v>0.74397571302872201</v>
      </c>
      <c r="J61">
        <f>VLOOKUP($A61,LTMLE!$A:$L, 9)</f>
        <v>7.3429598082326996E-25</v>
      </c>
      <c r="L61" t="str">
        <f>_xlfn.CONCAT(ROUND(temp!G61, 2), " (", ROUND(temp!H61,2), " - ", ROUND(temp!I61,2),  ")", IF(AND(temp!J61 &lt;0.05, NOT(ISBLANK(temp!J61))), "*", " ") )</f>
        <v>0.62 (0.51 - 0.74)*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>No RRT</v>
      </c>
      <c r="C62" t="str">
        <f>LEFT(LTMLE!D82, FIND("&amp;", LTMLE!D82)-1)</f>
        <v xml:space="preserve">Non-white </v>
      </c>
      <c r="D62" t="str">
        <f>LTMLE!B82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0.48475675675679802</v>
      </c>
      <c r="H62">
        <f>VLOOKUP($A62,LTMLE!$A:$L, 10)</f>
        <v>0.47035324659899602</v>
      </c>
      <c r="I62">
        <f>VLOOKUP($A62,LTMLE!$A:$L, 11)</f>
        <v>0.49916026691460003</v>
      </c>
      <c r="J62">
        <f>VLOOKUP($A62,LTMLE!$A:$L, 9)</f>
        <v>0</v>
      </c>
      <c r="L62" t="str">
        <f>_xlfn.CONCAT(ROUND(temp!G62, 2), " (", ROUND(temp!H62,2), " - ", ROUND(temp!I62,2),  ")", IF(AND(temp!J62 &lt;0.05, NOT(ISBLANK(temp!J62))), "*", " ") )</f>
        <v>0.48 (0.47 - 0.5)*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>No RRT</v>
      </c>
      <c r="C63" t="str">
        <f>LEFT(LTMLE!D83, FIND("&amp;", LTMLE!D83)-1)</f>
        <v xml:space="preserve">Non-white </v>
      </c>
      <c r="D63" t="str">
        <f>LTMLE!B83</f>
        <v>MIMIC</v>
      </c>
      <c r="E63">
        <f>VLOOKUP($A63,LTMLE!$A:$L, 5)</f>
        <v>0</v>
      </c>
      <c r="F63">
        <f>VLOOKUP($A63,LTMLE!$A:$L, 6)</f>
        <v>5</v>
      </c>
      <c r="G63">
        <f>VLOOKUP($A63,LTMLE!$A:$L, 7)</f>
        <v>0.40470193115029501</v>
      </c>
      <c r="H63">
        <f>VLOOKUP($A63,LTMLE!$A:$L, 10)</f>
        <v>0.38499003447992403</v>
      </c>
      <c r="I63">
        <f>VLOOKUP($A63,LTMLE!$A:$L, 11)</f>
        <v>0.424413827820665</v>
      </c>
      <c r="J63">
        <f>VLOOKUP($A63,LTMLE!$A:$L, 9)</f>
        <v>0</v>
      </c>
      <c r="L63" t="str">
        <f>_xlfn.CONCAT(ROUND(temp!G63, 2), " (", ROUND(temp!H63,2), " - ", ROUND(temp!I63,2),  ")", IF(AND(temp!J63 &lt;0.05, NOT(ISBLANK(temp!J63))), "*", " ") )</f>
        <v>0.4 (0.38 - 0.42)*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>No RRT</v>
      </c>
      <c r="C64" t="str">
        <f>LEFT(LTMLE!D84, FIND("&amp;", LTMLE!D84)-1)</f>
        <v xml:space="preserve">Non-white </v>
      </c>
      <c r="D64" t="str">
        <f>LTMLE!B84</f>
        <v>MIMIC</v>
      </c>
      <c r="E64">
        <f>VLOOKUP($A64,LTMLE!$A:$L, 5)</f>
        <v>6</v>
      </c>
      <c r="F64">
        <f>VLOOKUP($A64,LTMLE!$A:$L, 6)</f>
        <v>10</v>
      </c>
      <c r="G64">
        <f>VLOOKUP($A64,LTMLE!$A:$L, 7)</f>
        <v>0.54324644544899903</v>
      </c>
      <c r="H64">
        <f>VLOOKUP($A64,LTMLE!$A:$L, 10)</f>
        <v>0.51948226292805899</v>
      </c>
      <c r="I64">
        <f>VLOOKUP($A64,LTMLE!$A:$L, 11)</f>
        <v>0.56701062796993795</v>
      </c>
      <c r="J64">
        <f>VLOOKUP($A64,LTMLE!$A:$L, 9)</f>
        <v>0</v>
      </c>
      <c r="L64" t="str">
        <f>_xlfn.CONCAT(ROUND(temp!G64, 2), " (", ROUND(temp!H64,2), " - ", ROUND(temp!I64,2),  ")", IF(AND(temp!J64 &lt;0.05, NOT(ISBLANK(temp!J64))), "*", " ") )</f>
        <v>0.54 (0.52 - 0.57)*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>No RRT</v>
      </c>
      <c r="C65" t="str">
        <f>LEFT(LTMLE!D85, FIND("&amp;", LTMLE!D85)-1)</f>
        <v xml:space="preserve">Non-white </v>
      </c>
      <c r="D65" t="str">
        <f>LTMLE!B85</f>
        <v>MIMIC</v>
      </c>
      <c r="E65">
        <f>VLOOKUP($A65,LTMLE!$A:$L, 5)</f>
        <v>11</v>
      </c>
      <c r="F65">
        <f>VLOOKUP($A65,LTMLE!$A:$L, 6)</f>
        <v>15</v>
      </c>
      <c r="G65">
        <f>VLOOKUP($A65,LTMLE!$A:$L, 7)</f>
        <v>0.63211382113820003</v>
      </c>
      <c r="H65">
        <f>VLOOKUP($A65,LTMLE!$A:$L, 10)</f>
        <v>0.58949617693740597</v>
      </c>
      <c r="I65">
        <f>VLOOKUP($A65,LTMLE!$A:$L, 11)</f>
        <v>0.67473146533899397</v>
      </c>
      <c r="J65">
        <f>VLOOKUP($A65,LTMLE!$A:$L, 9)</f>
        <v>8.4515390393597607E-186</v>
      </c>
      <c r="L65" t="str">
        <f>_xlfn.CONCAT(ROUND(temp!G65, 2), " (", ROUND(temp!H65,2), " - ", ROUND(temp!I65,2),  ")", IF(AND(temp!J65 &lt;0.05, NOT(ISBLANK(temp!J65))), "*", " ") )</f>
        <v>0.63 (0.59 - 0.67)*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>No RRT</v>
      </c>
      <c r="C66" t="str">
        <f>LEFT(LTMLE!D86, FIND("&amp;", LTMLE!D86)-1)</f>
        <v xml:space="preserve">Non-white </v>
      </c>
      <c r="D66" t="str">
        <f>LTMLE!B86</f>
        <v>MIMIC</v>
      </c>
      <c r="E66">
        <f>VLOOKUP($A66,LTMLE!$A:$L, 5)</f>
        <v>16</v>
      </c>
      <c r="F66">
        <f>VLOOKUP($A66,LTMLE!$A:$L, 6)</f>
        <v>100</v>
      </c>
      <c r="G66">
        <f>VLOOKUP($A66,LTMLE!$A:$L, 7)</f>
        <v>0.79365079365050495</v>
      </c>
      <c r="H66">
        <f>VLOOKUP($A66,LTMLE!$A:$L, 10)</f>
        <v>0.69363076564338</v>
      </c>
      <c r="I66">
        <f>VLOOKUP($A66,LTMLE!$A:$L, 11)</f>
        <v>0.89367082165763001</v>
      </c>
      <c r="J66">
        <f>VLOOKUP($A66,LTMLE!$A:$L, 9)</f>
        <v>1.5384114742619099E-54</v>
      </c>
      <c r="L66" t="str">
        <f>_xlfn.CONCAT(ROUND(temp!G66, 2), " (", ROUND(temp!H66,2), " - ", ROUND(temp!I66,2),  ")", IF(AND(temp!J66 &lt;0.05, NOT(ISBLANK(temp!J66))), "*", " ") )</f>
        <v>0.79 (0.69 - 0.89)*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eICU</v>
      </c>
      <c r="E67">
        <f>VLOOKUP($A67,LTMLE!$A:$L, 5)</f>
        <v>0</v>
      </c>
      <c r="F67">
        <f>VLOOKUP($A67,LTMLE!$A:$L, 6)</f>
        <v>100</v>
      </c>
      <c r="G67">
        <f>VLOOKUP($A67,LTMLE!$A:$L, 7)</f>
        <v>0.149936868686978</v>
      </c>
      <c r="H67">
        <f>VLOOKUP($A67,LTMLE!$A:$L, 10)</f>
        <v>0.14114611639706701</v>
      </c>
      <c r="I67">
        <f>VLOOKUP($A67,LTMLE!$A:$L, 11)</f>
        <v>0.158727620976889</v>
      </c>
      <c r="J67">
        <f>VLOOKUP($A67,LTMLE!$A:$L, 9)</f>
        <v>5.1035345477359998E-245</v>
      </c>
      <c r="L67" t="str">
        <f>_xlfn.CONCAT(ROUND(temp!G67, 2), " (", ROUND(temp!H67,2), " - ", ROUND(temp!I67,2),  ")", IF(AND(temp!J67 &lt;0.05, NOT(ISBLANK(temp!J67))), "*", " ") )</f>
        <v>0.15 (0.14 - 0.16)*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9.6781662421749196E-2</v>
      </c>
      <c r="H68">
        <f>VLOOKUP($A68,LTMLE!$A:$L, 10)</f>
        <v>8.7963910339701107E-2</v>
      </c>
      <c r="I68">
        <f>VLOOKUP($A68,LTMLE!$A:$L, 11)</f>
        <v>0.10559941450379701</v>
      </c>
      <c r="J68">
        <f>VLOOKUP($A68,LTMLE!$A:$L, 9)</f>
        <v>1.19888399365845E-102</v>
      </c>
      <c r="L68" t="str">
        <f>_xlfn.CONCAT(ROUND(temp!G68, 2), " (", ROUND(temp!H68,2), " - ", ROUND(temp!I68,2),  ")", IF(AND(temp!J68 &lt;0.05, NOT(ISBLANK(temp!J68))), "*", " ") )</f>
        <v>0.1 (0.09 - 0.11)*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eICU</v>
      </c>
      <c r="E69">
        <f>VLOOKUP($A69,LTMLE!$A:$L, 5)</f>
        <v>6</v>
      </c>
      <c r="F69">
        <f>VLOOKUP($A69,LTMLE!$A:$L, 6)</f>
        <v>10</v>
      </c>
      <c r="G69">
        <f>VLOOKUP($A69,LTMLE!$A:$L, 7)</f>
        <v>0.215393452039258</v>
      </c>
      <c r="H69">
        <f>VLOOKUP($A69,LTMLE!$A:$L, 10)</f>
        <v>0.19608213186345599</v>
      </c>
      <c r="I69">
        <f>VLOOKUP($A69,LTMLE!$A:$L, 11)</f>
        <v>0.234704772215059</v>
      </c>
      <c r="J69">
        <f>VLOOKUP($A69,LTMLE!$A:$L, 9)</f>
        <v>6.11856147717173E-106</v>
      </c>
      <c r="L69" t="str">
        <f>_xlfn.CONCAT(ROUND(temp!G69, 2), " (", ROUND(temp!H69,2), " - ", ROUND(temp!I69,2),  ")", IF(AND(temp!J69 &lt;0.05, NOT(ISBLANK(temp!J69))), "*", " ") )</f>
        <v>0.22 (0.2 - 0.23)*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eICU</v>
      </c>
      <c r="E70">
        <f>VLOOKUP($A70,LTMLE!$A:$L, 5)</f>
        <v>11</v>
      </c>
      <c r="F70">
        <f>VLOOKUP($A70,LTMLE!$A:$L, 6)</f>
        <v>15</v>
      </c>
      <c r="G70">
        <f>VLOOKUP($A70,LTMLE!$A:$L, 7)</f>
        <v>0.56766917293233199</v>
      </c>
      <c r="H70">
        <f>VLOOKUP($A70,LTMLE!$A:$L, 10)</f>
        <v>0.50811924979427803</v>
      </c>
      <c r="I70">
        <f>VLOOKUP($A70,LTMLE!$A:$L, 11)</f>
        <v>0.62721909607038595</v>
      </c>
      <c r="J70">
        <f>VLOOKUP($A70,LTMLE!$A:$L, 9)</f>
        <v>6.72332235869636E-78</v>
      </c>
      <c r="L70" t="str">
        <f>_xlfn.CONCAT(ROUND(temp!G70, 2), " (", ROUND(temp!H70,2), " - ", ROUND(temp!I70,2),  ")", IF(AND(temp!J70 &lt;0.05, NOT(ISBLANK(temp!J70))), "*", " ") )</f>
        <v>0.57 (0.51 - 0.63)*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eICU</v>
      </c>
      <c r="E71">
        <f>VLOOKUP($A71,LTMLE!$A:$L, 5)</f>
        <v>16</v>
      </c>
      <c r="F71">
        <f>VLOOKUP($A71,LTMLE!$A:$L, 6)</f>
        <v>100</v>
      </c>
      <c r="G71">
        <f>VLOOKUP($A71,LTMLE!$A:$L, 7)</f>
        <v>0.59999999999998599</v>
      </c>
      <c r="H71">
        <f>VLOOKUP($A71,LTMLE!$A:$L, 10)</f>
        <v>0.29542217652705499</v>
      </c>
      <c r="I71">
        <f>VLOOKUP($A71,LTMLE!$A:$L, 11)</f>
        <v>0.90457782347291704</v>
      </c>
      <c r="J71">
        <f>VLOOKUP($A71,LTMLE!$A:$L, 9)</f>
        <v>1.12918722034176E-4</v>
      </c>
      <c r="L71" t="str">
        <f>_xlfn.CONCAT(ROUND(temp!G71, 2), " (", ROUND(temp!H71,2), " - ", ROUND(temp!I71,2),  ")", IF(AND(temp!J71 &lt;0.05, NOT(ISBLANK(temp!J71))), "*", " ") )</f>
        <v>0.6 (0.3 - 0.9)*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>No RRT</v>
      </c>
      <c r="C72" t="str">
        <f>LEFT(LTMLE!D92, FIND("&amp;", LTMLE!D92)-1)</f>
        <v xml:space="preserve">White </v>
      </c>
      <c r="D72" t="str">
        <f>LTMLE!B92</f>
        <v>MIMIC</v>
      </c>
      <c r="E72">
        <f>VLOOKUP($A72,LTMLE!$A:$L, 5)</f>
        <v>0</v>
      </c>
      <c r="F72">
        <f>VLOOKUP($A72,LTMLE!$A:$L, 6)</f>
        <v>100</v>
      </c>
      <c r="G72">
        <f>VLOOKUP($A72,LTMLE!$A:$L, 7)</f>
        <v>0.44683871642010597</v>
      </c>
      <c r="H72">
        <f>VLOOKUP($A72,LTMLE!$A:$L, 10)</f>
        <v>0.43990013127779298</v>
      </c>
      <c r="I72">
        <f>VLOOKUP($A72,LTMLE!$A:$L, 11)</f>
        <v>0.45377730156241802</v>
      </c>
      <c r="J72">
        <f>VLOOKUP($A72,LTMLE!$A:$L, 9)</f>
        <v>0</v>
      </c>
      <c r="L72" t="str">
        <f>_xlfn.CONCAT(ROUND(temp!G72, 2), " (", ROUND(temp!H72,2), " - ", ROUND(temp!I72,2),  ")", IF(AND(temp!J72 &lt;0.05, NOT(ISBLANK(temp!J72))), "*", " ") )</f>
        <v>0.45 (0.44 - 0.45)*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>No RRT</v>
      </c>
      <c r="C73" t="str">
        <f>LEFT(LTMLE!D93, FIND("&amp;", LTMLE!D93)-1)</f>
        <v xml:space="preserve">White </v>
      </c>
      <c r="D73" t="str">
        <f>LTMLE!B93</f>
        <v>MIMIC</v>
      </c>
      <c r="E73">
        <f>VLOOKUP($A73,LTMLE!$A:$L, 5)</f>
        <v>0</v>
      </c>
      <c r="F73">
        <f>VLOOKUP($A73,LTMLE!$A:$L, 6)</f>
        <v>5</v>
      </c>
      <c r="G73">
        <f>VLOOKUP($A73,LTMLE!$A:$L, 7)</f>
        <v>0.37815285416268202</v>
      </c>
      <c r="H73">
        <f>VLOOKUP($A73,LTMLE!$A:$L, 10)</f>
        <v>0.368897435942598</v>
      </c>
      <c r="I73">
        <f>VLOOKUP($A73,LTMLE!$A:$L, 11)</f>
        <v>0.38740827238276598</v>
      </c>
      <c r="J73">
        <f>VLOOKUP($A73,LTMLE!$A:$L, 9)</f>
        <v>0</v>
      </c>
      <c r="L73" t="str">
        <f>_xlfn.CONCAT(ROUND(temp!G73, 2), " (", ROUND(temp!H73,2), " - ", ROUND(temp!I73,2),  ")", IF(AND(temp!J73 &lt;0.05, NOT(ISBLANK(temp!J73))), "*", " ") )</f>
        <v>0.38 (0.37 - 0.39)*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>No RRT</v>
      </c>
      <c r="C74" t="str">
        <f>LEFT(LTMLE!D94, FIND("&amp;", LTMLE!D94)-1)</f>
        <v xml:space="preserve">White </v>
      </c>
      <c r="D74" t="str">
        <f>LTMLE!B94</f>
        <v>MIMIC</v>
      </c>
      <c r="E74">
        <f>VLOOKUP($A74,LTMLE!$A:$L, 5)</f>
        <v>6</v>
      </c>
      <c r="F74">
        <f>VLOOKUP($A74,LTMLE!$A:$L, 6)</f>
        <v>10</v>
      </c>
      <c r="G74">
        <f>VLOOKUP($A74,LTMLE!$A:$L, 7)</f>
        <v>0.48738675958189398</v>
      </c>
      <c r="H74">
        <f>VLOOKUP($A74,LTMLE!$A:$L, 10)</f>
        <v>0.475820564632216</v>
      </c>
      <c r="I74">
        <f>VLOOKUP($A74,LTMLE!$A:$L, 11)</f>
        <v>0.49895295453157201</v>
      </c>
      <c r="J74">
        <f>VLOOKUP($A74,LTMLE!$A:$L, 9)</f>
        <v>0</v>
      </c>
      <c r="L74" t="str">
        <f>_xlfn.CONCAT(ROUND(temp!G74, 2), " (", ROUND(temp!H74,2), " - ", ROUND(temp!I74,2),  ")", IF(AND(temp!J74 &lt;0.05, NOT(ISBLANK(temp!J74))), "*", " ") )</f>
        <v>0.49 (0.48 - 0.5)*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>No RRT</v>
      </c>
      <c r="C75" t="str">
        <f>LEFT(LTMLE!D95, FIND("&amp;", LTMLE!D95)-1)</f>
        <v xml:space="preserve">White </v>
      </c>
      <c r="D75" t="str">
        <f>LTMLE!B95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0.64845474613685405</v>
      </c>
      <c r="H75">
        <f>VLOOKUP($A75,LTMLE!$A:$L, 10)</f>
        <v>0.62646759453114298</v>
      </c>
      <c r="I75">
        <f>VLOOKUP($A75,LTMLE!$A:$L, 11)</f>
        <v>0.67044189774256502</v>
      </c>
      <c r="J75">
        <f>VLOOKUP($A75,LTMLE!$A:$L, 9)</f>
        <v>0</v>
      </c>
      <c r="L75" t="str">
        <f>_xlfn.CONCAT(ROUND(temp!G75, 2), " (", ROUND(temp!H75,2), " - ", ROUND(temp!I75,2),  ")", IF(AND(temp!J75 &lt;0.05, NOT(ISBLANK(temp!J75))), "*", " ") )</f>
        <v>0.65 (0.63 - 0.67)*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>No RRT</v>
      </c>
      <c r="C76" t="str">
        <f>LEFT(LTMLE!D96, FIND("&amp;", LTMLE!D96)-1)</f>
        <v xml:space="preserve">White </v>
      </c>
      <c r="D76" t="str">
        <f>LTMLE!B96</f>
        <v>MIMIC</v>
      </c>
      <c r="E76">
        <f>VLOOKUP($A76,LTMLE!$A:$L, 5)</f>
        <v>16</v>
      </c>
      <c r="F76">
        <f>VLOOKUP($A76,LTMLE!$A:$L, 6)</f>
        <v>100</v>
      </c>
      <c r="G76">
        <f>VLOOKUP($A76,LTMLE!$A:$L, 7)</f>
        <v>0.80526315789472203</v>
      </c>
      <c r="H76">
        <f>VLOOKUP($A76,LTMLE!$A:$L, 10)</f>
        <v>0.74890493455201501</v>
      </c>
      <c r="I76">
        <f>VLOOKUP($A76,LTMLE!$A:$L, 11)</f>
        <v>0.86162138123742804</v>
      </c>
      <c r="J76">
        <f>VLOOKUP($A76,LTMLE!$A:$L, 9)</f>
        <v>1.4301001472263699E-172</v>
      </c>
      <c r="L76" t="str">
        <f>_xlfn.CONCAT(ROUND(temp!G76, 2), " (", ROUND(temp!H76,2), " - ", ROUND(temp!I76,2),  ")", IF(AND(temp!J76 &lt;0.05, NOT(ISBLANK(temp!J76))), "*", " ") )</f>
        <v>0.81 (0.75 - 0.86)*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eICU</v>
      </c>
      <c r="E77">
        <f>VLOOKUP($A77,LTMLE!$A:$L, 5)</f>
        <v>0</v>
      </c>
      <c r="F77">
        <f>VLOOKUP($A77,LTMLE!$A:$L, 6)</f>
        <v>100</v>
      </c>
      <c r="G77">
        <f>VLOOKUP($A77,LTMLE!$A:$L, 7)</f>
        <v>0.15365913931323699</v>
      </c>
      <c r="H77">
        <f>VLOOKUP($A77,LTMLE!$A:$L, 10)</f>
        <v>0.14946356109081699</v>
      </c>
      <c r="I77">
        <f>VLOOKUP($A77,LTMLE!$A:$L, 11)</f>
        <v>0.157854717535658</v>
      </c>
      <c r="J77">
        <f>VLOOKUP($A77,LTMLE!$A:$L, 9)</f>
        <v>0</v>
      </c>
      <c r="L77" t="str">
        <f>_xlfn.CONCAT(ROUND(temp!G77, 2), " (", ROUND(temp!H77,2), " - ", ROUND(temp!I77,2),  ")", IF(AND(temp!J77 &lt;0.05, NOT(ISBLANK(temp!J77))), "*", " ") )</f>
        <v>0.15 (0.15 - 0.16)*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eICU</v>
      </c>
      <c r="E78">
        <f>VLOOKUP($A78,LTMLE!$A:$L, 5)</f>
        <v>0</v>
      </c>
      <c r="F78">
        <f>VLOOKUP($A78,LTMLE!$A:$L, 6)</f>
        <v>5</v>
      </c>
      <c r="G78">
        <f>VLOOKUP($A78,LTMLE!$A:$L, 7)</f>
        <v>0.104151205451812</v>
      </c>
      <c r="H78">
        <f>VLOOKUP($A78,LTMLE!$A:$L, 10)</f>
        <v>9.9939944250409599E-2</v>
      </c>
      <c r="I78">
        <f>VLOOKUP($A78,LTMLE!$A:$L, 11)</f>
        <v>0.108362466653215</v>
      </c>
      <c r="J78">
        <f>VLOOKUP($A78,LTMLE!$A:$L, 9)</f>
        <v>0</v>
      </c>
      <c r="L78" t="str">
        <f>_xlfn.CONCAT(ROUND(temp!G78, 2), " (", ROUND(temp!H78,2), " - ", ROUND(temp!I78,2),  ")", IF(AND(temp!J78 &lt;0.05, NOT(ISBLANK(temp!J78))), "*", " ") )</f>
        <v>0.1 (0.1 - 0.11)*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eICU</v>
      </c>
      <c r="E79">
        <f>VLOOKUP($A79,LTMLE!$A:$L, 5)</f>
        <v>6</v>
      </c>
      <c r="F79">
        <f>VLOOKUP($A79,LTMLE!$A:$L, 6)</f>
        <v>10</v>
      </c>
      <c r="G79">
        <f>VLOOKUP($A79,LTMLE!$A:$L, 7)</f>
        <v>0.23423551084066899</v>
      </c>
      <c r="H79">
        <f>VLOOKUP($A79,LTMLE!$A:$L, 10)</f>
        <v>0.22435377913629301</v>
      </c>
      <c r="I79">
        <f>VLOOKUP($A79,LTMLE!$A:$L, 11)</f>
        <v>0.24411724254504499</v>
      </c>
      <c r="J79">
        <f>VLOOKUP($A79,LTMLE!$A:$L, 9)</f>
        <v>0</v>
      </c>
      <c r="L79" t="str">
        <f>_xlfn.CONCAT(ROUND(temp!G79, 2), " (", ROUND(temp!H79,2), " - ", ROUND(temp!I79,2),  ")", IF(AND(temp!J79 &lt;0.05, NOT(ISBLANK(temp!J79))), "*", " ") )</f>
        <v>0.23 (0.22 - 0.24)*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eICU</v>
      </c>
      <c r="E80">
        <f>VLOOKUP($A80,LTMLE!$A:$L, 5)</f>
        <v>11</v>
      </c>
      <c r="F80">
        <f>VLOOKUP($A80,LTMLE!$A:$L, 6)</f>
        <v>15</v>
      </c>
      <c r="G80">
        <f>VLOOKUP($A80,LTMLE!$A:$L, 7)</f>
        <v>0.52403846153763201</v>
      </c>
      <c r="H80">
        <f>VLOOKUP($A80,LTMLE!$A:$L, 10)</f>
        <v>0.49367738909548597</v>
      </c>
      <c r="I80">
        <f>VLOOKUP($A80,LTMLE!$A:$L, 11)</f>
        <v>0.55439953397977804</v>
      </c>
      <c r="J80">
        <f>VLOOKUP($A80,LTMLE!$A:$L, 9)</f>
        <v>7.2943952030367593E-251</v>
      </c>
      <c r="L80" t="str">
        <f>_xlfn.CONCAT(ROUND(temp!G80, 2), " (", ROUND(temp!H80,2), " - ", ROUND(temp!I80,2),  ")", IF(AND(temp!J80 &lt;0.05, NOT(ISBLANK(temp!J80))), "*", " ") )</f>
        <v>0.52 (0.49 - 0.55)*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0.79452054794489602</v>
      </c>
      <c r="H81">
        <f>VLOOKUP($A81,LTMLE!$A:$L, 10)</f>
        <v>0.70154516049968896</v>
      </c>
      <c r="I81">
        <f>VLOOKUP($A81,LTMLE!$A:$L, 11)</f>
        <v>0.88749593539010196</v>
      </c>
      <c r="J81">
        <f>VLOOKUP($A81,LTMLE!$A:$L, 9)</f>
        <v>5.7722744401177402E-63</v>
      </c>
      <c r="L81" t="str">
        <f>_xlfn.CONCAT(ROUND(temp!G81, 2), " (", ROUND(temp!H81,2), " - ", ROUND(temp!I81,2),  ")", IF(AND(temp!J81 &lt;0.05, NOT(ISBLANK(temp!J81))), "*", " ") )</f>
        <v>0.79 (0.7 - 0.89)*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>Vasopressor</v>
      </c>
      <c r="C82" t="str">
        <f>LEFT(LTMLE!D107, FIND("&amp;", LTMLE!D107)-1)</f>
        <v xml:space="preserve">Non-white </v>
      </c>
      <c r="D82" t="str">
        <f>LTMLE!B107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0.52062527138485204</v>
      </c>
      <c r="H82">
        <f>VLOOKUP($A82,LTMLE!$A:$L, 10)</f>
        <v>0.50022155203079</v>
      </c>
      <c r="I82">
        <f>VLOOKUP($A82,LTMLE!$A:$L, 11)</f>
        <v>0.54102899073891397</v>
      </c>
      <c r="J82">
        <f>VLOOKUP($A82,LTMLE!$A:$L, 9)</f>
        <v>0</v>
      </c>
      <c r="L82" t="str">
        <f>_xlfn.CONCAT(ROUND(temp!G82, 2), " (", ROUND(temp!H82,2), " - ", ROUND(temp!I82,2),  ")", IF(AND(temp!J82 &lt;0.05, NOT(ISBLANK(temp!J82))), "*", " ") )</f>
        <v>0.52 (0.5 - 0.54)*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>Vasopressor</v>
      </c>
      <c r="C83" t="str">
        <f>LEFT(LTMLE!D108, FIND("&amp;", LTMLE!D108)-1)</f>
        <v xml:space="preserve">Non-white </v>
      </c>
      <c r="D83" t="str">
        <f>LTMLE!B108</f>
        <v>MIMIC</v>
      </c>
      <c r="E83">
        <f>VLOOKUP($A83,LTMLE!$A:$L, 5)</f>
        <v>0</v>
      </c>
      <c r="F83">
        <f>VLOOKUP($A83,LTMLE!$A:$L, 6)</f>
        <v>5</v>
      </c>
      <c r="G83">
        <f>VLOOKUP($A83,LTMLE!$A:$L, 7)</f>
        <v>0.28735632183946103</v>
      </c>
      <c r="H83">
        <f>VLOOKUP($A83,LTMLE!$A:$L, 10)</f>
        <v>0.24853451340593599</v>
      </c>
      <c r="I83">
        <f>VLOOKUP($A83,LTMLE!$A:$L, 11)</f>
        <v>0.32617813027298598</v>
      </c>
      <c r="J83">
        <f>VLOOKUP($A83,LTMLE!$A:$L, 9)</f>
        <v>1.08580515270334E-47</v>
      </c>
      <c r="L83" t="str">
        <f>_xlfn.CONCAT(ROUND(temp!G83, 2), " (", ROUND(temp!H83,2), " - ", ROUND(temp!I83,2),  ")", IF(AND(temp!J83 &lt;0.05, NOT(ISBLANK(temp!J83))), "*", " ") )</f>
        <v>0.29 (0.25 - 0.33)*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>Vasopressor</v>
      </c>
      <c r="C84" t="str">
        <f>LEFT(LTMLE!D109, FIND("&amp;", LTMLE!D109)-1)</f>
        <v xml:space="preserve">Non-white </v>
      </c>
      <c r="D84" t="str">
        <f>LTMLE!B109</f>
        <v>MIMIC</v>
      </c>
      <c r="E84">
        <f>VLOOKUP($A84,LTMLE!$A:$L, 5)</f>
        <v>6</v>
      </c>
      <c r="F84">
        <f>VLOOKUP($A84,LTMLE!$A:$L, 6)</f>
        <v>10</v>
      </c>
      <c r="G84">
        <f>VLOOKUP($A84,LTMLE!$A:$L, 7)</f>
        <v>0.52089407191416504</v>
      </c>
      <c r="H84">
        <f>VLOOKUP($A84,LTMLE!$A:$L, 10)</f>
        <v>0.49036929643504801</v>
      </c>
      <c r="I84">
        <f>VLOOKUP($A84,LTMLE!$A:$L, 11)</f>
        <v>0.55141884739328295</v>
      </c>
      <c r="J84">
        <f>VLOOKUP($A84,LTMLE!$A:$L, 9)</f>
        <v>2.93616060080857E-245</v>
      </c>
      <c r="L84" t="str">
        <f>_xlfn.CONCAT(ROUND(temp!G84, 2), " (", ROUND(temp!H84,2), " - ", ROUND(temp!I84,2),  ")", IF(AND(temp!J84 &lt;0.05, NOT(ISBLANK(temp!J84))), "*", " ") )</f>
        <v>0.52 (0.49 - 0.55)*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>Vasopressor</v>
      </c>
      <c r="C85" t="str">
        <f>LEFT(LTMLE!D110, FIND("&amp;", LTMLE!D110)-1)</f>
        <v xml:space="preserve">Non-white </v>
      </c>
      <c r="D85" t="str">
        <f>LTMLE!B110</f>
        <v>MIMIC</v>
      </c>
      <c r="E85">
        <f>VLOOKUP($A85,LTMLE!$A:$L, 5)</f>
        <v>11</v>
      </c>
      <c r="F85">
        <f>VLOOKUP($A85,LTMLE!$A:$L, 6)</f>
        <v>15</v>
      </c>
      <c r="G85">
        <f>VLOOKUP($A85,LTMLE!$A:$L, 7)</f>
        <v>0.67154471544709504</v>
      </c>
      <c r="H85">
        <f>VLOOKUP($A85,LTMLE!$A:$L, 10)</f>
        <v>0.63442063984782604</v>
      </c>
      <c r="I85">
        <f>VLOOKUP($A85,LTMLE!$A:$L, 11)</f>
        <v>0.70866879104636304</v>
      </c>
      <c r="J85">
        <f>VLOOKUP($A85,LTMLE!$A:$L, 9)</f>
        <v>2.5013429148203E-275</v>
      </c>
      <c r="L85" t="str">
        <f>_xlfn.CONCAT(ROUND(temp!G85, 2), " (", ROUND(temp!H85,2), " - ", ROUND(temp!I85,2),  ")", IF(AND(temp!J85 &lt;0.05, NOT(ISBLANK(temp!J85))), "*", " ") )</f>
        <v>0.67 (0.63 - 0.71)*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>Vasopressor</v>
      </c>
      <c r="C86" t="str">
        <f>LEFT(LTMLE!D111, FIND("&amp;", LTMLE!D111)-1)</f>
        <v xml:space="preserve">Non-white </v>
      </c>
      <c r="D86" t="str">
        <f>LTMLE!B111</f>
        <v>MIMIC</v>
      </c>
      <c r="E86">
        <f>VLOOKUP($A86,LTMLE!$A:$L, 5)</f>
        <v>16</v>
      </c>
      <c r="F86">
        <f>VLOOKUP($A86,LTMLE!$A:$L, 6)</f>
        <v>100</v>
      </c>
      <c r="G86">
        <f>VLOOKUP($A86,LTMLE!$A:$L, 7)</f>
        <v>0.72992700729876703</v>
      </c>
      <c r="H86">
        <f>VLOOKUP($A86,LTMLE!$A:$L, 10)</f>
        <v>0.65551189712026203</v>
      </c>
      <c r="I86">
        <f>VLOOKUP($A86,LTMLE!$A:$L, 11)</f>
        <v>0.80434211747727302</v>
      </c>
      <c r="J86">
        <f>VLOOKUP($A86,LTMLE!$A:$L, 9)</f>
        <v>2.2863009368676499E-82</v>
      </c>
      <c r="L86" t="str">
        <f>_xlfn.CONCAT(ROUND(temp!G86, 2), " (", ROUND(temp!H86,2), " - ", ROUND(temp!I86,2),  ")", IF(AND(temp!J86 &lt;0.05, NOT(ISBLANK(temp!J86))), "*", " ") )</f>
        <v>0.73 (0.66 - 0.8)*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eICU</v>
      </c>
      <c r="E87">
        <f>VLOOKUP($A87,LTMLE!$A:$L, 5)</f>
        <v>0</v>
      </c>
      <c r="F87">
        <f>VLOOKUP($A87,LTMLE!$A:$L, 6)</f>
        <v>100</v>
      </c>
      <c r="G87">
        <f>VLOOKUP($A87,LTMLE!$A:$L, 7)</f>
        <v>0.282936640965749</v>
      </c>
      <c r="H87">
        <f>VLOOKUP($A87,LTMLE!$A:$L, 10)</f>
        <v>0.26677257724891501</v>
      </c>
      <c r="I87">
        <f>VLOOKUP($A87,LTMLE!$A:$L, 11)</f>
        <v>0.29910070468258398</v>
      </c>
      <c r="J87">
        <f>VLOOKUP($A87,LTMLE!$A:$L, 9)</f>
        <v>6.1044848175386298E-258</v>
      </c>
      <c r="L87" t="str">
        <f>_xlfn.CONCAT(ROUND(temp!G87, 2), " (", ROUND(temp!H87,2), " - ", ROUND(temp!I87,2),  ")", IF(AND(temp!J87 &lt;0.05, NOT(ISBLANK(temp!J87))), "*", " ") )</f>
        <v>0.28 (0.27 - 0.3)*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0.198479087452516</v>
      </c>
      <c r="H88">
        <f>VLOOKUP($A88,LTMLE!$A:$L, 10)</f>
        <v>0.176921085643545</v>
      </c>
      <c r="I88">
        <f>VLOOKUP($A88,LTMLE!$A:$L, 11)</f>
        <v>0.22003708926148699</v>
      </c>
      <c r="J88">
        <f>VLOOKUP($A88,LTMLE!$A:$L, 9)</f>
        <v>8.6529939753608303E-73</v>
      </c>
      <c r="L88" t="str">
        <f>_xlfn.CONCAT(ROUND(temp!G88, 2), " (", ROUND(temp!H88,2), " - ", ROUND(temp!I88,2),  ")", IF(AND(temp!J88 &lt;0.05, NOT(ISBLANK(temp!J88))), "*", " ") )</f>
        <v>0.2 (0.18 - 0.22)*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eICU</v>
      </c>
      <c r="E89">
        <f>VLOOKUP($A89,LTMLE!$A:$L, 5)</f>
        <v>6</v>
      </c>
      <c r="F89">
        <f>VLOOKUP($A89,LTMLE!$A:$L, 6)</f>
        <v>10</v>
      </c>
      <c r="G89">
        <f>VLOOKUP($A89,LTMLE!$A:$L, 7)</f>
        <v>0.29179566563500697</v>
      </c>
      <c r="H89">
        <f>VLOOKUP($A89,LTMLE!$A:$L, 10)</f>
        <v>0.26700680366886198</v>
      </c>
      <c r="I89">
        <f>VLOOKUP($A89,LTMLE!$A:$L, 11)</f>
        <v>0.31658452760115302</v>
      </c>
      <c r="J89">
        <f>VLOOKUP($A89,LTMLE!$A:$L, 9)</f>
        <v>9.0112183483361105E-118</v>
      </c>
      <c r="L89" t="str">
        <f>_xlfn.CONCAT(ROUND(temp!G89, 2), " (", ROUND(temp!H89,2), " - ", ROUND(temp!I89,2),  ")", IF(AND(temp!J89 &lt;0.05, NOT(ISBLANK(temp!J89))), "*", " ") )</f>
        <v>0.29 (0.27 - 0.32)*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eICU</v>
      </c>
      <c r="E90">
        <f>VLOOKUP($A90,LTMLE!$A:$L, 5)</f>
        <v>11</v>
      </c>
      <c r="F90">
        <f>VLOOKUP($A90,LTMLE!$A:$L, 6)</f>
        <v>15</v>
      </c>
      <c r="G90">
        <f>VLOOKUP($A90,LTMLE!$A:$L, 7)</f>
        <v>0.54131054127524802</v>
      </c>
      <c r="H90">
        <f>VLOOKUP($A90,LTMLE!$A:$L, 10)</f>
        <v>0.48916762341109199</v>
      </c>
      <c r="I90">
        <f>VLOOKUP($A90,LTMLE!$A:$L, 11)</f>
        <v>0.59345345913940495</v>
      </c>
      <c r="J90">
        <f>VLOOKUP($A90,LTMLE!$A:$L, 9)</f>
        <v>4.9410967485680802E-92</v>
      </c>
      <c r="L90" t="str">
        <f>_xlfn.CONCAT(ROUND(temp!G90, 2), " (", ROUND(temp!H90,2), " - ", ROUND(temp!I90,2),  ")", IF(AND(temp!J90 &lt;0.05, NOT(ISBLANK(temp!J90))), "*", " ") )</f>
        <v>0.54 (0.49 - 0.59)*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eICU</v>
      </c>
      <c r="E91">
        <f>VLOOKUP($A91,LTMLE!$A:$L, 5)</f>
        <v>16</v>
      </c>
      <c r="F91">
        <f>VLOOKUP($A91,LTMLE!$A:$L, 6)</f>
        <v>100</v>
      </c>
      <c r="G91">
        <f>VLOOKUP($A91,LTMLE!$A:$L, 7)</f>
        <v>0.63999999999999502</v>
      </c>
      <c r="H91">
        <f>VLOOKUP($A91,LTMLE!$A:$L, 10)</f>
        <v>0.45126002593043402</v>
      </c>
      <c r="I91">
        <f>VLOOKUP($A91,LTMLE!$A:$L, 11)</f>
        <v>0.82873997406955702</v>
      </c>
      <c r="J91">
        <f>VLOOKUP($A91,LTMLE!$A:$L, 9)</f>
        <v>3.0104520189181398E-11</v>
      </c>
      <c r="L91" t="str">
        <f>_xlfn.CONCAT(ROUND(temp!G91, 2), " (", ROUND(temp!H91,2), " - ", ROUND(temp!I91,2),  ")", IF(AND(temp!J91 &lt;0.05, NOT(ISBLANK(temp!J91))), "*", " ") )</f>
        <v>0.64 (0.45 - 0.83)*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>Vasopressor</v>
      </c>
      <c r="C92" t="str">
        <f>LEFT(LTMLE!D117, FIND("&amp;", LTMLE!D117)-1)</f>
        <v xml:space="preserve">White </v>
      </c>
      <c r="D92" t="str">
        <f>LTMLE!B117</f>
        <v>MIMIC</v>
      </c>
      <c r="E92">
        <f>VLOOKUP($A92,LTMLE!$A:$L, 5)</f>
        <v>0</v>
      </c>
      <c r="F92">
        <f>VLOOKUP($A92,LTMLE!$A:$L, 6)</f>
        <v>100</v>
      </c>
      <c r="G92">
        <f>VLOOKUP($A92,LTMLE!$A:$L, 7)</f>
        <v>0.459900103694943</v>
      </c>
      <c r="H92">
        <f>VLOOKUP($A92,LTMLE!$A:$L, 10)</f>
        <v>0.45041708150109899</v>
      </c>
      <c r="I92">
        <f>VLOOKUP($A92,LTMLE!$A:$L, 11)</f>
        <v>0.469383125888788</v>
      </c>
      <c r="J92">
        <f>VLOOKUP($A92,LTMLE!$A:$L, 9)</f>
        <v>0</v>
      </c>
      <c r="L92" t="str">
        <f>_xlfn.CONCAT(ROUND(temp!G92, 2), " (", ROUND(temp!H92,2), " - ", ROUND(temp!I92,2),  ")", IF(AND(temp!J92 &lt;0.05, NOT(ISBLANK(temp!J92))), "*", " ") )</f>
        <v>0.46 (0.45 - 0.47)*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>Vasopressor</v>
      </c>
      <c r="C93" t="str">
        <f>LEFT(LTMLE!D118, FIND("&amp;", LTMLE!D118)-1)</f>
        <v xml:space="preserve">White </v>
      </c>
      <c r="D93" t="str">
        <f>LTMLE!B118</f>
        <v>MIMIC</v>
      </c>
      <c r="E93">
        <f>VLOOKUP($A93,LTMLE!$A:$L, 5)</f>
        <v>0</v>
      </c>
      <c r="F93">
        <f>VLOOKUP($A93,LTMLE!$A:$L, 6)</f>
        <v>5</v>
      </c>
      <c r="G93">
        <f>VLOOKUP($A93,LTMLE!$A:$L, 7)</f>
        <v>0.283435582822466</v>
      </c>
      <c r="H93">
        <f>VLOOKUP($A93,LTMLE!$A:$L, 10)</f>
        <v>0.26796486652847801</v>
      </c>
      <c r="I93">
        <f>VLOOKUP($A93,LTMLE!$A:$L, 11)</f>
        <v>0.298906299116454</v>
      </c>
      <c r="J93">
        <f>VLOOKUP($A93,LTMLE!$A:$L, 9)</f>
        <v>2.2859721815000399E-282</v>
      </c>
      <c r="L93" t="str">
        <f>_xlfn.CONCAT(ROUND(temp!G93, 2), " (", ROUND(temp!H93,2), " - ", ROUND(temp!I93,2),  ")", IF(AND(temp!J93 &lt;0.05, NOT(ISBLANK(temp!J93))), "*", " ") )</f>
        <v>0.28 (0.27 - 0.3)*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>Vasopressor</v>
      </c>
      <c r="C94" t="str">
        <f>LEFT(LTMLE!D119, FIND("&amp;", LTMLE!D119)-1)</f>
        <v xml:space="preserve">White </v>
      </c>
      <c r="D94" t="str">
        <f>LTMLE!B119</f>
        <v>MIMIC</v>
      </c>
      <c r="E94">
        <f>VLOOKUP($A94,LTMLE!$A:$L, 5)</f>
        <v>6</v>
      </c>
      <c r="F94">
        <f>VLOOKUP($A94,LTMLE!$A:$L, 6)</f>
        <v>10</v>
      </c>
      <c r="G94">
        <f>VLOOKUP($A94,LTMLE!$A:$L, 7)</f>
        <v>0.46641556811896401</v>
      </c>
      <c r="H94">
        <f>VLOOKUP($A94,LTMLE!$A:$L, 10)</f>
        <v>0.45227101390574198</v>
      </c>
      <c r="I94">
        <f>VLOOKUP($A94,LTMLE!$A:$L, 11)</f>
        <v>0.48056012233218598</v>
      </c>
      <c r="J94">
        <f>VLOOKUP($A94,LTMLE!$A:$L, 9)</f>
        <v>0</v>
      </c>
      <c r="L94" t="str">
        <f>_xlfn.CONCAT(ROUND(temp!G94, 2), " (", ROUND(temp!H94,2), " - ", ROUND(temp!I94,2),  ")", IF(AND(temp!J94 &lt;0.05, NOT(ISBLANK(temp!J94))), "*", " ") )</f>
        <v>0.47 (0.45 - 0.48)*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>Vasopressor</v>
      </c>
      <c r="C95" t="str">
        <f>LEFT(LTMLE!D120, FIND("&amp;", LTMLE!D120)-1)</f>
        <v xml:space="preserve">White </v>
      </c>
      <c r="D95" t="str">
        <f>LTMLE!B120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0.65604801477375496</v>
      </c>
      <c r="H95">
        <f>VLOOKUP($A95,LTMLE!$A:$L, 10)</f>
        <v>0.63603994888938498</v>
      </c>
      <c r="I95">
        <f>VLOOKUP($A95,LTMLE!$A:$L, 11)</f>
        <v>0.67605608065812595</v>
      </c>
      <c r="J95">
        <f>VLOOKUP($A95,LTMLE!$A:$L, 9)</f>
        <v>0</v>
      </c>
      <c r="L95" t="str">
        <f>_xlfn.CONCAT(ROUND(temp!G95, 2), " (", ROUND(temp!H95,2), " - ", ROUND(temp!I95,2),  ")", IF(AND(temp!J95 &lt;0.05, NOT(ISBLANK(temp!J95))), "*", " ") )</f>
        <v>0.66 (0.64 - 0.68)*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>Vasopressor</v>
      </c>
      <c r="C96" t="str">
        <f>LEFT(LTMLE!D121, FIND("&amp;", LTMLE!D121)-1)</f>
        <v xml:space="preserve">White </v>
      </c>
      <c r="D96" t="str">
        <f>LTMLE!B121</f>
        <v>MIMIC</v>
      </c>
      <c r="E96">
        <f>VLOOKUP($A96,LTMLE!$A:$L, 5)</f>
        <v>16</v>
      </c>
      <c r="F96">
        <f>VLOOKUP($A96,LTMLE!$A:$L, 6)</f>
        <v>100</v>
      </c>
      <c r="G96">
        <f>VLOOKUP($A96,LTMLE!$A:$L, 7)</f>
        <v>0.75369458128026201</v>
      </c>
      <c r="H96">
        <f>VLOOKUP($A96,LTMLE!$A:$L, 10)</f>
        <v>0.71174643433448603</v>
      </c>
      <c r="I96">
        <f>VLOOKUP($A96,LTMLE!$A:$L, 11)</f>
        <v>0.79564272822603799</v>
      </c>
      <c r="J96">
        <f>VLOOKUP($A96,LTMLE!$A:$L, 9)</f>
        <v>1.1685646151133201E-271</v>
      </c>
      <c r="L96" t="str">
        <f>_xlfn.CONCAT(ROUND(temp!G96, 2), " (", ROUND(temp!H96,2), " - ", ROUND(temp!I96,2),  ")", IF(AND(temp!J96 &lt;0.05, NOT(ISBLANK(temp!J96))), "*", " ") )</f>
        <v>0.75 (0.71 - 0.8)*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eICU</v>
      </c>
      <c r="E97">
        <f>VLOOKUP($A97,LTMLE!$A:$L, 5)</f>
        <v>0</v>
      </c>
      <c r="F97">
        <f>VLOOKUP($A97,LTMLE!$A:$L, 6)</f>
        <v>100</v>
      </c>
      <c r="G97">
        <f>VLOOKUP($A97,LTMLE!$A:$L, 7)</f>
        <v>0.26943201638039099</v>
      </c>
      <c r="H97">
        <f>VLOOKUP($A97,LTMLE!$A:$L, 10)</f>
        <v>0.26185957825113598</v>
      </c>
      <c r="I97">
        <f>VLOOKUP($A97,LTMLE!$A:$L, 11)</f>
        <v>0.277004454509646</v>
      </c>
      <c r="J97">
        <f>VLOOKUP($A97,LTMLE!$A:$L, 9)</f>
        <v>0</v>
      </c>
      <c r="L97" t="str">
        <f>_xlfn.CONCAT(ROUND(temp!G97, 2), " (", ROUND(temp!H97,2), " - ", ROUND(temp!I97,2),  ")", IF(AND(temp!J97 &lt;0.05, NOT(ISBLANK(temp!J97))), "*", " ") )</f>
        <v>0.27 (0.26 - 0.28)*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eICU</v>
      </c>
      <c r="E98">
        <f>VLOOKUP($A98,LTMLE!$A:$L, 5)</f>
        <v>0</v>
      </c>
      <c r="F98">
        <f>VLOOKUP($A98,LTMLE!$A:$L, 6)</f>
        <v>5</v>
      </c>
      <c r="G98">
        <f>VLOOKUP($A98,LTMLE!$A:$L, 7)</f>
        <v>0.18866483348600399</v>
      </c>
      <c r="H98">
        <f>VLOOKUP($A98,LTMLE!$A:$L, 10)</f>
        <v>0.179186888092564</v>
      </c>
      <c r="I98">
        <f>VLOOKUP($A98,LTMLE!$A:$L, 11)</f>
        <v>0.19814277887944501</v>
      </c>
      <c r="J98">
        <f>VLOOKUP($A98,LTMLE!$A:$L, 9)</f>
        <v>0</v>
      </c>
      <c r="L98" t="str">
        <f>_xlfn.CONCAT(ROUND(temp!G98, 2), " (", ROUND(temp!H98,2), " - ", ROUND(temp!I98,2),  ")", IF(AND(temp!J98 &lt;0.05, NOT(ISBLANK(temp!J98))), "*", " ") )</f>
        <v>0.19 (0.18 - 0.2)*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eICU</v>
      </c>
      <c r="E99">
        <f>VLOOKUP($A99,LTMLE!$A:$L, 5)</f>
        <v>6</v>
      </c>
      <c r="F99">
        <f>VLOOKUP($A99,LTMLE!$A:$L, 6)</f>
        <v>10</v>
      </c>
      <c r="G99">
        <f>VLOOKUP($A99,LTMLE!$A:$L, 7)</f>
        <v>0.295050270688613</v>
      </c>
      <c r="H99">
        <f>VLOOKUP($A99,LTMLE!$A:$L, 10)</f>
        <v>0.28262038993705202</v>
      </c>
      <c r="I99">
        <f>VLOOKUP($A99,LTMLE!$A:$L, 11)</f>
        <v>0.30748015144017399</v>
      </c>
      <c r="J99">
        <f>VLOOKUP($A99,LTMLE!$A:$L, 9)</f>
        <v>0</v>
      </c>
      <c r="L99" t="str">
        <f>_xlfn.CONCAT(ROUND(temp!G99, 2), " (", ROUND(temp!H99,2), " - ", ROUND(temp!I99,2),  ")", IF(AND(temp!J99 &lt;0.05, NOT(ISBLANK(temp!J99))), "*", " ") )</f>
        <v>0.3 (0.28 - 0.31)*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0.52102102102069903</v>
      </c>
      <c r="H100">
        <f>VLOOKUP($A100,LTMLE!$A:$L, 10)</f>
        <v>0.49418611963060999</v>
      </c>
      <c r="I100">
        <f>VLOOKUP($A100,LTMLE!$A:$L, 11)</f>
        <v>0.54785592241078696</v>
      </c>
      <c r="J100">
        <f>VLOOKUP($A100,LTMLE!$A:$L, 9)</f>
        <v>0</v>
      </c>
      <c r="L100" t="str">
        <f>_xlfn.CONCAT(ROUND(temp!G100, 2), " (", ROUND(temp!H100,2), " - ", ROUND(temp!I100,2),  ")", IF(AND(temp!J100 &lt;0.05, NOT(ISBLANK(temp!J100))), "*", " ") )</f>
        <v>0.52 (0.49 - 0.55)*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0.71532846715290199</v>
      </c>
      <c r="H101">
        <f>VLOOKUP($A101,LTMLE!$A:$L, 10)</f>
        <v>0.63953057103547495</v>
      </c>
      <c r="I101">
        <f>VLOOKUP($A101,LTMLE!$A:$L, 11)</f>
        <v>0.79112636327032804</v>
      </c>
      <c r="J101">
        <f>VLOOKUP($A101,LTMLE!$A:$L, 9)</f>
        <v>2.19129240016169E-76</v>
      </c>
      <c r="L101" t="str">
        <f>_xlfn.CONCAT(ROUND(temp!G101, 2), " (", ROUND(temp!H101,2), " - ", ROUND(temp!I101,2),  ")", IF(AND(temp!J101 &lt;0.05, NOT(ISBLANK(temp!J101))), "*", " ") )</f>
        <v>0.72 (0.64 - 0.79)*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>No Vasopressor</v>
      </c>
      <c r="C102" t="str">
        <f>LEFT(LTMLE!D102, FIND("&amp;", LTMLE!D102)-1)</f>
        <v xml:space="preserve">Non-white </v>
      </c>
      <c r="D102" t="str">
        <f>LTMLE!B102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0.50923896022548898</v>
      </c>
      <c r="H102">
        <f>VLOOKUP($A102,LTMLE!$A:$L, 10)</f>
        <v>0.491898823515935</v>
      </c>
      <c r="I102">
        <f>VLOOKUP($A102,LTMLE!$A:$L, 11)</f>
        <v>0.52657909693504301</v>
      </c>
      <c r="J102">
        <f>VLOOKUP($A102,LTMLE!$A:$L, 9)</f>
        <v>0</v>
      </c>
      <c r="L102" t="str">
        <f>_xlfn.CONCAT(ROUND(temp!G102, 2), " (", ROUND(temp!H102,2), " - ", ROUND(temp!I102,2),  ")", IF(AND(temp!J102 &lt;0.05, NOT(ISBLANK(temp!J102))), "*", " ") )</f>
        <v>0.51 (0.49 - 0.53)*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>No Vasopressor</v>
      </c>
      <c r="C103" t="str">
        <f>LEFT(LTMLE!D103, FIND("&amp;", LTMLE!D103)-1)</f>
        <v xml:space="preserve">Non-white </v>
      </c>
      <c r="D103" t="str">
        <f>LTMLE!B103</f>
        <v>MIMIC</v>
      </c>
      <c r="E103">
        <f>VLOOKUP($A103,LTMLE!$A:$L, 5)</f>
        <v>0</v>
      </c>
      <c r="F103">
        <f>VLOOKUP($A103,LTMLE!$A:$L, 6)</f>
        <v>5</v>
      </c>
      <c r="G103">
        <f>VLOOKUP($A103,LTMLE!$A:$L, 7)</f>
        <v>0.44905094920073901</v>
      </c>
      <c r="H103">
        <f>VLOOKUP($A103,LTMLE!$A:$L, 10)</f>
        <v>0.42726201890036197</v>
      </c>
      <c r="I103">
        <f>VLOOKUP($A103,LTMLE!$A:$L, 11)</f>
        <v>0.470839879501116</v>
      </c>
      <c r="J103">
        <f>VLOOKUP($A103,LTMLE!$A:$L, 9)</f>
        <v>0</v>
      </c>
      <c r="L103" t="str">
        <f>_xlfn.CONCAT(ROUND(temp!G103, 2), " (", ROUND(temp!H103,2), " - ", ROUND(temp!I103,2),  ")", IF(AND(temp!J103 &lt;0.05, NOT(ISBLANK(temp!J103))), "*", " ") )</f>
        <v>0.45 (0.43 - 0.47)*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>No Vasopressor</v>
      </c>
      <c r="C104" t="str">
        <f>LEFT(LTMLE!D104, FIND("&amp;", LTMLE!D104)-1)</f>
        <v xml:space="preserve">Non-white </v>
      </c>
      <c r="D104" t="str">
        <f>LTMLE!B104</f>
        <v>MIMIC</v>
      </c>
      <c r="E104">
        <f>VLOOKUP($A104,LTMLE!$A:$L, 5)</f>
        <v>6</v>
      </c>
      <c r="F104">
        <f>VLOOKUP($A104,LTMLE!$A:$L, 6)</f>
        <v>10</v>
      </c>
      <c r="G104">
        <f>VLOOKUP($A104,LTMLE!$A:$L, 7)</f>
        <v>0.61425959780623896</v>
      </c>
      <c r="H104">
        <f>VLOOKUP($A104,LTMLE!$A:$L, 10)</f>
        <v>0.58541366650297</v>
      </c>
      <c r="I104">
        <f>VLOOKUP($A104,LTMLE!$A:$L, 11)</f>
        <v>0.64310552910950802</v>
      </c>
      <c r="J104">
        <f>VLOOKUP($A104,LTMLE!$A:$L, 9)</f>
        <v>0</v>
      </c>
      <c r="L104" t="str">
        <f>_xlfn.CONCAT(ROUND(temp!G104, 2), " (", ROUND(temp!H104,2), " - ", ROUND(temp!I104,2),  ")", IF(AND(temp!J104 &lt;0.05, NOT(ISBLANK(temp!J104))), "*", " ") )</f>
        <v>0.61 (0.59 - 0.64)*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>No Vasopressor</v>
      </c>
      <c r="C105" t="str">
        <f>LEFT(LTMLE!D105, FIND("&amp;", LTMLE!D105)-1)</f>
        <v xml:space="preserve">Non-white </v>
      </c>
      <c r="D105" t="str">
        <f>LTMLE!B105</f>
        <v>MIMIC</v>
      </c>
      <c r="E105">
        <f>VLOOKUP($A105,LTMLE!$A:$L, 5)</f>
        <v>11</v>
      </c>
      <c r="F105">
        <f>VLOOKUP($A105,LTMLE!$A:$L, 6)</f>
        <v>15</v>
      </c>
      <c r="G105">
        <f>VLOOKUP($A105,LTMLE!$A:$L, 7)</f>
        <v>0.563829786556859</v>
      </c>
      <c r="H105">
        <f>VLOOKUP($A105,LTMLE!$A:$L, 10)</f>
        <v>0.46356332373507297</v>
      </c>
      <c r="I105">
        <f>VLOOKUP($A105,LTMLE!$A:$L, 11)</f>
        <v>0.66409624937864598</v>
      </c>
      <c r="J105">
        <f>VLOOKUP($A105,LTMLE!$A:$L, 9)</f>
        <v>3.0102569285260401E-28</v>
      </c>
      <c r="L105" t="str">
        <f>_xlfn.CONCAT(ROUND(temp!G105, 2), " (", ROUND(temp!H105,2), " - ", ROUND(temp!I105,2),  ")", IF(AND(temp!J105 &lt;0.05, NOT(ISBLANK(temp!J105))), "*", " ") )</f>
        <v>0.56 (0.46 - 0.66)*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>No Vasopressor</v>
      </c>
      <c r="C106" t="str">
        <f>LEFT(LTMLE!D106, FIND("&amp;", LTMLE!D106)-1)</f>
        <v xml:space="preserve">Non-white </v>
      </c>
      <c r="D106" t="str">
        <f>LTMLE!B106</f>
        <v>MIMIC</v>
      </c>
      <c r="E106">
        <f>VLOOKUP($A106,LTMLE!$A:$L, 5)</f>
        <v>16</v>
      </c>
      <c r="F106">
        <f>VLOOKUP($A106,LTMLE!$A:$L, 6)</f>
        <v>100</v>
      </c>
      <c r="G106">
        <f>VLOOKUP($A106,LTMLE!$A:$L, 7)</f>
        <v>0.66666666666666397</v>
      </c>
      <c r="H106">
        <f>VLOOKUP($A106,LTMLE!$A:$L, 10)</f>
        <v>0</v>
      </c>
      <c r="I106">
        <f>VLOOKUP($A106,LTMLE!$A:$L, 11)</f>
        <v>1</v>
      </c>
      <c r="J106">
        <f>VLOOKUP($A106,LTMLE!$A:$L, 9)</f>
        <v>0.18390171539803701</v>
      </c>
      <c r="L106" t="str">
        <f>_xlfn.CONCAT(ROUND(temp!G106, 2), " (", ROUND(temp!H106,2), " - ", ROUND(temp!I106,2),  ")", IF(AND(temp!J106 &lt;0.05, NOT(ISBLANK(temp!J106))), "*", " ") )</f>
        <v xml:space="preserve">0.67 (0 - 1) 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7.0212765957836903E-2</v>
      </c>
      <c r="H107">
        <f>VLOOKUP($A107,LTMLE!$A:$L, 10)</f>
        <v>6.2512894679703002E-2</v>
      </c>
      <c r="I107">
        <f>VLOOKUP($A107,LTMLE!$A:$L, 11)</f>
        <v>7.7912637235970805E-2</v>
      </c>
      <c r="J107">
        <f>VLOOKUP($A107,LTMLE!$A:$L, 9)</f>
        <v>1.9379768518562201E-71</v>
      </c>
      <c r="L107" t="str">
        <f>_xlfn.CONCAT(ROUND(temp!G107, 2), " (", ROUND(temp!H107,2), " - ", ROUND(temp!I107,2),  ")", IF(AND(temp!J107 &lt;0.05, NOT(ISBLANK(temp!J107))), "*", " ") )</f>
        <v>0.07 (0.06 - 0.08)*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5.8948647845046699E-2</v>
      </c>
      <c r="H108">
        <f>VLOOKUP($A108,LTMLE!$A:$L, 10)</f>
        <v>5.0901606765659101E-2</v>
      </c>
      <c r="I108">
        <f>VLOOKUP($A108,LTMLE!$A:$L, 11)</f>
        <v>6.6995688924434194E-2</v>
      </c>
      <c r="J108">
        <f>VLOOKUP($A108,LTMLE!$A:$L, 9)</f>
        <v>9.5300510683050991E-47</v>
      </c>
      <c r="L108" t="str">
        <f>_xlfn.CONCAT(ROUND(temp!G108, 2), " (", ROUND(temp!H108,2), " - ", ROUND(temp!I108,2),  ")", IF(AND(temp!J108 &lt;0.05, NOT(ISBLANK(temp!J108))), "*", " ") )</f>
        <v>0.06 (0.05 - 0.07)*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0.106077348512377</v>
      </c>
      <c r="H109">
        <f>VLOOKUP($A109,LTMLE!$A:$L, 10)</f>
        <v>8.6013873932797399E-2</v>
      </c>
      <c r="I109">
        <f>VLOOKUP($A109,LTMLE!$A:$L, 11)</f>
        <v>0.12614082309195601</v>
      </c>
      <c r="J109">
        <f>VLOOKUP($A109,LTMLE!$A:$L, 9)</f>
        <v>3.6723065259927401E-25</v>
      </c>
      <c r="L109" t="str">
        <f>_xlfn.CONCAT(ROUND(temp!G109, 2), " (", ROUND(temp!H109,2), " - ", ROUND(temp!I109,2),  ")", IF(AND(temp!J109 &lt;0.05, NOT(ISBLANK(temp!J109))), "*", " ") )</f>
        <v>0.11 (0.09 - 0.13)*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0.20588235294122501</v>
      </c>
      <c r="H110">
        <f>VLOOKUP($A110,LTMLE!$A:$L, 10)</f>
        <v>6.9932484105991802E-2</v>
      </c>
      <c r="I110">
        <f>VLOOKUP($A110,LTMLE!$A:$L, 11)</f>
        <v>0.341832221776458</v>
      </c>
      <c r="J110">
        <f>VLOOKUP($A110,LTMLE!$A:$L, 9)</f>
        <v>2.9958092450603599E-3</v>
      </c>
      <c r="L110" t="str">
        <f>_xlfn.CONCAT(ROUND(temp!G110, 2), " (", ROUND(temp!H110,2), " - ", ROUND(temp!I110,2),  ")", IF(AND(temp!J110 &lt;0.05, NOT(ISBLANK(temp!J110))), "*", " ") )</f>
        <v>0.21 (0.07 - 0.34)*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eICU</v>
      </c>
      <c r="E111">
        <f>VLOOKUP($A111,LTMLE!$A:$L, 5)</f>
        <v>16</v>
      </c>
      <c r="F111">
        <f>VLOOKUP($A111,LTMLE!$A:$L, 6)</f>
        <v>100</v>
      </c>
      <c r="L111" t="str">
        <f>_xlfn.CONCAT(ROUND(temp!G111, 2), " (", ROUND(temp!H111,2), " - ", ROUND(temp!I111,2),  ")", IF(AND(temp!J111 &lt;0.05, NOT(ISBLANK(temp!J111))), "*", " ") )</f>
        <v xml:space="preserve">0 (0 - 0)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>No Vasopressor</v>
      </c>
      <c r="C112" t="str">
        <f>LEFT(LTMLE!D112, FIND("&amp;", LTMLE!D112)-1)</f>
        <v xml:space="preserve">White </v>
      </c>
      <c r="D112" t="str">
        <f>LTMLE!B112</f>
        <v>MIMIC</v>
      </c>
      <c r="E112">
        <f>VLOOKUP($A112,LTMLE!$A:$L, 5)</f>
        <v>0</v>
      </c>
      <c r="F112">
        <f>VLOOKUP($A112,LTMLE!$A:$L, 6)</f>
        <v>100</v>
      </c>
      <c r="G112">
        <f>VLOOKUP($A112,LTMLE!$A:$L, 7)</f>
        <v>0.47469570788076199</v>
      </c>
      <c r="H112">
        <f>VLOOKUP($A112,LTMLE!$A:$L, 10)</f>
        <v>0.46533262691002197</v>
      </c>
      <c r="I112">
        <f>VLOOKUP($A112,LTMLE!$A:$L, 11)</f>
        <v>0.484058788851502</v>
      </c>
      <c r="J112">
        <f>VLOOKUP($A112,LTMLE!$A:$L, 9)</f>
        <v>0</v>
      </c>
      <c r="L112" t="str">
        <f>_xlfn.CONCAT(ROUND(temp!G112, 2), " (", ROUND(temp!H112,2), " - ", ROUND(temp!I112,2),  ")", IF(AND(temp!J112 &lt;0.05, NOT(ISBLANK(temp!J112))), "*", " ") )</f>
        <v>0.47 (0.47 - 0.48)*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>No Vasopressor</v>
      </c>
      <c r="C113" t="str">
        <f>LEFT(LTMLE!D113, FIND("&amp;", LTMLE!D113)-1)</f>
        <v xml:space="preserve">White </v>
      </c>
      <c r="D113" t="str">
        <f>LTMLE!B113</f>
        <v>MIMIC</v>
      </c>
      <c r="E113">
        <f>VLOOKUP($A113,LTMLE!$A:$L, 5)</f>
        <v>0</v>
      </c>
      <c r="F113">
        <f>VLOOKUP($A113,LTMLE!$A:$L, 6)</f>
        <v>5</v>
      </c>
      <c r="G113">
        <f>VLOOKUP($A113,LTMLE!$A:$L, 7)</f>
        <v>0.42649993348409898</v>
      </c>
      <c r="H113">
        <f>VLOOKUP($A113,LTMLE!$A:$L, 10)</f>
        <v>0.41531924976305701</v>
      </c>
      <c r="I113">
        <f>VLOOKUP($A113,LTMLE!$A:$L, 11)</f>
        <v>0.43768061720514201</v>
      </c>
      <c r="J113">
        <f>VLOOKUP($A113,LTMLE!$A:$L, 9)</f>
        <v>0</v>
      </c>
      <c r="L113" t="str">
        <f>_xlfn.CONCAT(ROUND(temp!G113, 2), " (", ROUND(temp!H113,2), " - ", ROUND(temp!I113,2),  ")", IF(AND(temp!J113 &lt;0.05, NOT(ISBLANK(temp!J113))), "*", " ") )</f>
        <v>0.43 (0.42 - 0.44)*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>No Vasopressor</v>
      </c>
      <c r="C114" t="str">
        <f>LEFT(LTMLE!D114, FIND("&amp;", LTMLE!D114)-1)</f>
        <v xml:space="preserve">White </v>
      </c>
      <c r="D114" t="str">
        <f>LTMLE!B114</f>
        <v>MIMIC</v>
      </c>
      <c r="E114">
        <f>VLOOKUP($A114,LTMLE!$A:$L, 5)</f>
        <v>6</v>
      </c>
      <c r="F114">
        <f>VLOOKUP($A114,LTMLE!$A:$L, 6)</f>
        <v>10</v>
      </c>
      <c r="G114">
        <f>VLOOKUP($A114,LTMLE!$A:$L, 7)</f>
        <v>0.57292327203552096</v>
      </c>
      <c r="H114">
        <f>VLOOKUP($A114,LTMLE!$A:$L, 10)</f>
        <v>0.55565932771953497</v>
      </c>
      <c r="I114">
        <f>VLOOKUP($A114,LTMLE!$A:$L, 11)</f>
        <v>0.59018721635150695</v>
      </c>
      <c r="J114">
        <f>VLOOKUP($A114,LTMLE!$A:$L, 9)</f>
        <v>0</v>
      </c>
      <c r="L114" t="str">
        <f>_xlfn.CONCAT(ROUND(temp!G114, 2), " (", ROUND(temp!H114,2), " - ", ROUND(temp!I114,2),  ")", IF(AND(temp!J114 &lt;0.05, NOT(ISBLANK(temp!J114))), "*", " ") )</f>
        <v>0.57 (0.56 - 0.59)*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>No Vasopressor</v>
      </c>
      <c r="C115" t="str">
        <f>LEFT(LTMLE!D115, FIND("&amp;", LTMLE!D115)-1)</f>
        <v xml:space="preserve">White </v>
      </c>
      <c r="D115" t="str">
        <f>LTMLE!B115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0.67469879518065301</v>
      </c>
      <c r="H115">
        <f>VLOOKUP($A115,LTMLE!$A:$L, 10)</f>
        <v>0.61649976633810599</v>
      </c>
      <c r="I115">
        <f>VLOOKUP($A115,LTMLE!$A:$L, 11)</f>
        <v>0.73289782402319903</v>
      </c>
      <c r="J115">
        <f>VLOOKUP($A115,LTMLE!$A:$L, 9)</f>
        <v>2.7294197558717899E-114</v>
      </c>
      <c r="L115" t="str">
        <f>_xlfn.CONCAT(ROUND(temp!G115, 2), " (", ROUND(temp!H115,2), " - ", ROUND(temp!I115,2),  ")", IF(AND(temp!J115 &lt;0.05, NOT(ISBLANK(temp!J115))), "*", " ") )</f>
        <v>0.67 (0.62 - 0.73)*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>No Vasopressor</v>
      </c>
      <c r="C116" t="str">
        <f>LEFT(LTMLE!D116, FIND("&amp;", LTMLE!D116)-1)</f>
        <v xml:space="preserve">White </v>
      </c>
      <c r="D116" t="str">
        <f>LTMLE!B116</f>
        <v>MIMIC</v>
      </c>
      <c r="E116">
        <f>VLOOKUP($A116,LTMLE!$A:$L, 5)</f>
        <v>16</v>
      </c>
      <c r="F116">
        <f>VLOOKUP($A116,LTMLE!$A:$L, 6)</f>
        <v>100</v>
      </c>
      <c r="G116">
        <f>VLOOKUP($A116,LTMLE!$A:$L, 7)</f>
        <v>0.85714285714274296</v>
      </c>
      <c r="H116">
        <f>VLOOKUP($A116,LTMLE!$A:$L, 10)</f>
        <v>0.59768329372724205</v>
      </c>
      <c r="I116">
        <f>VLOOKUP($A116,LTMLE!$A:$L, 11)</f>
        <v>1</v>
      </c>
      <c r="J116">
        <f>VLOOKUP($A116,LTMLE!$A:$L, 9)</f>
        <v>9.4888310316540696E-11</v>
      </c>
      <c r="L116" t="str">
        <f>_xlfn.CONCAT(ROUND(temp!G116, 2), " (", ROUND(temp!H116,2), " - ", ROUND(temp!I116,2),  ")", IF(AND(temp!J116 &lt;0.05, NOT(ISBLANK(temp!J116))), "*", " ") )</f>
        <v>0.86 (0.6 - 1)*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8.2895638273476596E-2</v>
      </c>
      <c r="H117">
        <f>VLOOKUP($A117,LTMLE!$A:$L, 10)</f>
        <v>7.8812335635368699E-2</v>
      </c>
      <c r="I117">
        <f>VLOOKUP($A117,LTMLE!$A:$L, 11)</f>
        <v>8.6978940911584604E-2</v>
      </c>
      <c r="J117">
        <f>VLOOKUP($A117,LTMLE!$A:$L, 9)</f>
        <v>0</v>
      </c>
      <c r="L117" t="str">
        <f>_xlfn.CONCAT(ROUND(temp!G117, 2), " (", ROUND(temp!H117,2), " - ", ROUND(temp!I117,2),  ")", IF(AND(temp!J117 &lt;0.05, NOT(ISBLANK(temp!J117))), "*", " ") )</f>
        <v>0.08 (0.08 - 0.09)*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eICU</v>
      </c>
      <c r="E118">
        <f>VLOOKUP($A118,LTMLE!$A:$L, 5)</f>
        <v>0</v>
      </c>
      <c r="F118">
        <f>VLOOKUP($A118,LTMLE!$A:$L, 6)</f>
        <v>5</v>
      </c>
      <c r="G118">
        <f>VLOOKUP($A118,LTMLE!$A:$L, 7)</f>
        <v>7.0400110757799006E-2</v>
      </c>
      <c r="H118">
        <f>VLOOKUP($A118,LTMLE!$A:$L, 10)</f>
        <v>6.6228368469971002E-2</v>
      </c>
      <c r="I118">
        <f>VLOOKUP($A118,LTMLE!$A:$L, 11)</f>
        <v>7.4571853045627107E-2</v>
      </c>
      <c r="J118">
        <f>VLOOKUP($A118,LTMLE!$A:$L, 9)</f>
        <v>6.7313073975867797E-240</v>
      </c>
      <c r="L118" t="str">
        <f>_xlfn.CONCAT(ROUND(temp!G118, 2), " (", ROUND(temp!H118,2), " - ", ROUND(temp!I118,2),  ")", IF(AND(temp!J118 &lt;0.05, NOT(ISBLANK(temp!J118))), "*", " ") )</f>
        <v>0.07 (0.07 - 0.07)*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0.13597829772811601</v>
      </c>
      <c r="H119">
        <f>VLOOKUP($A119,LTMLE!$A:$L, 10)</f>
        <v>0.123606612070328</v>
      </c>
      <c r="I119">
        <f>VLOOKUP($A119,LTMLE!$A:$L, 11)</f>
        <v>0.14834998338590399</v>
      </c>
      <c r="J119">
        <f>VLOOKUP($A119,LTMLE!$A:$L, 9)</f>
        <v>6.2742425957564903E-103</v>
      </c>
      <c r="L119" t="str">
        <f>_xlfn.CONCAT(ROUND(temp!G119, 2), " (", ROUND(temp!H119,2), " - ", ROUND(temp!I119,2),  ")", IF(AND(temp!J119 &lt;0.05, NOT(ISBLANK(temp!J119))), "*", " ") )</f>
        <v>0.14 (0.12 - 0.15)*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0.28099173553760198</v>
      </c>
      <c r="H120">
        <f>VLOOKUP($A120,LTMLE!$A:$L, 10)</f>
        <v>0.20088163149990601</v>
      </c>
      <c r="I120">
        <f>VLOOKUP($A120,LTMLE!$A:$L, 11)</f>
        <v>0.36110183957529801</v>
      </c>
      <c r="J120">
        <f>VLOOKUP($A120,LTMLE!$A:$L, 9)</f>
        <v>6.2116372798042703E-12</v>
      </c>
      <c r="L120" t="str">
        <f>_xlfn.CONCAT(ROUND(temp!G120, 2), " (", ROUND(temp!H120,2), " - ", ROUND(temp!I120,2),  ")", IF(AND(temp!J120 &lt;0.05, NOT(ISBLANK(temp!J120))), "*", " ") )</f>
        <v>0.28 (0.2 - 0.36)*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eICU</v>
      </c>
      <c r="E121">
        <f>VLOOKUP($A121,LTMLE!$A:$L, 5)</f>
        <v>16</v>
      </c>
      <c r="F121">
        <f>VLOOKUP($A121,LTMLE!$A:$L, 6)</f>
        <v>100</v>
      </c>
      <c r="L121" t="str">
        <f>_xlfn.CONCAT(ROUND(temp!G121, 2), " (", ROUND(temp!H121,2), " - ", ROUND(temp!I121,2),  ")", IF(AND(temp!J121 &lt;0.05, NOT(ISBLANK(temp!J121))), "*", " ") )</f>
        <v xml:space="preserve">0 (0 - 0)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1"/>
  <sheetViews>
    <sheetView tabSelected="1" topLeftCell="B1" zoomScale="103" zoomScaleNormal="136" workbookViewId="0">
      <selection activeCell="G21" sqref="G21"/>
    </sheetView>
  </sheetViews>
  <sheetFormatPr defaultRowHeight="14.4" x14ac:dyDescent="0.3"/>
  <cols>
    <col min="3" max="3" width="9.77734375" customWidth="1"/>
    <col min="6" max="10" width="15" customWidth="1"/>
    <col min="11" max="11" width="17.109375" bestFit="1" customWidth="1"/>
    <col min="12" max="12" width="12.44140625" bestFit="1" customWidth="1"/>
  </cols>
  <sheetData>
    <row r="3" spans="2:14" ht="19.2" customHeight="1" x14ac:dyDescent="0.3">
      <c r="B3" s="2"/>
      <c r="C3" s="13" t="s">
        <v>34</v>
      </c>
      <c r="D3" s="13"/>
      <c r="E3" s="13"/>
      <c r="F3" s="12" t="s">
        <v>29</v>
      </c>
      <c r="G3" s="12"/>
      <c r="H3" s="12"/>
      <c r="I3" s="12"/>
      <c r="J3" s="12"/>
      <c r="K3" s="2"/>
      <c r="L3" s="2"/>
      <c r="M3" s="2"/>
      <c r="N3" s="2"/>
    </row>
    <row r="4" spans="2:14" ht="19.2" customHeight="1" x14ac:dyDescent="0.3">
      <c r="B4" s="2"/>
      <c r="C4" s="4" t="s">
        <v>30</v>
      </c>
      <c r="D4" s="4" t="s">
        <v>21</v>
      </c>
      <c r="E4" s="4" t="s">
        <v>22</v>
      </c>
      <c r="F4" s="4" t="s">
        <v>31</v>
      </c>
      <c r="G4" s="4" t="s">
        <v>32</v>
      </c>
      <c r="H4" s="5" t="s">
        <v>27</v>
      </c>
      <c r="I4" s="6" t="s">
        <v>28</v>
      </c>
      <c r="J4" s="6" t="s">
        <v>33</v>
      </c>
      <c r="K4" s="2"/>
      <c r="L4" s="2"/>
      <c r="M4" s="2"/>
      <c r="N4" s="2"/>
    </row>
    <row r="5" spans="2:14" ht="19.2" customHeight="1" x14ac:dyDescent="0.3">
      <c r="B5" s="2"/>
      <c r="C5" s="13" t="s">
        <v>35</v>
      </c>
      <c r="D5" s="14" t="s">
        <v>37</v>
      </c>
      <c r="E5" s="4" t="s">
        <v>20</v>
      </c>
      <c r="F5" s="4" t="str" cm="1">
        <f t="array" ref="F5:J5">TRANSPOSE(temp!L2:L6)</f>
        <v>0.5 (0.48 - 0.52)*</v>
      </c>
      <c r="G5" s="4" t="str">
        <v>0.34 (0.3 - 0.37)*</v>
      </c>
      <c r="H5" s="4" t="str">
        <v>0.51 (0.48 - 0.54)*</v>
      </c>
      <c r="I5" s="4" t="str">
        <v>0.63 (0.59 - 0.67)*</v>
      </c>
      <c r="J5" s="4" t="str">
        <v>0.72 (0.65 - 0.8)*</v>
      </c>
      <c r="K5" s="2"/>
      <c r="L5" s="2"/>
      <c r="M5" s="2"/>
      <c r="N5" s="2"/>
    </row>
    <row r="6" spans="2:14" ht="19.2" customHeight="1" x14ac:dyDescent="0.3">
      <c r="B6" s="2"/>
      <c r="C6" s="12"/>
      <c r="D6" s="15"/>
      <c r="E6" s="4" t="s">
        <v>11</v>
      </c>
      <c r="F6" s="4" t="str" cm="1">
        <f t="array" ref="F6:J6">TRANSPOSE(temp!L7:L11)</f>
        <v>0.27 (0.25 - 0.29)*</v>
      </c>
      <c r="G6" s="4" t="str">
        <v>0.19 (0.16 - 0.21)*</v>
      </c>
      <c r="H6" s="5" t="str">
        <v>0.29 (0.26 - 0.31)*</v>
      </c>
      <c r="I6" s="6" t="str">
        <v>0.53 (0.48 - 0.59)*</v>
      </c>
      <c r="J6" s="6" t="str">
        <v>0.64 (0.45 - 0.83)*</v>
      </c>
      <c r="K6" s="2"/>
      <c r="L6" s="2"/>
      <c r="M6" s="2"/>
      <c r="N6" s="2"/>
    </row>
    <row r="7" spans="2:14" ht="19.2" customHeight="1" x14ac:dyDescent="0.3">
      <c r="B7" s="2"/>
      <c r="C7" s="12"/>
      <c r="D7" s="14" t="s">
        <v>26</v>
      </c>
      <c r="E7" s="4" t="s">
        <v>20</v>
      </c>
      <c r="F7" s="4" t="str" cm="1">
        <f t="array" ref="F7:J7">TRANSPOSE(temp!L12:L16)</f>
        <v>0.45 (0.44 - 0.46)*</v>
      </c>
      <c r="G7" s="4" t="str">
        <v>0.29 (0.27 - 0.31)*</v>
      </c>
      <c r="H7" s="4" t="str">
        <v>0.45 (0.44 - 0.47)*</v>
      </c>
      <c r="I7" s="4" t="str">
        <v>0.63 (0.61 - 0.65)*</v>
      </c>
      <c r="J7" s="4" t="str">
        <v>0.75 (0.7 - 0.79)*</v>
      </c>
      <c r="K7" s="2"/>
      <c r="L7" s="2"/>
      <c r="M7" s="2"/>
      <c r="N7" s="2"/>
    </row>
    <row r="8" spans="2:14" ht="19.2" customHeight="1" x14ac:dyDescent="0.3">
      <c r="B8" s="2"/>
      <c r="C8" s="12"/>
      <c r="D8" s="15"/>
      <c r="E8" s="4" t="s">
        <v>11</v>
      </c>
      <c r="F8" s="4" t="str" cm="1">
        <f t="array" ref="F8:J8">TRANSPOSE(temp!L17:L21)</f>
        <v>0.27 (0.26 - 0.27)*</v>
      </c>
      <c r="G8" s="4" t="str">
        <v>0.19 (0.18 - 0.2)*</v>
      </c>
      <c r="H8" s="5" t="str">
        <v>0.29 (0.27 - 0.3)*</v>
      </c>
      <c r="I8" s="6" t="str">
        <v>0.5 (0.48 - 0.53)*</v>
      </c>
      <c r="J8" s="6" t="str">
        <v>0.71 (0.63 - 0.79)*</v>
      </c>
      <c r="K8" s="2"/>
      <c r="L8" s="2"/>
      <c r="M8" s="2"/>
      <c r="N8" s="2"/>
    </row>
    <row r="9" spans="2:14" ht="19.2" customHeight="1" x14ac:dyDescent="0.3">
      <c r="B9" s="2"/>
      <c r="C9" s="13" t="s">
        <v>36</v>
      </c>
      <c r="D9" s="14" t="s">
        <v>37</v>
      </c>
      <c r="E9" s="4" t="s">
        <v>20</v>
      </c>
      <c r="F9" s="4" t="str" cm="1">
        <f t="array" ref="F9:J9">TRANSPOSE(temp!L22:L26)</f>
        <v>0.52 (0.5 - 0.54)*</v>
      </c>
      <c r="G9" s="4" t="str">
        <v>0.44 (0.42 - 0.47)*</v>
      </c>
      <c r="H9" s="4" t="str">
        <v>0.62 (0.59 - 0.65)*</v>
      </c>
      <c r="I9" s="4" t="str">
        <v>0.8 (0.73 - 0.87)*</v>
      </c>
      <c r="J9" s="4" t="str">
        <v>0.8 (0.55 - 1)*</v>
      </c>
      <c r="K9" s="2"/>
      <c r="L9" s="2"/>
      <c r="M9" s="2"/>
      <c r="N9" s="2"/>
    </row>
    <row r="10" spans="2:14" ht="19.2" customHeight="1" x14ac:dyDescent="0.3">
      <c r="B10" s="2"/>
      <c r="C10" s="12"/>
      <c r="D10" s="15"/>
      <c r="E10" s="4" t="s">
        <v>11</v>
      </c>
      <c r="F10" s="4" t="str" cm="1">
        <f t="array" ref="F10:J10">TRANSPOSE(temp!L27:L31)</f>
        <v>0.08 (0.07 - 0.09)*</v>
      </c>
      <c r="G10" s="4" t="str">
        <v>0.06 (0.05 - 0.07)*</v>
      </c>
      <c r="H10" s="4" t="str">
        <v>0.13 (0.11 - 0.15)*</v>
      </c>
      <c r="I10" s="4" t="str">
        <v>0.37 (0.23 - 0.5)*</v>
      </c>
      <c r="J10" s="4" t="str">
        <v xml:space="preserve">1 (0 - 1) </v>
      </c>
      <c r="K10" s="2"/>
      <c r="L10" s="2"/>
      <c r="M10" s="2"/>
      <c r="N10" s="2"/>
    </row>
    <row r="11" spans="2:14" ht="19.2" customHeight="1" x14ac:dyDescent="0.3">
      <c r="B11" s="2"/>
      <c r="C11" s="12"/>
      <c r="D11" s="14" t="s">
        <v>26</v>
      </c>
      <c r="E11" s="4" t="s">
        <v>20</v>
      </c>
      <c r="F11" s="4" t="str" cm="1">
        <f t="array" ref="F11:J11">TRANSPOSE(temp!L32:L36)</f>
        <v>0.48 (0.48 - 0.49)*</v>
      </c>
      <c r="G11" s="4" t="str">
        <v>0.42 (0.41 - 0.43)*</v>
      </c>
      <c r="H11" s="4" t="str">
        <v>0.57 (0.56 - 0.59)*</v>
      </c>
      <c r="I11" s="4" t="str">
        <v>0.77 (0.73 - 0.81)*</v>
      </c>
      <c r="J11" s="4" t="str">
        <v>0.88 (0.75 - 1)*</v>
      </c>
      <c r="K11" s="2"/>
      <c r="L11" s="2"/>
      <c r="M11" s="2"/>
      <c r="N11" s="2"/>
    </row>
    <row r="12" spans="2:14" ht="19.2" customHeight="1" x14ac:dyDescent="0.3">
      <c r="B12" s="2"/>
      <c r="C12" s="12"/>
      <c r="D12" s="15"/>
      <c r="E12" s="4" t="s">
        <v>11</v>
      </c>
      <c r="F12" s="4" t="str" cm="1">
        <f t="array" ref="F12:J12">TRANSPOSE(temp!L37:L41)</f>
        <v>0.09 (0.09 - 0.1)*</v>
      </c>
      <c r="G12" s="4" t="str">
        <v>0.07 (0.07 - 0.08)*</v>
      </c>
      <c r="H12" s="4" t="str">
        <v>0.16 (0.15 - 0.18)*</v>
      </c>
      <c r="I12" s="4" t="str">
        <v>0.48 (0.41 - 0.55)*</v>
      </c>
      <c r="J12" s="4" t="str">
        <v>1 (1 - 1)*</v>
      </c>
      <c r="K12" s="2"/>
      <c r="L12" s="2"/>
      <c r="M12" s="2"/>
      <c r="N12" s="2"/>
    </row>
    <row r="13" spans="2:14" ht="19.2" customHeight="1" x14ac:dyDescent="0.3">
      <c r="B13" s="2"/>
      <c r="C13" s="12" t="s">
        <v>24</v>
      </c>
      <c r="D13" s="14" t="s">
        <v>37</v>
      </c>
      <c r="E13" s="4" t="s">
        <v>20</v>
      </c>
      <c r="F13" s="4" t="str" cm="1">
        <f t="array" ref="F13:J13">TRANSPOSE(temp!L42:L46)</f>
        <v>0.67 (0.64 - 0.7)*</v>
      </c>
      <c r="G13" s="4" t="str">
        <v>0.6 (0.52 - 0.68)*</v>
      </c>
      <c r="H13" s="4" t="str">
        <v>0.67 (0.62 - 0.71)*</v>
      </c>
      <c r="I13" s="4" t="str">
        <v>0.71 (0.65 - 0.77)*</v>
      </c>
      <c r="J13" s="4" t="str">
        <v>0.68 (0.57 - 0.78)*</v>
      </c>
      <c r="K13" s="2"/>
      <c r="L13" s="2"/>
      <c r="M13" s="2"/>
      <c r="N13" s="2"/>
    </row>
    <row r="14" spans="2:14" ht="19.2" customHeight="1" x14ac:dyDescent="0.3">
      <c r="B14" s="2"/>
      <c r="C14" s="12"/>
      <c r="D14" s="15"/>
      <c r="E14" s="4" t="s">
        <v>11</v>
      </c>
      <c r="F14" s="4" t="str" cm="1">
        <f t="array" ref="F14:J14">TRANSPOSE(temp!L47:L51)</f>
        <v>0.22 (0.19 - 0.25)*</v>
      </c>
      <c r="G14" s="4" t="str">
        <v>0.13 (0.09 - 0.17)*</v>
      </c>
      <c r="H14" s="4" t="str">
        <v>0.21 (0.18 - 0.25)*</v>
      </c>
      <c r="I14" s="4" t="str">
        <v>0.39 (0.3 - 0.47)*</v>
      </c>
      <c r="J14" s="4" t="str">
        <v>0.67 (0.43 - 0.91)*</v>
      </c>
      <c r="K14" s="2"/>
      <c r="L14" s="2"/>
      <c r="M14" s="2"/>
      <c r="N14" s="2"/>
    </row>
    <row r="15" spans="2:14" ht="19.2" customHeight="1" x14ac:dyDescent="0.3">
      <c r="B15" s="2"/>
      <c r="C15" s="12"/>
      <c r="D15" s="14" t="s">
        <v>26</v>
      </c>
      <c r="E15" s="4" t="s">
        <v>20</v>
      </c>
      <c r="F15" s="4" t="str" cm="1">
        <f t="array" ref="F15:J15">TRANSPOSE(temp!L52:L56)</f>
        <v>0.69 (0.67 - 0.71)*</v>
      </c>
      <c r="G15" s="4" t="str">
        <v>0.61 (0.55 - 0.68)*</v>
      </c>
      <c r="H15" s="4" t="str">
        <v>0.71 (0.68 - 0.74)*</v>
      </c>
      <c r="I15" s="4" t="str">
        <v>0.69 (0.65 - 0.72)*</v>
      </c>
      <c r="J15" s="4" t="str">
        <v>0.71 (0.65 - 0.77)*</v>
      </c>
      <c r="K15" s="2"/>
      <c r="L15" s="2"/>
      <c r="M15" s="2"/>
      <c r="N15" s="2"/>
    </row>
    <row r="16" spans="2:14" ht="19.2" customHeight="1" x14ac:dyDescent="0.3">
      <c r="B16" s="2"/>
      <c r="C16" s="12"/>
      <c r="D16" s="15"/>
      <c r="E16" s="4" t="s">
        <v>11</v>
      </c>
      <c r="F16" s="4" t="str" cm="1">
        <f t="array" ref="F16:J16">TRANSPOSE(temp!L57:L61)</f>
        <v>0.28 (0.26 - 0.3)*</v>
      </c>
      <c r="G16" s="4" t="str">
        <v>0.19 (0.16 - 0.22)*</v>
      </c>
      <c r="H16" s="4" t="str">
        <v>0.26 (0.23 - 0.28)*</v>
      </c>
      <c r="I16" s="4" t="str">
        <v>0.44 (0.4 - 0.49)*</v>
      </c>
      <c r="J16" s="4" t="str">
        <v>0.62 (0.51 - 0.74)*</v>
      </c>
      <c r="K16" s="2"/>
      <c r="L16" s="2"/>
      <c r="M16" s="2"/>
      <c r="N16" s="2"/>
    </row>
    <row r="17" spans="2:14" ht="19.2" customHeight="1" x14ac:dyDescent="0.3">
      <c r="B17" s="2"/>
      <c r="C17" s="13" t="s">
        <v>38</v>
      </c>
      <c r="D17" s="14" t="s">
        <v>37</v>
      </c>
      <c r="E17" s="4" t="s">
        <v>20</v>
      </c>
      <c r="F17" s="4" t="str" cm="1">
        <f t="array" ref="F17:J17">TRANSPOSE(temp!L62:L66)</f>
        <v>0.48 (0.47 - 0.5)*</v>
      </c>
      <c r="G17" s="4" t="str">
        <v>0.4 (0.38 - 0.42)*</v>
      </c>
      <c r="H17" s="4" t="str">
        <v>0.54 (0.52 - 0.57)*</v>
      </c>
      <c r="I17" s="4" t="str">
        <v>0.63 (0.59 - 0.67)*</v>
      </c>
      <c r="J17" s="4" t="str">
        <v>0.79 (0.69 - 0.89)*</v>
      </c>
      <c r="K17" s="2"/>
      <c r="L17" s="2"/>
      <c r="M17" s="2"/>
      <c r="N17" s="2"/>
    </row>
    <row r="18" spans="2:14" ht="19.2" customHeight="1" x14ac:dyDescent="0.3">
      <c r="B18" s="2"/>
      <c r="C18" s="12"/>
      <c r="D18" s="15"/>
      <c r="E18" s="4" t="s">
        <v>11</v>
      </c>
      <c r="F18" s="4" t="str" cm="1">
        <f t="array" ref="F18:J18">TRANSPOSE(temp!L67:L71)</f>
        <v>0.15 (0.14 - 0.16)*</v>
      </c>
      <c r="G18" s="4" t="str">
        <v>0.1 (0.09 - 0.11)*</v>
      </c>
      <c r="H18" s="4" t="str">
        <v>0.22 (0.2 - 0.23)*</v>
      </c>
      <c r="I18" s="4" t="str">
        <v>0.57 (0.51 - 0.63)*</v>
      </c>
      <c r="J18" s="4" t="str">
        <v>0.6 (0.3 - 0.9)*</v>
      </c>
      <c r="K18" s="2"/>
      <c r="L18" s="2"/>
      <c r="M18" s="2"/>
      <c r="N18" s="2"/>
    </row>
    <row r="19" spans="2:14" ht="19.2" customHeight="1" x14ac:dyDescent="0.3">
      <c r="B19" s="2"/>
      <c r="C19" s="12"/>
      <c r="D19" s="14" t="s">
        <v>26</v>
      </c>
      <c r="E19" s="4" t="s">
        <v>20</v>
      </c>
      <c r="F19" s="4" t="str" cm="1">
        <f t="array" ref="F19:J19">TRANSPOSE(temp!L72:L76)</f>
        <v>0.45 (0.44 - 0.45)*</v>
      </c>
      <c r="G19" s="4" t="str">
        <v>0.38 (0.37 - 0.39)*</v>
      </c>
      <c r="H19" s="4" t="str">
        <v>0.49 (0.48 - 0.5)*</v>
      </c>
      <c r="I19" s="4" t="str">
        <v>0.65 (0.63 - 0.67)*</v>
      </c>
      <c r="J19" s="4" t="str">
        <v>0.81 (0.75 - 0.86)*</v>
      </c>
      <c r="K19" s="2"/>
      <c r="L19" s="2"/>
      <c r="M19" s="2"/>
      <c r="N19" s="2"/>
    </row>
    <row r="20" spans="2:14" ht="19.2" customHeight="1" x14ac:dyDescent="0.3">
      <c r="B20" s="2"/>
      <c r="C20" s="12"/>
      <c r="D20" s="15"/>
      <c r="E20" s="4" t="s">
        <v>11</v>
      </c>
      <c r="F20" s="4" t="str" cm="1">
        <f t="array" ref="F20:J20">TRANSPOSE(temp!L77:L81)</f>
        <v>0.15 (0.15 - 0.16)*</v>
      </c>
      <c r="G20" s="4" t="str">
        <v>0.1 (0.1 - 0.11)*</v>
      </c>
      <c r="H20" s="4" t="str">
        <v>0.23 (0.22 - 0.24)*</v>
      </c>
      <c r="I20" s="4" t="str">
        <v>0.52 (0.49 - 0.55)*</v>
      </c>
      <c r="J20" s="4" t="str">
        <v>0.79 (0.7 - 0.89)*</v>
      </c>
      <c r="K20" s="2"/>
      <c r="L20" s="2"/>
      <c r="M20" s="2"/>
      <c r="N20" s="2"/>
    </row>
    <row r="21" spans="2:14" ht="19.2" customHeight="1" x14ac:dyDescent="0.3">
      <c r="B21" s="2"/>
      <c r="C21" s="12" t="s">
        <v>25</v>
      </c>
      <c r="D21" s="14" t="s">
        <v>37</v>
      </c>
      <c r="E21" s="4" t="s">
        <v>20</v>
      </c>
      <c r="F21" s="4" t="str" cm="1">
        <f t="array" ref="F21:J21">TRANSPOSE(temp!L82:L86)</f>
        <v>0.52 (0.5 - 0.54)*</v>
      </c>
      <c r="G21" s="4" t="str">
        <v>0.29 (0.25 - 0.33)*</v>
      </c>
      <c r="H21" s="4" t="str">
        <v>0.52 (0.49 - 0.55)*</v>
      </c>
      <c r="I21" s="4" t="str">
        <v>0.67 (0.63 - 0.71)*</v>
      </c>
      <c r="J21" s="4" t="str">
        <v>0.73 (0.66 - 0.8)*</v>
      </c>
      <c r="K21" s="2"/>
      <c r="L21" s="2"/>
      <c r="M21" s="2"/>
      <c r="N21" s="2"/>
    </row>
    <row r="22" spans="2:14" ht="19.2" customHeight="1" x14ac:dyDescent="0.3">
      <c r="B22" s="2"/>
      <c r="C22" s="12"/>
      <c r="D22" s="15"/>
      <c r="E22" s="4" t="s">
        <v>11</v>
      </c>
      <c r="F22" s="4" t="str" cm="1">
        <f t="array" ref="F22:J22">TRANSPOSE(temp!L87:L91)</f>
        <v>0.28 (0.27 - 0.3)*</v>
      </c>
      <c r="G22" s="4" t="str">
        <v>0.2 (0.18 - 0.22)*</v>
      </c>
      <c r="H22" s="4" t="str">
        <v>0.29 (0.27 - 0.32)*</v>
      </c>
      <c r="I22" s="4" t="str">
        <v>0.54 (0.49 - 0.59)*</v>
      </c>
      <c r="J22" s="4" t="str">
        <v>0.64 (0.45 - 0.83)*</v>
      </c>
      <c r="K22" s="2"/>
      <c r="L22" s="2"/>
      <c r="M22" s="2"/>
      <c r="N22" s="2"/>
    </row>
    <row r="23" spans="2:14" ht="19.2" customHeight="1" x14ac:dyDescent="0.3">
      <c r="B23" s="2"/>
      <c r="C23" s="12"/>
      <c r="D23" s="14" t="s">
        <v>26</v>
      </c>
      <c r="E23" s="4" t="s">
        <v>20</v>
      </c>
      <c r="F23" s="4" t="str" cm="1">
        <f t="array" ref="F23:J23">TRANSPOSE(temp!L92:L96)</f>
        <v>0.46 (0.45 - 0.47)*</v>
      </c>
      <c r="G23" s="4" t="str">
        <v>0.28 (0.27 - 0.3)*</v>
      </c>
      <c r="H23" s="4" t="str">
        <v>0.47 (0.45 - 0.48)*</v>
      </c>
      <c r="I23" s="4" t="str">
        <v>0.66 (0.64 - 0.68)*</v>
      </c>
      <c r="J23" s="4" t="str">
        <v>0.75 (0.71 - 0.8)*</v>
      </c>
      <c r="K23" s="2"/>
      <c r="L23" s="2"/>
      <c r="M23" s="2"/>
      <c r="N23" s="2"/>
    </row>
    <row r="24" spans="2:14" ht="19.2" customHeight="1" x14ac:dyDescent="0.3">
      <c r="B24" s="2"/>
      <c r="C24" s="12"/>
      <c r="D24" s="15"/>
      <c r="E24" s="4" t="s">
        <v>11</v>
      </c>
      <c r="F24" s="4" t="str" cm="1">
        <f t="array" ref="F24:J24">TRANSPOSE(temp!L97:L101)</f>
        <v>0.27 (0.26 - 0.28)*</v>
      </c>
      <c r="G24" s="4" t="str">
        <v>0.19 (0.18 - 0.2)*</v>
      </c>
      <c r="H24" s="4" t="str">
        <v>0.3 (0.28 - 0.31)*</v>
      </c>
      <c r="I24" s="4" t="str">
        <v>0.52 (0.49 - 0.55)*</v>
      </c>
      <c r="J24" s="4" t="str">
        <v>0.72 (0.64 - 0.79)*</v>
      </c>
      <c r="K24" s="2"/>
      <c r="L24" s="2"/>
      <c r="M24" s="2"/>
      <c r="N24" s="2"/>
    </row>
    <row r="25" spans="2:14" ht="19.2" customHeight="1" x14ac:dyDescent="0.3">
      <c r="B25" s="2"/>
      <c r="C25" s="13" t="s">
        <v>39</v>
      </c>
      <c r="D25" s="14" t="s">
        <v>37</v>
      </c>
      <c r="E25" s="4" t="s">
        <v>20</v>
      </c>
      <c r="F25" s="4" t="str" cm="1">
        <f t="array" ref="F25:J25">TRANSPOSE(temp!L102:L106)</f>
        <v>0.51 (0.49 - 0.53)*</v>
      </c>
      <c r="G25" s="4" t="str">
        <v>0.45 (0.43 - 0.47)*</v>
      </c>
      <c r="H25" s="4" t="str">
        <v>0.61 (0.59 - 0.64)*</v>
      </c>
      <c r="I25" s="4" t="str">
        <v>0.56 (0.46 - 0.66)*</v>
      </c>
      <c r="J25" s="4" t="str">
        <v xml:space="preserve">0.67 (0 - 1) </v>
      </c>
      <c r="K25" s="2"/>
      <c r="L25" s="2"/>
      <c r="M25" s="2"/>
      <c r="N25" s="2"/>
    </row>
    <row r="26" spans="2:14" ht="19.2" customHeight="1" x14ac:dyDescent="0.3">
      <c r="B26" s="2"/>
      <c r="C26" s="12"/>
      <c r="D26" s="15"/>
      <c r="E26" s="4" t="s">
        <v>11</v>
      </c>
      <c r="F26" s="4" t="str" cm="1">
        <f t="array" ref="F26:J26">TRANSPOSE(temp!L107:L111)</f>
        <v>0.07 (0.06 - 0.08)*</v>
      </c>
      <c r="G26" s="4" t="str">
        <v>0.06 (0.05 - 0.07)*</v>
      </c>
      <c r="H26" s="4" t="str">
        <v>0.11 (0.09 - 0.13)*</v>
      </c>
      <c r="I26" s="4" t="str">
        <v>0.21 (0.07 - 0.34)*</v>
      </c>
      <c r="J26" s="4" t="str">
        <v xml:space="preserve">0 (0 - 0) </v>
      </c>
      <c r="K26" s="2"/>
      <c r="L26" s="2"/>
      <c r="M26" s="2"/>
      <c r="N26" s="2"/>
    </row>
    <row r="27" spans="2:14" ht="19.2" customHeight="1" x14ac:dyDescent="0.3">
      <c r="B27" s="2"/>
      <c r="C27" s="12"/>
      <c r="D27" s="14" t="s">
        <v>26</v>
      </c>
      <c r="E27" s="4" t="s">
        <v>20</v>
      </c>
      <c r="F27" s="4" t="str" cm="1">
        <f t="array" ref="F27:J27">TRANSPOSE(temp!L112:L116)</f>
        <v>0.47 (0.47 - 0.48)*</v>
      </c>
      <c r="G27" s="4" t="str">
        <v>0.43 (0.42 - 0.44)*</v>
      </c>
      <c r="H27" s="4" t="str">
        <v>0.57 (0.56 - 0.59)*</v>
      </c>
      <c r="I27" s="4" t="str">
        <v>0.67 (0.62 - 0.73)*</v>
      </c>
      <c r="J27" s="4" t="str">
        <v>0.86 (0.6 - 1)*</v>
      </c>
      <c r="K27" s="2"/>
      <c r="L27" s="2"/>
      <c r="M27" s="2"/>
      <c r="N27" s="2"/>
    </row>
    <row r="28" spans="2:14" ht="19.2" customHeight="1" x14ac:dyDescent="0.3">
      <c r="B28" s="2"/>
      <c r="C28" s="12"/>
      <c r="D28" s="15"/>
      <c r="E28" s="4" t="s">
        <v>11</v>
      </c>
      <c r="F28" s="4" t="str" cm="1">
        <f t="array" ref="F28:J28">TRANSPOSE(temp!L117:L121)</f>
        <v>0.08 (0.08 - 0.09)*</v>
      </c>
      <c r="G28" s="4" t="str">
        <v>0.07 (0.07 - 0.07)*</v>
      </c>
      <c r="H28" s="4" t="str">
        <v>0.14 (0.12 - 0.15)*</v>
      </c>
      <c r="I28" s="4" t="str">
        <v>0.28 (0.2 - 0.36)*</v>
      </c>
      <c r="J28" s="4" t="str">
        <v xml:space="preserve">0 (0 - 0) </v>
      </c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20">
    <mergeCell ref="D7:D8"/>
    <mergeCell ref="C5:C8"/>
    <mergeCell ref="D5:D6"/>
    <mergeCell ref="C3:E3"/>
    <mergeCell ref="F3:J3"/>
    <mergeCell ref="C9:C12"/>
    <mergeCell ref="C17:C20"/>
    <mergeCell ref="C25:C28"/>
    <mergeCell ref="D9:D10"/>
    <mergeCell ref="D11:D12"/>
    <mergeCell ref="D17:D18"/>
    <mergeCell ref="D21:D22"/>
    <mergeCell ref="C21:C24"/>
    <mergeCell ref="D27:D28"/>
    <mergeCell ref="D15:D16"/>
    <mergeCell ref="C13:C16"/>
    <mergeCell ref="D19:D20"/>
    <mergeCell ref="D25:D26"/>
    <mergeCell ref="D13:D14"/>
    <mergeCell ref="D23:D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8BBC-1C6E-44E2-9561-9966A635774D}">
  <dimension ref="A1:Q121"/>
  <sheetViews>
    <sheetView workbookViewId="0">
      <selection sqref="A1:J1048576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1" max="11" width="6.5546875" customWidth="1"/>
    <col min="15" max="15" width="12" bestFit="1" customWidth="1"/>
    <col min="17" max="17" width="17.88671875" customWidth="1"/>
  </cols>
  <sheetData>
    <row r="1" spans="1:17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K1" s="7"/>
      <c r="L1" s="7" t="s">
        <v>49</v>
      </c>
      <c r="M1" s="7" t="s">
        <v>50</v>
      </c>
      <c r="N1" s="7" t="s">
        <v>51</v>
      </c>
      <c r="O1" s="7" t="s">
        <v>7</v>
      </c>
    </row>
    <row r="2" spans="1:17" x14ac:dyDescent="0.3">
      <c r="A2">
        <f>LTMLE!A77</f>
        <v>76</v>
      </c>
      <c r="B2" t="str">
        <f>_xlfn.CONCAT(IF(ISNUMBER(SEARCH("Yes-Treatment",LTMLE!D77)), "", "No "),IF(LTMLE!C77="ventilation_bin","Ventilation",IF(LTMLE!C77="rrt","RRT",IF(LTMLE!C77="pressor","Vasopressor",""))))</f>
        <v>Ventilation</v>
      </c>
      <c r="C2" t="str">
        <f>LEFT(LTMLE!D77, FIND("&amp;", LTMLE!D77)-1)</f>
        <v xml:space="preserve">White </v>
      </c>
      <c r="D2" t="str">
        <f>LTMLE!B77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0.44674556233304502</v>
      </c>
      <c r="H2">
        <f>VLOOKUP($A2,LTMLE!$A:$L, 10)</f>
        <v>0.43690338125406097</v>
      </c>
      <c r="I2">
        <f>VLOOKUP($A2,LTMLE!$A:$L, 11)</f>
        <v>0.45658774341202901</v>
      </c>
      <c r="J2">
        <f>VLOOKUP($A2,LTMLE!$A:$L, 9)</f>
        <v>0</v>
      </c>
      <c r="L2">
        <f>IFERROR(G2/G3,0)</f>
        <v>0.88709291526451883</v>
      </c>
      <c r="M2">
        <f>IFERROR(H2/H3, 0)</f>
        <v>0.90377412845180671</v>
      </c>
      <c r="N2">
        <f>IFERROR(I2/I3, 0)</f>
        <v>0.8716973858468744</v>
      </c>
      <c r="O2">
        <f>IFERROR(J2/J3, 0)</f>
        <v>0</v>
      </c>
      <c r="Q2" t="str">
        <f>_xlfn.CONCAT(ROUND(L2, 2), " (", ROUND(N2,2), " - ", ROUND(M2,2),  ")", IF(AND(O2 &lt;0.05, NOT(ISBLANK(O2))), "*", " ") )</f>
        <v>0.89 (0.87 - 0.9)*</v>
      </c>
    </row>
    <row r="3" spans="1:17" x14ac:dyDescent="0.3">
      <c r="A3">
        <f>LTMLE!A67</f>
        <v>66</v>
      </c>
      <c r="B3" t="str">
        <f>_xlfn.CONCAT(IF(ISNUMBER(SEARCH("Yes-Treatment",LTMLE!D67)), "", "No "),IF(LTMLE!C67="ventilation_bin","Ventilation",IF(LTMLE!C67="rrt","RRT",IF(LTMLE!C67="pressor","Vasopressor",""))))</f>
        <v>Ventilation</v>
      </c>
      <c r="C3" t="str">
        <f>LEFT(LTMLE!D67, FIND("&amp;", LTMLE!D67)-1)</f>
        <v xml:space="preserve">Non-white </v>
      </c>
      <c r="D3" t="str">
        <f>LTMLE!B67</f>
        <v>MIMIC</v>
      </c>
      <c r="E3">
        <f>VLOOKUP($A3,LTMLE!$A:$L, 5)</f>
        <v>0</v>
      </c>
      <c r="F3">
        <f>VLOOKUP($A3,LTMLE!$A:$L, 6)</f>
        <v>100</v>
      </c>
      <c r="G3">
        <f>VLOOKUP($A3,LTMLE!$A:$L, 7)</f>
        <v>0.50360627916843603</v>
      </c>
      <c r="H3">
        <f>VLOOKUP($A3,LTMLE!$A:$L, 10)</f>
        <v>0.48342098705844799</v>
      </c>
      <c r="I3">
        <f>VLOOKUP($A3,LTMLE!$A:$L, 11)</f>
        <v>0.52379157127842402</v>
      </c>
      <c r="J3">
        <f>VLOOKUP($A3,LTMLE!$A:$L, 9)</f>
        <v>0</v>
      </c>
    </row>
    <row r="4" spans="1:17" x14ac:dyDescent="0.3">
      <c r="A4">
        <f>LTMLE!A17</f>
        <v>16</v>
      </c>
      <c r="B4" t="str">
        <f>_xlfn.CONCAT(IF(ISNUMBER(SEARCH("Yes-Treatment",LTMLE!D17)), "", "No "),IF(LTMLE!C17="ventilation_bin","Ventilation",IF(LTMLE!C17="rrt","RRT",IF(LTMLE!C17="pressor","Vasopressor",""))))</f>
        <v>Ventilation</v>
      </c>
      <c r="C4" t="str">
        <f>LEFT(LTMLE!D17, FIND("&amp;", LTMLE!D17)-1)</f>
        <v xml:space="preserve">White </v>
      </c>
      <c r="D4" t="str">
        <f>LTMLE!B17</f>
        <v>eICU</v>
      </c>
      <c r="E4">
        <f>VLOOKUP($A4,LTMLE!$A:$L, 5)</f>
        <v>0</v>
      </c>
      <c r="F4">
        <f>VLOOKUP($A4,LTMLE!$A:$L, 6)</f>
        <v>100</v>
      </c>
      <c r="G4">
        <f>VLOOKUP($A4,LTMLE!$A:$L, 7)</f>
        <v>0.26708625837208899</v>
      </c>
      <c r="H4">
        <f>VLOOKUP($A4,LTMLE!$A:$L, 10)</f>
        <v>0.25929661100963303</v>
      </c>
      <c r="I4">
        <f>VLOOKUP($A4,LTMLE!$A:$L, 11)</f>
        <v>0.27487590573454501</v>
      </c>
      <c r="J4">
        <f>VLOOKUP($A4,LTMLE!$A:$L, 9)</f>
        <v>0</v>
      </c>
      <c r="L4">
        <f t="shared" ref="L4" si="0">IFERROR(G4/G5,0)</f>
        <v>0.98913313936878433</v>
      </c>
      <c r="M4">
        <f t="shared" ref="M4" si="1">IFERROR(H4/H5, 0)</f>
        <v>1.021163568989035</v>
      </c>
      <c r="N4">
        <f t="shared" ref="N4" si="2">IFERROR(I4/I5, 0)</f>
        <v>0.96070695596641598</v>
      </c>
      <c r="O4">
        <f t="shared" ref="O4" si="3">IFERROR(J4/J5, 0)</f>
        <v>0</v>
      </c>
      <c r="Q4" t="str">
        <f t="shared" ref="Q4" si="4">_xlfn.CONCAT(ROUND(L4, 2), " (", ROUND(N4,2), " - ", ROUND(M4,2),  ")", IF(AND(O4 &lt;0.05, NOT(ISBLANK(O4))), "*", " ") )</f>
        <v>0.99 (0.96 - 1.02)*</v>
      </c>
    </row>
    <row r="5" spans="1:17" x14ac:dyDescent="0.3">
      <c r="A5">
        <f>LTMLE!A7</f>
        <v>6</v>
      </c>
      <c r="B5" t="str">
        <f>_xlfn.CONCAT(IF(ISNUMBER(SEARCH("Yes-Treatment",LTMLE!D7)), "", "No "),IF(LTMLE!C7="ventilation_bin","Ventilation",IF(LTMLE!C7="rrt","RRT",IF(LTMLE!C7="pressor","Vasopressor",""))))</f>
        <v>Ventilation</v>
      </c>
      <c r="C5" t="str">
        <f>LEFT(LTMLE!D7, FIND("&amp;", LTMLE!D7)-1)</f>
        <v xml:space="preserve">Non-white </v>
      </c>
      <c r="D5" t="str">
        <f>LTMLE!B7</f>
        <v>eICU</v>
      </c>
      <c r="E5">
        <f>VLOOKUP($A5,LTMLE!$A:$L, 5)</f>
        <v>0</v>
      </c>
      <c r="F5">
        <f>VLOOKUP($A5,LTMLE!$A:$L, 6)</f>
        <v>100</v>
      </c>
      <c r="G5">
        <f>VLOOKUP($A5,LTMLE!$A:$L, 7)</f>
        <v>0.270020533881344</v>
      </c>
      <c r="H5">
        <f>VLOOKUP($A5,LTMLE!$A:$L, 10)</f>
        <v>0.25392270042138299</v>
      </c>
      <c r="I5">
        <f>VLOOKUP($A5,LTMLE!$A:$L, 11)</f>
        <v>0.28611836734130403</v>
      </c>
      <c r="J5">
        <f>VLOOKUP($A5,LTMLE!$A:$L, 9)</f>
        <v>4.8613009837103098E-237</v>
      </c>
    </row>
    <row r="6" spans="1:17" x14ac:dyDescent="0.3">
      <c r="A6">
        <f>LTMLE!A78</f>
        <v>77</v>
      </c>
      <c r="B6" t="str">
        <f>_xlfn.CONCAT(IF(ISNUMBER(SEARCH("Yes-Treatment",LTMLE!D78)), "", "No "),IF(LTMLE!C78="ventilation_bin","Ventilation",IF(LTMLE!C78="rrt","RRT",IF(LTMLE!C78="pressor","Vasopressor",""))))</f>
        <v>Ventilation</v>
      </c>
      <c r="C6" t="str">
        <f>LEFT(LTMLE!D78, FIND("&amp;", LTMLE!D78)-1)</f>
        <v xml:space="preserve">White </v>
      </c>
      <c r="D6" t="str">
        <f>LTMLE!B78</f>
        <v>MIMIC</v>
      </c>
      <c r="E6">
        <f>VLOOKUP($A6,LTMLE!$A:$L, 5)</f>
        <v>0</v>
      </c>
      <c r="F6">
        <f>VLOOKUP($A6,LTMLE!$A:$L, 6)</f>
        <v>5</v>
      </c>
      <c r="G6">
        <f>VLOOKUP($A6,LTMLE!$A:$L, 7)</f>
        <v>0.289783281734108</v>
      </c>
      <c r="H6">
        <f>VLOOKUP($A6,LTMLE!$A:$L, 10)</f>
        <v>0.27413757213858198</v>
      </c>
      <c r="I6">
        <f>VLOOKUP($A6,LTMLE!$A:$L, 11)</f>
        <v>0.30542899132963303</v>
      </c>
      <c r="J6">
        <f>VLOOKUP($A6,LTMLE!$A:$L, 9)</f>
        <v>1.5247713908139899E-288</v>
      </c>
      <c r="L6">
        <f t="shared" ref="L6" si="5">IFERROR(G6/G7,0)</f>
        <v>0.86008736587734891</v>
      </c>
      <c r="M6">
        <f t="shared" ref="M6" si="6">IFERROR(H6/H7, 0)</f>
        <v>0.91201173800737678</v>
      </c>
      <c r="N6">
        <f t="shared" ref="N6" si="7">IFERROR(I6/I7, 0)</f>
        <v>0.81827283178897692</v>
      </c>
      <c r="O6">
        <f t="shared" ref="O6" si="8">IFERROR(J6/J7, 0)</f>
        <v>1.801564479619643E-215</v>
      </c>
      <c r="Q6" t="str">
        <f t="shared" ref="Q6" si="9">_xlfn.CONCAT(ROUND(L6, 2), " (", ROUND(N6,2), " - ", ROUND(M6,2),  ")", IF(AND(O6 &lt;0.05, NOT(ISBLANK(O6))), "*", " ") )</f>
        <v>0.86 (0.82 - 0.91)*</v>
      </c>
    </row>
    <row r="7" spans="1:17" x14ac:dyDescent="0.3">
      <c r="A7">
        <f>LTMLE!A68</f>
        <v>67</v>
      </c>
      <c r="B7" t="str">
        <f>_xlfn.CONCAT(IF(ISNUMBER(SEARCH("Yes-Treatment",LTMLE!D68)), "", "No "),IF(LTMLE!C68="ventilation_bin","Ventilation",IF(LTMLE!C68="rrt","RRT",IF(LTMLE!C68="pressor","Vasopressor",""))))</f>
        <v>Ventilation</v>
      </c>
      <c r="C7" t="str">
        <f>LEFT(LTMLE!D68, FIND("&amp;", LTMLE!D68)-1)</f>
        <v xml:space="preserve">Non-white </v>
      </c>
      <c r="D7" t="str">
        <f>LTMLE!B68</f>
        <v>MIMIC</v>
      </c>
      <c r="E7">
        <f>VLOOKUP($A7,LTMLE!$A:$L, 5)</f>
        <v>0</v>
      </c>
      <c r="F7">
        <f>VLOOKUP($A7,LTMLE!$A:$L, 6)</f>
        <v>5</v>
      </c>
      <c r="G7">
        <f>VLOOKUP($A7,LTMLE!$A:$L, 7)</f>
        <v>0.336923076923132</v>
      </c>
      <c r="H7">
        <f>VLOOKUP($A7,LTMLE!$A:$L, 10)</f>
        <v>0.30058557441106598</v>
      </c>
      <c r="I7">
        <f>VLOOKUP($A7,LTMLE!$A:$L, 11)</f>
        <v>0.37326057943519703</v>
      </c>
      <c r="J7">
        <f>VLOOKUP($A7,LTMLE!$A:$L, 9)</f>
        <v>8.4635959915012793E-74</v>
      </c>
    </row>
    <row r="8" spans="1:17" x14ac:dyDescent="0.3">
      <c r="A8">
        <f>LTMLE!A18</f>
        <v>17</v>
      </c>
      <c r="B8" t="str">
        <f>_xlfn.CONCAT(IF(ISNUMBER(SEARCH("Yes-Treatment",LTMLE!D18)), "", "No "),IF(LTMLE!C18="ventilation_bin","Ventilation",IF(LTMLE!C18="rrt","RRT",IF(LTMLE!C18="pressor","Vasopressor",""))))</f>
        <v>Ventilation</v>
      </c>
      <c r="C8" t="str">
        <f>LEFT(LTMLE!D18, FIND("&amp;", LTMLE!D18)-1)</f>
        <v xml:space="preserve">White </v>
      </c>
      <c r="D8" t="str">
        <f>LTMLE!B18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0.19340623469878801</v>
      </c>
      <c r="H8">
        <f>VLOOKUP($A8,LTMLE!$A:$L, 10)</f>
        <v>0.183516257294318</v>
      </c>
      <c r="I8">
        <f>VLOOKUP($A8,LTMLE!$A:$L, 11)</f>
        <v>0.20329621210325799</v>
      </c>
      <c r="J8">
        <f>VLOOKUP($A8,LTMLE!$A:$L, 9)</f>
        <v>0</v>
      </c>
      <c r="L8">
        <f t="shared" ref="L8" si="10">IFERROR(G8/G9,0)</f>
        <v>1.0451521231965006</v>
      </c>
      <c r="M8">
        <f t="shared" ref="M8" si="11">IFERROR(H8/H9, 0)</f>
        <v>1.1152843831263437</v>
      </c>
      <c r="N8">
        <f t="shared" ref="N8" si="12">IFERROR(I8/I9, 0)</f>
        <v>0.98901130651854641</v>
      </c>
      <c r="O8">
        <f t="shared" ref="O8" si="13">IFERROR(J8/J9, 0)</f>
        <v>0</v>
      </c>
      <c r="Q8" t="str">
        <f t="shared" ref="Q8" si="14">_xlfn.CONCAT(ROUND(L8, 2), " (", ROUND(N8,2), " - ", ROUND(M8,2),  ")", IF(AND(O8 &lt;0.05, NOT(ISBLANK(O8))), "*", " ") )</f>
        <v>1.05 (0.99 - 1.12)*</v>
      </c>
    </row>
    <row r="9" spans="1:17" x14ac:dyDescent="0.3">
      <c r="A9">
        <f>LTMLE!A8</f>
        <v>7</v>
      </c>
      <c r="B9" t="str">
        <f>_xlfn.CONCAT(IF(ISNUMBER(SEARCH("Yes-Treatment",LTMLE!D8)), "", "No "),IF(LTMLE!C8="ventilation_bin","Ventilation",IF(LTMLE!C8="rrt","RRT",IF(LTMLE!C8="pressor","Vasopressor",""))))</f>
        <v>Ventilation</v>
      </c>
      <c r="C9" t="str">
        <f>LEFT(LTMLE!D8, FIND("&amp;", LTMLE!D8)-1)</f>
        <v xml:space="preserve">Non-white </v>
      </c>
      <c r="D9" t="str">
        <f>LTMLE!B8</f>
        <v>eICU</v>
      </c>
      <c r="E9">
        <f>VLOOKUP($A9,LTMLE!$A:$L, 5)</f>
        <v>0</v>
      </c>
      <c r="F9">
        <f>VLOOKUP($A9,LTMLE!$A:$L, 6)</f>
        <v>5</v>
      </c>
      <c r="G9">
        <f>VLOOKUP($A9,LTMLE!$A:$L, 7)</f>
        <v>0.18505079825822199</v>
      </c>
      <c r="H9">
        <f>VLOOKUP($A9,LTMLE!$A:$L, 10)</f>
        <v>0.164546603602472</v>
      </c>
      <c r="I9">
        <f>VLOOKUP($A9,LTMLE!$A:$L, 11)</f>
        <v>0.205554992913972</v>
      </c>
      <c r="J9">
        <f>VLOOKUP($A9,LTMLE!$A:$L, 9)</f>
        <v>5.1228447090041097E-70</v>
      </c>
    </row>
    <row r="10" spans="1:17" x14ac:dyDescent="0.3">
      <c r="A10">
        <f>LTMLE!A79</f>
        <v>78</v>
      </c>
      <c r="B10" t="str">
        <f>_xlfn.CONCAT(IF(ISNUMBER(SEARCH("Yes-Treatment",LTMLE!D79)), "", "No "),IF(LTMLE!C79="ventilation_bin","Ventilation",IF(LTMLE!C79="rrt","RRT",IF(LTMLE!C79="pressor","Vasopressor",""))))</f>
        <v>Ventilation</v>
      </c>
      <c r="C10" t="str">
        <f>LEFT(LTMLE!D79, FIND("&amp;", LTMLE!D79)-1)</f>
        <v xml:space="preserve">White </v>
      </c>
      <c r="D10" t="str">
        <f>LTMLE!B79</f>
        <v>MIMIC</v>
      </c>
      <c r="E10">
        <f>VLOOKUP($A10,LTMLE!$A:$L, 5)</f>
        <v>6</v>
      </c>
      <c r="F10">
        <f>VLOOKUP($A10,LTMLE!$A:$L, 6)</f>
        <v>10</v>
      </c>
      <c r="G10">
        <f>VLOOKUP($A10,LTMLE!$A:$L, 7)</f>
        <v>0.451689671689112</v>
      </c>
      <c r="H10">
        <f>VLOOKUP($A10,LTMLE!$A:$L, 10)</f>
        <v>0.43664180430284599</v>
      </c>
      <c r="I10">
        <f>VLOOKUP($A10,LTMLE!$A:$L, 11)</f>
        <v>0.46673753907537902</v>
      </c>
      <c r="J10">
        <f>VLOOKUP($A10,LTMLE!$A:$L, 9)</f>
        <v>0</v>
      </c>
      <c r="L10">
        <f t="shared" ref="L10" si="15">IFERROR(G10/G11,0)</f>
        <v>0.88288849042192652</v>
      </c>
      <c r="M10">
        <f t="shared" ref="M10" si="16">IFERROR(H10/H11, 0)</f>
        <v>0.90875953848640567</v>
      </c>
      <c r="N10">
        <f t="shared" ref="N10" si="17">IFERROR(I10/I11, 0)</f>
        <v>0.85998464939472907</v>
      </c>
      <c r="O10">
        <f t="shared" ref="O10" si="18">IFERROR(J10/J11, 0)</f>
        <v>0</v>
      </c>
      <c r="Q10" t="str">
        <f t="shared" ref="Q10" si="19">_xlfn.CONCAT(ROUND(L10, 2), " (", ROUND(N10,2), " - ", ROUND(M10,2),  ")", IF(AND(O10 &lt;0.05, NOT(ISBLANK(O10))), "*", " ") )</f>
        <v>0.88 (0.86 - 0.91)*</v>
      </c>
    </row>
    <row r="11" spans="1:17" x14ac:dyDescent="0.3">
      <c r="A11">
        <f>LTMLE!A69</f>
        <v>68</v>
      </c>
      <c r="B11" t="str">
        <f>_xlfn.CONCAT(IF(ISNUMBER(SEARCH("Yes-Treatment",LTMLE!D69)), "", "No "),IF(LTMLE!C69="ventilation_bin","Ventilation",IF(LTMLE!C69="rrt","RRT",IF(LTMLE!C69="pressor","Vasopressor",""))))</f>
        <v>Ventilation</v>
      </c>
      <c r="C11" t="str">
        <f>LEFT(LTMLE!D69, FIND("&amp;", LTMLE!D69)-1)</f>
        <v xml:space="preserve">Non-white </v>
      </c>
      <c r="D11" t="str">
        <f>LTMLE!B69</f>
        <v>MIMIC</v>
      </c>
      <c r="E11">
        <f>VLOOKUP($A11,LTMLE!$A:$L, 5)</f>
        <v>6</v>
      </c>
      <c r="F11">
        <f>VLOOKUP($A11,LTMLE!$A:$L, 6)</f>
        <v>10</v>
      </c>
      <c r="G11">
        <f>VLOOKUP($A11,LTMLE!$A:$L, 7)</f>
        <v>0.51160443995962901</v>
      </c>
      <c r="H11">
        <f>VLOOKUP($A11,LTMLE!$A:$L, 10)</f>
        <v>0.48048112378561603</v>
      </c>
      <c r="I11">
        <f>VLOOKUP($A11,LTMLE!$A:$L, 11)</f>
        <v>0.54272775613364299</v>
      </c>
      <c r="J11">
        <f>VLOOKUP($A11,LTMLE!$A:$L, 9)</f>
        <v>9.9269784579948703E-228</v>
      </c>
    </row>
    <row r="12" spans="1:17" x14ac:dyDescent="0.3">
      <c r="A12">
        <f>LTMLE!A19</f>
        <v>18</v>
      </c>
      <c r="B12" t="str">
        <f>_xlfn.CONCAT(IF(ISNUMBER(SEARCH("Yes-Treatment",LTMLE!D19)), "", "No "),IF(LTMLE!C19="ventilation_bin","Ventilation",IF(LTMLE!C19="rrt","RRT",IF(LTMLE!C19="pressor","Vasopressor",""))))</f>
        <v>Ventilation</v>
      </c>
      <c r="C12" t="str">
        <f>LEFT(LTMLE!D19, FIND("&amp;", LTMLE!D19)-1)</f>
        <v xml:space="preserve">White </v>
      </c>
      <c r="D12" t="str">
        <f>LTMLE!B19</f>
        <v>eICU</v>
      </c>
      <c r="E12">
        <f>VLOOKUP($A12,LTMLE!$A:$L, 5)</f>
        <v>6</v>
      </c>
      <c r="F12">
        <f>VLOOKUP($A12,LTMLE!$A:$L, 6)</f>
        <v>10</v>
      </c>
      <c r="G12">
        <f>VLOOKUP($A12,LTMLE!$A:$L, 7)</f>
        <v>0.28647540983641501</v>
      </c>
      <c r="H12">
        <f>VLOOKUP($A12,LTMLE!$A:$L, 10)</f>
        <v>0.27378991614674802</v>
      </c>
      <c r="I12">
        <f>VLOOKUP($A12,LTMLE!$A:$L, 11)</f>
        <v>0.29916090352608199</v>
      </c>
      <c r="J12">
        <f>VLOOKUP($A12,LTMLE!$A:$L, 9)</f>
        <v>0</v>
      </c>
      <c r="L12">
        <f t="shared" ref="L12" si="20">IFERROR(G12/G13,0)</f>
        <v>0.99970622370517837</v>
      </c>
      <c r="M12">
        <f t="shared" ref="M12" si="21">IFERROR(H12/H13, 0)</f>
        <v>1.0498375895785585</v>
      </c>
      <c r="N12">
        <f t="shared" ref="N12" si="22">IFERROR(I12/I13, 0)</f>
        <v>0.95784653781059326</v>
      </c>
      <c r="O12">
        <f t="shared" ref="O12" si="23">IFERROR(J12/J13, 0)</f>
        <v>0</v>
      </c>
      <c r="Q12" t="str">
        <f t="shared" ref="Q12" si="24">_xlfn.CONCAT(ROUND(L12, 2), " (", ROUND(N12,2), " - ", ROUND(M12,2),  ")", IF(AND(O12 &lt;0.05, NOT(ISBLANK(O12))), "*", " ") )</f>
        <v>1 (0.96 - 1.05)*</v>
      </c>
    </row>
    <row r="13" spans="1:17" x14ac:dyDescent="0.3">
      <c r="A13">
        <f>LTMLE!A9</f>
        <v>8</v>
      </c>
      <c r="B13" t="str">
        <f>_xlfn.CONCAT(IF(ISNUMBER(SEARCH("Yes-Treatment",LTMLE!D9)), "", "No "),IF(LTMLE!C9="ventilation_bin","Ventilation",IF(LTMLE!C9="rrt","RRT",IF(LTMLE!C9="pressor","Vasopressor",""))))</f>
        <v>Ventilation</v>
      </c>
      <c r="C13" t="str">
        <f>LEFT(LTMLE!D9, FIND("&amp;", LTMLE!D9)-1)</f>
        <v xml:space="preserve">Non-white </v>
      </c>
      <c r="D13" t="str">
        <f>LTMLE!B9</f>
        <v>eICU</v>
      </c>
      <c r="E13">
        <f>VLOOKUP($A13,LTMLE!$A:$L, 5)</f>
        <v>6</v>
      </c>
      <c r="F13">
        <f>VLOOKUP($A13,LTMLE!$A:$L, 6)</f>
        <v>10</v>
      </c>
      <c r="G13">
        <f>VLOOKUP($A13,LTMLE!$A:$L, 7)</f>
        <v>0.28655959425226002</v>
      </c>
      <c r="H13">
        <f>VLOOKUP($A13,LTMLE!$A:$L, 10)</f>
        <v>0.26079263960881499</v>
      </c>
      <c r="I13">
        <f>VLOOKUP($A13,LTMLE!$A:$L, 11)</f>
        <v>0.31232654889570499</v>
      </c>
      <c r="J13">
        <f>VLOOKUP($A13,LTMLE!$A:$L, 9)</f>
        <v>2.46855905713008E-105</v>
      </c>
    </row>
    <row r="14" spans="1:17" x14ac:dyDescent="0.3">
      <c r="A14">
        <f>LTMLE!A80</f>
        <v>79</v>
      </c>
      <c r="B14" t="str">
        <f>_xlfn.CONCAT(IF(ISNUMBER(SEARCH("Yes-Treatment",LTMLE!D80)), "", "No "),IF(LTMLE!C80="ventilation_bin","Ventilation",IF(LTMLE!C80="rrt","RRT",IF(LTMLE!C80="pressor","Vasopressor",""))))</f>
        <v>Ventilation</v>
      </c>
      <c r="C14" t="str">
        <f>LEFT(LTMLE!D80, FIND("&amp;", LTMLE!D80)-1)</f>
        <v xml:space="preserve">White </v>
      </c>
      <c r="D14" t="str">
        <f>LTMLE!B80</f>
        <v>MIMIC</v>
      </c>
      <c r="E14">
        <f>VLOOKUP($A14,LTMLE!$A:$L, 5)</f>
        <v>11</v>
      </c>
      <c r="F14">
        <f>VLOOKUP($A14,LTMLE!$A:$L, 6)</f>
        <v>15</v>
      </c>
      <c r="G14">
        <f>VLOOKUP($A14,LTMLE!$A:$L, 7)</f>
        <v>0.63319878910191096</v>
      </c>
      <c r="H14">
        <f>VLOOKUP($A14,LTMLE!$A:$L, 10)</f>
        <v>0.61197850448274804</v>
      </c>
      <c r="I14">
        <f>VLOOKUP($A14,LTMLE!$A:$L, 11)</f>
        <v>0.654419073721073</v>
      </c>
      <c r="J14">
        <f>VLOOKUP($A14,LTMLE!$A:$L, 9)</f>
        <v>0</v>
      </c>
      <c r="L14">
        <f t="shared" ref="L14" si="25">IFERROR(G14/G15,0)</f>
        <v>1.0110476578030458</v>
      </c>
      <c r="M14">
        <f t="shared" ref="M14" si="26">IFERROR(H14/H15, 0)</f>
        <v>1.0423693731415129</v>
      </c>
      <c r="N14">
        <f t="shared" ref="N14" si="27">IFERROR(I14/I15, 0)</f>
        <v>0.98341386840112466</v>
      </c>
      <c r="O14">
        <f t="shared" ref="O14" si="28">IFERROR(J14/J15, 0)</f>
        <v>0</v>
      </c>
      <c r="Q14" t="str">
        <f t="shared" ref="Q14" si="29">_xlfn.CONCAT(ROUND(L14, 2), " (", ROUND(N14,2), " - ", ROUND(M14,2),  ")", IF(AND(O14 &lt;0.05, NOT(ISBLANK(O14))), "*", " ") )</f>
        <v>1.01 (0.98 - 1.04)*</v>
      </c>
    </row>
    <row r="15" spans="1:17" x14ac:dyDescent="0.3">
      <c r="A15">
        <f>LTMLE!A70</f>
        <v>69</v>
      </c>
      <c r="B15" t="str">
        <f>_xlfn.CONCAT(IF(ISNUMBER(SEARCH("Yes-Treatment",LTMLE!D70)), "", "No "),IF(LTMLE!C70="ventilation_bin","Ventilation",IF(LTMLE!C70="rrt","RRT",IF(LTMLE!C70="pressor","Vasopressor",""))))</f>
        <v>Ventilation</v>
      </c>
      <c r="C15" t="str">
        <f>LEFT(LTMLE!D70, FIND("&amp;", LTMLE!D70)-1)</f>
        <v xml:space="preserve">Non-white </v>
      </c>
      <c r="D15" t="str">
        <f>LTMLE!B70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0.62627986348123199</v>
      </c>
      <c r="H15">
        <f>VLOOKUP($A15,LTMLE!$A:$L, 10)</f>
        <v>0.58710330546105305</v>
      </c>
      <c r="I15">
        <f>VLOOKUP($A15,LTMLE!$A:$L, 11)</f>
        <v>0.66545642150141204</v>
      </c>
      <c r="J15">
        <f>VLOOKUP($A15,LTMLE!$A:$L, 9)</f>
        <v>1.70298655106282E-215</v>
      </c>
    </row>
    <row r="16" spans="1:17" x14ac:dyDescent="0.3">
      <c r="A16">
        <f>LTMLE!A20</f>
        <v>19</v>
      </c>
      <c r="B16" t="str">
        <f>_xlfn.CONCAT(IF(ISNUMBER(SEARCH("Yes-Treatment",LTMLE!D20)), "", "No "),IF(LTMLE!C20="ventilation_bin","Ventilation",IF(LTMLE!C20="rrt","RRT",IF(LTMLE!C20="pressor","Vasopressor",""))))</f>
        <v>Ventilation</v>
      </c>
      <c r="C16" t="str">
        <f>LEFT(LTMLE!D20, FIND("&amp;", LTMLE!D20)-1)</f>
        <v xml:space="preserve">White </v>
      </c>
      <c r="D16" t="str">
        <f>LTMLE!B20</f>
        <v>eICU</v>
      </c>
      <c r="E16">
        <f>VLOOKUP($A16,LTMLE!$A:$L, 5)</f>
        <v>11</v>
      </c>
      <c r="F16">
        <f>VLOOKUP($A16,LTMLE!$A:$L, 6)</f>
        <v>15</v>
      </c>
      <c r="G16">
        <f>VLOOKUP($A16,LTMLE!$A:$L, 7)</f>
        <v>0.50439648281374705</v>
      </c>
      <c r="H16">
        <f>VLOOKUP($A16,LTMLE!$A:$L, 10)</f>
        <v>0.47668301797742901</v>
      </c>
      <c r="I16">
        <f>VLOOKUP($A16,LTMLE!$A:$L, 11)</f>
        <v>0.53210994765006603</v>
      </c>
      <c r="J16">
        <f>VLOOKUP($A16,LTMLE!$A:$L, 9)</f>
        <v>1.0687423870702899E-278</v>
      </c>
      <c r="L16">
        <f t="shared" ref="L16" si="30">IFERROR(G16/G17,0)</f>
        <v>0.94680010183053276</v>
      </c>
      <c r="M16">
        <f t="shared" ref="M16" si="31">IFERROR(H16/H17, 0)</f>
        <v>0.99438252639995151</v>
      </c>
      <c r="N16">
        <f t="shared" ref="N16" si="32">IFERROR(I16/I17, 0)</f>
        <v>0.90788207376495345</v>
      </c>
      <c r="O16">
        <f t="shared" ref="O16" si="33">IFERROR(J16/J17, 0)</f>
        <v>3.6282992833310727E-194</v>
      </c>
      <c r="Q16" t="str">
        <f t="shared" ref="Q16" si="34">_xlfn.CONCAT(ROUND(L16, 2), " (", ROUND(N16,2), " - ", ROUND(M16,2),  ")", IF(AND(O16 &lt;0.05, NOT(ISBLANK(O16))), "*", " ") )</f>
        <v>0.95 (0.91 - 0.99)*</v>
      </c>
    </row>
    <row r="17" spans="1:17" x14ac:dyDescent="0.3">
      <c r="A17">
        <f>LTMLE!A10</f>
        <v>9</v>
      </c>
      <c r="B17" t="str">
        <f>_xlfn.CONCAT(IF(ISNUMBER(SEARCH("Yes-Treatment",LTMLE!D10)), "", "No "),IF(LTMLE!C10="ventilation_bin","Ventilation",IF(LTMLE!C10="rrt","RRT",IF(LTMLE!C10="pressor","Vasopressor",""))))</f>
        <v>Ventilation</v>
      </c>
      <c r="C17" t="str">
        <f>LEFT(LTMLE!D10, FIND("&amp;", LTMLE!D10)-1)</f>
        <v xml:space="preserve">Non-white </v>
      </c>
      <c r="D17" t="str">
        <f>LTMLE!B10</f>
        <v>eICU</v>
      </c>
      <c r="E17">
        <f>VLOOKUP($A17,LTMLE!$A:$L, 5)</f>
        <v>11</v>
      </c>
      <c r="F17">
        <f>VLOOKUP($A17,LTMLE!$A:$L, 6)</f>
        <v>15</v>
      </c>
      <c r="G17">
        <f>VLOOKUP($A17,LTMLE!$A:$L, 7)</f>
        <v>0.53273809523103399</v>
      </c>
      <c r="H17">
        <f>VLOOKUP($A17,LTMLE!$A:$L, 10)</f>
        <v>0.47937589943701597</v>
      </c>
      <c r="I17">
        <f>VLOOKUP($A17,LTMLE!$A:$L, 11)</f>
        <v>0.58610029102505101</v>
      </c>
      <c r="J17">
        <f>VLOOKUP($A17,LTMLE!$A:$L, 9)</f>
        <v>2.9455739552143499E-85</v>
      </c>
    </row>
    <row r="18" spans="1:17" x14ac:dyDescent="0.3">
      <c r="A18">
        <f>LTMLE!A81</f>
        <v>80</v>
      </c>
      <c r="B18" t="str">
        <f>_xlfn.CONCAT(IF(ISNUMBER(SEARCH("Yes-Treatment",LTMLE!D81)), "", "No "),IF(LTMLE!C81="ventilation_bin","Ventilation",IF(LTMLE!C81="rrt","RRT",IF(LTMLE!C81="pressor","Vasopressor",""))))</f>
        <v>Ventilation</v>
      </c>
      <c r="C18" t="str">
        <f>LEFT(LTMLE!D81, FIND("&amp;", LTMLE!D81)-1)</f>
        <v xml:space="preserve">White </v>
      </c>
      <c r="D18" t="str">
        <f>LTMLE!B81</f>
        <v>MIMIC</v>
      </c>
      <c r="E18">
        <f>VLOOKUP($A18,LTMLE!$A:$L, 5)</f>
        <v>16</v>
      </c>
      <c r="F18">
        <f>VLOOKUP($A18,LTMLE!$A:$L, 6)</f>
        <v>100</v>
      </c>
      <c r="G18">
        <f>VLOOKUP($A18,LTMLE!$A:$L, 7)</f>
        <v>0.74742268041181503</v>
      </c>
      <c r="H18">
        <f>VLOOKUP($A18,LTMLE!$A:$L, 10)</f>
        <v>0.70415082012487595</v>
      </c>
      <c r="I18">
        <f>VLOOKUP($A18,LTMLE!$A:$L, 11)</f>
        <v>0.790694540698754</v>
      </c>
      <c r="J18">
        <f>VLOOKUP($A18,LTMLE!$A:$L, 9)</f>
        <v>3.17920637696875E-251</v>
      </c>
      <c r="L18">
        <f t="shared" ref="L18" si="35">IFERROR(G18/G19,0)</f>
        <v>1.0336696643999663</v>
      </c>
      <c r="M18">
        <f t="shared" ref="M18" si="36">IFERROR(H18/H19, 0)</f>
        <v>1.0898721784694567</v>
      </c>
      <c r="N18">
        <f t="shared" ref="N18" si="37">IFERROR(I18/I19, 0)</f>
        <v>0.9882839807425452</v>
      </c>
      <c r="O18">
        <f t="shared" ref="O18" si="38">IFERROR(J18/J19, 0)</f>
        <v>2.7718956504632462E-176</v>
      </c>
      <c r="Q18" t="str">
        <f t="shared" ref="Q18" si="39">_xlfn.CONCAT(ROUND(L18, 2), " (", ROUND(N18,2), " - ", ROUND(M18,2),  ")", IF(AND(O18 &lt;0.05, NOT(ISBLANK(O18))), "*", " ") )</f>
        <v>1.03 (0.99 - 1.09)*</v>
      </c>
    </row>
    <row r="19" spans="1:17" x14ac:dyDescent="0.3">
      <c r="A19">
        <f>LTMLE!A71</f>
        <v>70</v>
      </c>
      <c r="B19" t="str">
        <f>_xlfn.CONCAT(IF(ISNUMBER(SEARCH("Yes-Treatment",LTMLE!D71)), "", "No "),IF(LTMLE!C71="ventilation_bin","Ventilation",IF(LTMLE!C71="rrt","RRT",IF(LTMLE!C71="pressor","Vasopressor",""))))</f>
        <v>Ventilation</v>
      </c>
      <c r="C19" t="str">
        <f>LEFT(LTMLE!D71, FIND("&amp;", LTMLE!D71)-1)</f>
        <v xml:space="preserve">Non-white </v>
      </c>
      <c r="D19" t="str">
        <f>LTMLE!B71</f>
        <v>MIMIC</v>
      </c>
      <c r="E19">
        <f>VLOOKUP($A19,LTMLE!$A:$L, 5)</f>
        <v>16</v>
      </c>
      <c r="F19">
        <f>VLOOKUP($A19,LTMLE!$A:$L, 6)</f>
        <v>100</v>
      </c>
      <c r="G19">
        <f>VLOOKUP($A19,LTMLE!$A:$L, 7)</f>
        <v>0.72307692307646998</v>
      </c>
      <c r="H19">
        <f>VLOOKUP($A19,LTMLE!$A:$L, 10)</f>
        <v>0.64608569154755202</v>
      </c>
      <c r="I19">
        <f>VLOOKUP($A19,LTMLE!$A:$L, 11)</f>
        <v>0.80006815460538705</v>
      </c>
      <c r="J19">
        <f>VLOOKUP($A19,LTMLE!$A:$L, 9)</f>
        <v>1.14694302306706E-75</v>
      </c>
    </row>
    <row r="20" spans="1:17" x14ac:dyDescent="0.3">
      <c r="A20">
        <f>LTMLE!A21</f>
        <v>20</v>
      </c>
      <c r="B20" t="str">
        <f>_xlfn.CONCAT(IF(ISNUMBER(SEARCH("Yes-Treatment",LTMLE!D21)), "", "No "),IF(LTMLE!C21="ventilation_bin","Ventilation",IF(LTMLE!C21="rrt","RRT",IF(LTMLE!C21="pressor","Vasopressor",""))))</f>
        <v>Ventilation</v>
      </c>
      <c r="C20" t="str">
        <f>LEFT(LTMLE!D21, FIND("&amp;", LTMLE!D21)-1)</f>
        <v xml:space="preserve">White </v>
      </c>
      <c r="D20" t="str">
        <f>LTMLE!B21</f>
        <v>eICU</v>
      </c>
      <c r="E20">
        <f>VLOOKUP($A20,LTMLE!$A:$L, 5)</f>
        <v>16</v>
      </c>
      <c r="F20">
        <f>VLOOKUP($A20,LTMLE!$A:$L, 6)</f>
        <v>100</v>
      </c>
      <c r="G20">
        <f>VLOOKUP($A20,LTMLE!$A:$L, 7)</f>
        <v>0.71111111111077097</v>
      </c>
      <c r="H20">
        <f>VLOOKUP($A20,LTMLE!$A:$L, 10)</f>
        <v>0.63441736914085101</v>
      </c>
      <c r="I20">
        <f>VLOOKUP($A20,LTMLE!$A:$L, 11)</f>
        <v>0.78780485308069004</v>
      </c>
      <c r="J20">
        <f>VLOOKUP($A20,LTMLE!$A:$L, 9)</f>
        <v>8.45164143897459E-74</v>
      </c>
      <c r="L20">
        <f t="shared" ref="L20" si="40">IFERROR(G20/G21,0)</f>
        <v>1.1111111111105882</v>
      </c>
      <c r="M20">
        <f t="shared" ref="M20" si="41">IFERROR(H20/H21, 0)</f>
        <v>1.4058798320176662</v>
      </c>
      <c r="N20">
        <f t="shared" ref="N20" si="42">IFERROR(I20/I21, 0)</f>
        <v>0.95060559104225184</v>
      </c>
      <c r="O20">
        <f t="shared" ref="O20" si="43">IFERROR(J20/J21, 0)</f>
        <v>2.8074325514972177E-63</v>
      </c>
      <c r="Q20" t="str">
        <f t="shared" ref="Q20" si="44">_xlfn.CONCAT(ROUND(L20, 2), " (", ROUND(N20,2), " - ", ROUND(M20,2),  ")", IF(AND(O20 &lt;0.05, NOT(ISBLANK(O20))), "*", " ") )</f>
        <v>1.11 (0.95 - 1.41)*</v>
      </c>
    </row>
    <row r="21" spans="1:17" x14ac:dyDescent="0.3">
      <c r="A21">
        <f>LTMLE!A11</f>
        <v>10</v>
      </c>
      <c r="B21" t="str">
        <f>_xlfn.CONCAT(IF(ISNUMBER(SEARCH("Yes-Treatment",LTMLE!D11)), "", "No "),IF(LTMLE!C11="ventilation_bin","Ventilation",IF(LTMLE!C11="rrt","RRT",IF(LTMLE!C11="pressor","Vasopressor",""))))</f>
        <v>Ventilation</v>
      </c>
      <c r="C21" t="str">
        <f>LEFT(LTMLE!D11, FIND("&amp;", LTMLE!D11)-1)</f>
        <v xml:space="preserve">Non-white </v>
      </c>
      <c r="D21" t="str">
        <f>LTMLE!B11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0.63999999999999502</v>
      </c>
      <c r="H21">
        <f>VLOOKUP($A21,LTMLE!$A:$L, 10)</f>
        <v>0.45126002570956503</v>
      </c>
      <c r="I21">
        <f>VLOOKUP($A21,LTMLE!$A:$L, 11)</f>
        <v>0.82873997429042501</v>
      </c>
      <c r="J21">
        <f>VLOOKUP($A21,LTMLE!$A:$L, 9)</f>
        <v>3.0104521779044301E-11</v>
      </c>
    </row>
    <row r="22" spans="1:17" x14ac:dyDescent="0.3">
      <c r="A22">
        <f>LTMLE!A72</f>
        <v>71</v>
      </c>
      <c r="B22" t="str">
        <f>_xlfn.CONCAT(IF(ISNUMBER(SEARCH("Yes-Treatment",LTMLE!D72)), "", "No "),IF(LTMLE!C72="ventilation_bin","Ventilation",IF(LTMLE!C72="rrt","RRT",IF(LTMLE!C72="pressor","Vasopressor",""))))</f>
        <v>No Ventilation</v>
      </c>
      <c r="C22" t="str">
        <f>LEFT(LTMLE!D72, FIND("&amp;", LTMLE!D72)-1)</f>
        <v xml:space="preserve">White </v>
      </c>
      <c r="D22" t="str">
        <f>LTMLE!B72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0.48466257668714602</v>
      </c>
      <c r="H22">
        <f>VLOOKUP($A22,LTMLE!$A:$L, 10)</f>
        <v>0.47562063592496501</v>
      </c>
      <c r="I22">
        <f>VLOOKUP($A22,LTMLE!$A:$L, 11)</f>
        <v>0.49370451744932697</v>
      </c>
      <c r="J22">
        <f>VLOOKUP($A22,LTMLE!$A:$L, 9)</f>
        <v>0</v>
      </c>
      <c r="L22">
        <f t="shared" ref="L22" si="45">IFERROR(G22/G23,0)</f>
        <v>0.92878866191831111</v>
      </c>
      <c r="M22">
        <f t="shared" ref="M22" si="46">IFERROR(H22/H23, 0)</f>
        <v>0.9430419631429765</v>
      </c>
      <c r="N22">
        <f t="shared" ref="N22" si="47">IFERROR(I22/I23, 0)</f>
        <v>0.91545906662900145</v>
      </c>
      <c r="O22">
        <f t="shared" ref="O22" si="48">IFERROR(J22/J23, 0)</f>
        <v>0</v>
      </c>
      <c r="Q22" t="str">
        <f t="shared" ref="Q22" si="49">_xlfn.CONCAT(ROUND(L22, 2), " (", ROUND(N22,2), " - ", ROUND(M22,2),  ")", IF(AND(O22 &lt;0.05, NOT(ISBLANK(O22))), "*", " ") )</f>
        <v>0.93 (0.92 - 0.94)*</v>
      </c>
    </row>
    <row r="23" spans="1:17" x14ac:dyDescent="0.3">
      <c r="A23">
        <f>LTMLE!A62</f>
        <v>61</v>
      </c>
      <c r="B23" t="str">
        <f>_xlfn.CONCAT(IF(ISNUMBER(SEARCH("Yes-Treatment",LTMLE!D62)), "", "No "),IF(LTMLE!C62="ventilation_bin","Ventilation",IF(LTMLE!C62="rrt","RRT",IF(LTMLE!C62="pressor","Vasopressor",""))))</f>
        <v>No Ventilation</v>
      </c>
      <c r="C23" t="str">
        <f>LEFT(LTMLE!D62, FIND("&amp;", LTMLE!D62)-1)</f>
        <v xml:space="preserve">Non-white </v>
      </c>
      <c r="D23" t="str">
        <f>LTMLE!B62</f>
        <v>MIMIC</v>
      </c>
      <c r="E23">
        <f>VLOOKUP($A23,LTMLE!$A:$L, 5)</f>
        <v>0</v>
      </c>
      <c r="F23">
        <f>VLOOKUP($A23,LTMLE!$A:$L, 6)</f>
        <v>100</v>
      </c>
      <c r="G23">
        <f>VLOOKUP($A23,LTMLE!$A:$L, 7)</f>
        <v>0.521822236380587</v>
      </c>
      <c r="H23">
        <f>VLOOKUP($A23,LTMLE!$A:$L, 10)</f>
        <v>0.504347266096</v>
      </c>
      <c r="I23">
        <f>VLOOKUP($A23,LTMLE!$A:$L, 11)</f>
        <v>0.539297206665173</v>
      </c>
      <c r="J23">
        <f>VLOOKUP($A23,LTMLE!$A:$L, 9)</f>
        <v>0</v>
      </c>
    </row>
    <row r="24" spans="1:17" x14ac:dyDescent="0.3">
      <c r="A24">
        <f>LTMLE!A12</f>
        <v>11</v>
      </c>
      <c r="B24" t="str">
        <f>_xlfn.CONCAT(IF(ISNUMBER(SEARCH("Yes-Treatment",LTMLE!D12)), "", "No "),IF(LTMLE!C12="ventilation_bin","Ventilation",IF(LTMLE!C12="rrt","RRT",IF(LTMLE!C12="pressor","Vasopressor",""))))</f>
        <v>No Ventilation</v>
      </c>
      <c r="C24" t="str">
        <f>LEFT(LTMLE!D12, FIND("&amp;", LTMLE!D12)-1)</f>
        <v xml:space="preserve">White </v>
      </c>
      <c r="D24" t="str">
        <f>LTMLE!B12</f>
        <v>eICU</v>
      </c>
      <c r="E24">
        <f>VLOOKUP($A24,LTMLE!$A:$L, 5)</f>
        <v>0</v>
      </c>
      <c r="F24">
        <f>VLOOKUP($A24,LTMLE!$A:$L, 6)</f>
        <v>100</v>
      </c>
      <c r="G24">
        <f>VLOOKUP($A24,LTMLE!$A:$L, 7)</f>
        <v>9.2572364827782999E-2</v>
      </c>
      <c r="H24">
        <f>VLOOKUP($A24,LTMLE!$A:$L, 10)</f>
        <v>8.8374230546554897E-2</v>
      </c>
      <c r="I24">
        <f>VLOOKUP($A24,LTMLE!$A:$L, 11)</f>
        <v>9.6770499109011102E-2</v>
      </c>
      <c r="J24">
        <f>VLOOKUP($A24,LTMLE!$A:$L, 9)</f>
        <v>0</v>
      </c>
      <c r="L24">
        <f t="shared" ref="L24" si="50">IFERROR(G24/G25,0)</f>
        <v>1.1284886860113814</v>
      </c>
      <c r="M24">
        <f t="shared" ref="M24" si="51">IFERROR(H24/H25, 0)</f>
        <v>1.1971347398672327</v>
      </c>
      <c r="N24">
        <f t="shared" ref="N24" si="52">IFERROR(I24/I25, 0)</f>
        <v>1.0723340884236823</v>
      </c>
      <c r="O24">
        <f t="shared" ref="O24" si="53">IFERROR(J24/J25, 0)</f>
        <v>0</v>
      </c>
      <c r="Q24" t="str">
        <f t="shared" ref="Q24" si="54">_xlfn.CONCAT(ROUND(L24, 2), " (", ROUND(N24,2), " - ", ROUND(M24,2),  ")", IF(AND(O24 &lt;0.05, NOT(ISBLANK(O24))), "*", " ") )</f>
        <v>1.13 (1.07 - 1.2)*</v>
      </c>
    </row>
    <row r="25" spans="1:17" x14ac:dyDescent="0.3">
      <c r="A25">
        <f>LTMLE!A2</f>
        <v>1</v>
      </c>
      <c r="B25" t="str">
        <f>_xlfn.CONCAT(IF(ISNUMBER(SEARCH("Yes-Treatment",LTMLE!D2)), "", "No "),IF(LTMLE!C2="ventilation_bin","Ventilation",IF(LTMLE!C2="rrt","RRT",IF(LTMLE!C2="pressor","Vasopressor",""))))</f>
        <v>No Ventilation</v>
      </c>
      <c r="C25" t="str">
        <f>LEFT(LTMLE!D2, FIND("&amp;", LTMLE!D2)-1)</f>
        <v xml:space="preserve">Non-white </v>
      </c>
      <c r="D25" t="str">
        <f>LTMLE!B2</f>
        <v>eICU</v>
      </c>
      <c r="E25">
        <f>VLOOKUP($A25,LTMLE!$A:$L, 5)</f>
        <v>0</v>
      </c>
      <c r="F25">
        <f>VLOOKUP($A25,LTMLE!$A:$L, 6)</f>
        <v>100</v>
      </c>
      <c r="G25">
        <f>VLOOKUP($A25,LTMLE!$A:$L, 7)</f>
        <v>8.20321603355883E-2</v>
      </c>
      <c r="H25">
        <f>VLOOKUP($A25,LTMLE!$A:$L, 10)</f>
        <v>7.3821456853182602E-2</v>
      </c>
      <c r="I25">
        <f>VLOOKUP($A25,LTMLE!$A:$L, 11)</f>
        <v>9.0242863817993998E-2</v>
      </c>
      <c r="J25">
        <f>VLOOKUP($A25,LTMLE!$A:$L, 9)</f>
        <v>2.2121358254666101E-85</v>
      </c>
    </row>
    <row r="26" spans="1:17" x14ac:dyDescent="0.3">
      <c r="A26">
        <f>LTMLE!A73</f>
        <v>72</v>
      </c>
      <c r="B26" t="str">
        <f>_xlfn.CONCAT(IF(ISNUMBER(SEARCH("Yes-Treatment",LTMLE!D73)), "", "No "),IF(LTMLE!C73="ventilation_bin","Ventilation",IF(LTMLE!C73="rrt","RRT",IF(LTMLE!C73="pressor","Vasopressor",""))))</f>
        <v>No Ventilation</v>
      </c>
      <c r="C26" t="str">
        <f>LEFT(LTMLE!D73, FIND("&amp;", LTMLE!D73)-1)</f>
        <v xml:space="preserve">White </v>
      </c>
      <c r="D26" t="str">
        <f>LTMLE!B73</f>
        <v>MIMIC</v>
      </c>
      <c r="E26">
        <f>VLOOKUP($A26,LTMLE!$A:$L, 5)</f>
        <v>0</v>
      </c>
      <c r="F26">
        <f>VLOOKUP($A26,LTMLE!$A:$L, 6)</f>
        <v>5</v>
      </c>
      <c r="G26">
        <f>VLOOKUP($A26,LTMLE!$A:$L, 7)</f>
        <v>0.42321452232673701</v>
      </c>
      <c r="H26">
        <f>VLOOKUP($A26,LTMLE!$A:$L, 10)</f>
        <v>0.41206735085421398</v>
      </c>
      <c r="I26">
        <f>VLOOKUP($A26,LTMLE!$A:$L, 11)</f>
        <v>0.43436169379925899</v>
      </c>
      <c r="J26">
        <f>VLOOKUP($A26,LTMLE!$A:$L, 9)</f>
        <v>0</v>
      </c>
      <c r="L26">
        <f t="shared" ref="L26" si="55">IFERROR(G26/G27,0)</f>
        <v>0.95554700512895863</v>
      </c>
      <c r="M26">
        <f t="shared" ref="M26" si="56">IFERROR(H26/H27, 0)</f>
        <v>0.98015039498809331</v>
      </c>
      <c r="N26">
        <f t="shared" ref="N26" si="57">IFERROR(I26/I27, 0)</f>
        <v>0.93332157263150484</v>
      </c>
      <c r="O26">
        <f t="shared" ref="O26" si="58">IFERROR(J26/J27, 0)</f>
        <v>0</v>
      </c>
      <c r="Q26" t="str">
        <f t="shared" ref="Q26" si="59">_xlfn.CONCAT(ROUND(L26, 2), " (", ROUND(N26,2), " - ", ROUND(M26,2),  ")", IF(AND(O26 &lt;0.05, NOT(ISBLANK(O26))), "*", " ") )</f>
        <v>0.96 (0.93 - 0.98)*</v>
      </c>
    </row>
    <row r="27" spans="1:17" x14ac:dyDescent="0.3">
      <c r="A27">
        <f>LTMLE!A63</f>
        <v>62</v>
      </c>
      <c r="B27" t="str">
        <f>_xlfn.CONCAT(IF(ISNUMBER(SEARCH("Yes-Treatment",LTMLE!D63)), "", "No "),IF(LTMLE!C63="ventilation_bin","Ventilation",IF(LTMLE!C63="rrt","RRT",IF(LTMLE!C63="pressor","Vasopressor",""))))</f>
        <v>No Ventilation</v>
      </c>
      <c r="C27" t="str">
        <f>LEFT(LTMLE!D63, FIND("&amp;", LTMLE!D63)-1)</f>
        <v xml:space="preserve">Non-white </v>
      </c>
      <c r="D27" t="str">
        <f>LTMLE!B63</f>
        <v>MIMIC</v>
      </c>
      <c r="E27">
        <f>VLOOKUP($A27,LTMLE!$A:$L, 5)</f>
        <v>0</v>
      </c>
      <c r="F27">
        <f>VLOOKUP($A27,LTMLE!$A:$L, 6)</f>
        <v>5</v>
      </c>
      <c r="G27">
        <f>VLOOKUP($A27,LTMLE!$A:$L, 7)</f>
        <v>0.44290288186254201</v>
      </c>
      <c r="H27">
        <f>VLOOKUP($A27,LTMLE!$A:$L, 10)</f>
        <v>0.42041237034773599</v>
      </c>
      <c r="I27">
        <f>VLOOKUP($A27,LTMLE!$A:$L, 11)</f>
        <v>0.46539339337734797</v>
      </c>
      <c r="J27">
        <f>VLOOKUP($A27,LTMLE!$A:$L, 9)</f>
        <v>0</v>
      </c>
    </row>
    <row r="28" spans="1:17" x14ac:dyDescent="0.3">
      <c r="A28">
        <f>LTMLE!A13</f>
        <v>12</v>
      </c>
      <c r="B28" t="str">
        <f>_xlfn.CONCAT(IF(ISNUMBER(SEARCH("Yes-Treatment",LTMLE!D13)), "", "No "),IF(LTMLE!C13="ventilation_bin","Ventilation",IF(LTMLE!C13="rrt","RRT",IF(LTMLE!C13="pressor","Vasopressor",""))))</f>
        <v>No Ventilation</v>
      </c>
      <c r="C28" t="str">
        <f>LEFT(LTMLE!D13, FIND("&amp;", LTMLE!D13)-1)</f>
        <v xml:space="preserve">White </v>
      </c>
      <c r="D28" t="str">
        <f>LTMLE!B13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7.1779347460662196E-2</v>
      </c>
      <c r="H28">
        <f>VLOOKUP($A28,LTMLE!$A:$L, 10)</f>
        <v>6.7629811965779593E-2</v>
      </c>
      <c r="I28">
        <f>VLOOKUP($A28,LTMLE!$A:$L, 11)</f>
        <v>7.5928882955544702E-2</v>
      </c>
      <c r="J28">
        <f>VLOOKUP($A28,LTMLE!$A:$L, 9)</f>
        <v>5.8598858583285003E-252</v>
      </c>
      <c r="L28">
        <f t="shared" ref="L28" si="60">IFERROR(G28/G29,0)</f>
        <v>1.1585186678864134</v>
      </c>
      <c r="M28">
        <f t="shared" ref="M28" si="61">IFERROR(H28/H29, 0)</f>
        <v>1.2607810339929204</v>
      </c>
      <c r="N28">
        <f t="shared" ref="N28" si="62">IFERROR(I28/I29, 0)</f>
        <v>1.0804608553856565</v>
      </c>
      <c r="O28">
        <f t="shared" ref="O28" si="63">IFERROR(J28/J29, 0)</f>
        <v>2.1306950745795402E-204</v>
      </c>
      <c r="Q28" t="str">
        <f t="shared" ref="Q28" si="64">_xlfn.CONCAT(ROUND(L28, 2), " (", ROUND(N28,2), " - ", ROUND(M28,2),  ")", IF(AND(O28 &lt;0.05, NOT(ISBLANK(O28))), "*", " ") )</f>
        <v>1.16 (1.08 - 1.26)*</v>
      </c>
    </row>
    <row r="29" spans="1:17" x14ac:dyDescent="0.3">
      <c r="A29">
        <f>LTMLE!A3</f>
        <v>2</v>
      </c>
      <c r="B29" t="str">
        <f>_xlfn.CONCAT(IF(ISNUMBER(SEARCH("Yes-Treatment",LTMLE!D3)), "", "No "),IF(LTMLE!C3="ventilation_bin","Ventilation",IF(LTMLE!C3="rrt","RRT",IF(LTMLE!C3="pressor","Vasopressor",""))))</f>
        <v>No Ventilation</v>
      </c>
      <c r="C29" t="str">
        <f>LEFT(LTMLE!D3, FIND("&amp;", LTMLE!D3)-1)</f>
        <v xml:space="preserve">Non-white </v>
      </c>
      <c r="D29" t="str">
        <f>LTMLE!B3</f>
        <v>eICU</v>
      </c>
      <c r="E29">
        <f>VLOOKUP($A29,LTMLE!$A:$L, 5)</f>
        <v>0</v>
      </c>
      <c r="F29">
        <f>VLOOKUP($A29,LTMLE!$A:$L, 6)</f>
        <v>5</v>
      </c>
      <c r="G29">
        <f>VLOOKUP($A29,LTMLE!$A:$L, 7)</f>
        <v>6.1957868656200003E-2</v>
      </c>
      <c r="H29">
        <f>VLOOKUP($A29,LTMLE!$A:$L, 10)</f>
        <v>5.3641203462265398E-2</v>
      </c>
      <c r="I29">
        <f>VLOOKUP($A29,LTMLE!$A:$L, 11)</f>
        <v>7.0274533850134602E-2</v>
      </c>
      <c r="J29">
        <f>VLOOKUP($A29,LTMLE!$A:$L, 9)</f>
        <v>2.75022265186625E-48</v>
      </c>
    </row>
    <row r="30" spans="1:17" x14ac:dyDescent="0.3">
      <c r="A30">
        <f>LTMLE!A74</f>
        <v>73</v>
      </c>
      <c r="B30" t="str">
        <f>_xlfn.CONCAT(IF(ISNUMBER(SEARCH("Yes-Treatment",LTMLE!D74)), "", "No "),IF(LTMLE!C74="ventilation_bin","Ventilation",IF(LTMLE!C74="rrt","RRT",IF(LTMLE!C74="pressor","Vasopressor",""))))</f>
        <v>No Ventilation</v>
      </c>
      <c r="C30" t="str">
        <f>LEFT(LTMLE!D74, FIND("&amp;", LTMLE!D74)-1)</f>
        <v xml:space="preserve">White </v>
      </c>
      <c r="D30" t="str">
        <f>LTMLE!B74</f>
        <v>MIMIC</v>
      </c>
      <c r="E30">
        <f>VLOOKUP($A30,LTMLE!$A:$L, 5)</f>
        <v>6</v>
      </c>
      <c r="F30">
        <f>VLOOKUP($A30,LTMLE!$A:$L, 6)</f>
        <v>10</v>
      </c>
      <c r="G30">
        <f>VLOOKUP($A30,LTMLE!$A:$L, 7)</f>
        <v>0.57303671937817902</v>
      </c>
      <c r="H30">
        <f>VLOOKUP($A30,LTMLE!$A:$L, 10)</f>
        <v>0.55716428461880696</v>
      </c>
      <c r="I30">
        <f>VLOOKUP($A30,LTMLE!$A:$L, 11)</f>
        <v>0.58890915413755096</v>
      </c>
      <c r="J30">
        <f>VLOOKUP($A30,LTMLE!$A:$L, 9)</f>
        <v>0</v>
      </c>
      <c r="L30">
        <f t="shared" ref="L30" si="65">IFERROR(G30/G31,0)</f>
        <v>0.92536029434536682</v>
      </c>
      <c r="M30">
        <f t="shared" ref="M30" si="66">IFERROR(H30/H31, 0)</f>
        <v>0.94279582994576505</v>
      </c>
      <c r="N30">
        <f t="shared" ref="N30" si="67">IFERROR(I30/I31, 0)</f>
        <v>0.90944808380056863</v>
      </c>
      <c r="O30">
        <f t="shared" ref="O30" si="68">IFERROR(J30/J31, 0)</f>
        <v>0</v>
      </c>
      <c r="Q30" t="str">
        <f t="shared" ref="Q30" si="69">_xlfn.CONCAT(ROUND(L30, 2), " (", ROUND(N30,2), " - ", ROUND(M30,2),  ")", IF(AND(O30 &lt;0.05, NOT(ISBLANK(O30))), "*", " ") )</f>
        <v>0.93 (0.91 - 0.94)*</v>
      </c>
    </row>
    <row r="31" spans="1:17" x14ac:dyDescent="0.3">
      <c r="A31">
        <f>LTMLE!A64</f>
        <v>63</v>
      </c>
      <c r="B31" t="str">
        <f>_xlfn.CONCAT(IF(ISNUMBER(SEARCH("Yes-Treatment",LTMLE!D64)), "", "No "),IF(LTMLE!C64="ventilation_bin","Ventilation",IF(LTMLE!C64="rrt","RRT",IF(LTMLE!C64="pressor","Vasopressor",""))))</f>
        <v>No Ventilation</v>
      </c>
      <c r="C31" t="str">
        <f>LEFT(LTMLE!D64, FIND("&amp;", LTMLE!D64)-1)</f>
        <v xml:space="preserve">Non-white </v>
      </c>
      <c r="D31" t="str">
        <f>LTMLE!B64</f>
        <v>MIMIC</v>
      </c>
      <c r="E31">
        <f>VLOOKUP($A31,LTMLE!$A:$L, 5)</f>
        <v>6</v>
      </c>
      <c r="F31">
        <f>VLOOKUP($A31,LTMLE!$A:$L, 6)</f>
        <v>10</v>
      </c>
      <c r="G31">
        <f>VLOOKUP($A31,LTMLE!$A:$L, 7)</f>
        <v>0.61925795053003196</v>
      </c>
      <c r="H31">
        <f>VLOOKUP($A31,LTMLE!$A:$L, 10)</f>
        <v>0.59097024713278401</v>
      </c>
      <c r="I31">
        <f>VLOOKUP($A31,LTMLE!$A:$L, 11)</f>
        <v>0.64754565392728003</v>
      </c>
      <c r="J31">
        <f>VLOOKUP($A31,LTMLE!$A:$L, 9)</f>
        <v>0</v>
      </c>
    </row>
    <row r="32" spans="1:17" x14ac:dyDescent="0.3">
      <c r="A32">
        <f>LTMLE!A14</f>
        <v>13</v>
      </c>
      <c r="B32" t="str">
        <f>_xlfn.CONCAT(IF(ISNUMBER(SEARCH("Yes-Treatment",LTMLE!D14)), "", "No "),IF(LTMLE!C14="ventilation_bin","Ventilation",IF(LTMLE!C14="rrt","RRT",IF(LTMLE!C14="pressor","Vasopressor",""))))</f>
        <v>No Ventilation</v>
      </c>
      <c r="C32" t="str">
        <f>LEFT(LTMLE!D14, FIND("&amp;", LTMLE!D14)-1)</f>
        <v xml:space="preserve">White </v>
      </c>
      <c r="D32" t="str">
        <f>LTMLE!B14</f>
        <v>eICU</v>
      </c>
      <c r="E32">
        <f>VLOOKUP($A32,LTMLE!$A:$L, 5)</f>
        <v>6</v>
      </c>
      <c r="F32">
        <f>VLOOKUP($A32,LTMLE!$A:$L, 6)</f>
        <v>10</v>
      </c>
      <c r="G32">
        <f>VLOOKUP($A32,LTMLE!$A:$L, 7)</f>
        <v>0.163221228016909</v>
      </c>
      <c r="H32">
        <f>VLOOKUP($A32,LTMLE!$A:$L, 10)</f>
        <v>0.150497239468079</v>
      </c>
      <c r="I32">
        <f>VLOOKUP($A32,LTMLE!$A:$L, 11)</f>
        <v>0.175945216565739</v>
      </c>
      <c r="J32">
        <f>VLOOKUP($A32,LTMLE!$A:$L, 9)</f>
        <v>1.7245181450306901E-139</v>
      </c>
      <c r="L32">
        <f t="shared" ref="L32" si="70">IFERROR(G32/G33,0)</f>
        <v>1.2351218299140501</v>
      </c>
      <c r="M32">
        <f t="shared" ref="M32" si="71">IFERROR(H32/H33, 0)</f>
        <v>1.3521192673768416</v>
      </c>
      <c r="N32">
        <f t="shared" ref="N32" si="72">IFERROR(I32/I33, 0)</f>
        <v>1.1500056010643802</v>
      </c>
      <c r="O32">
        <f t="shared" ref="O32" si="73">IFERROR(J32/J33, 0)</f>
        <v>9.0589328275757676E-105</v>
      </c>
      <c r="Q32" t="str">
        <f t="shared" ref="Q32" si="74">_xlfn.CONCAT(ROUND(L32, 2), " (", ROUND(N32,2), " - ", ROUND(M32,2),  ")", IF(AND(O32 &lt;0.05, NOT(ISBLANK(O32))), "*", " ") )</f>
        <v>1.24 (1.15 - 1.35)*</v>
      </c>
    </row>
    <row r="33" spans="1:17" x14ac:dyDescent="0.3">
      <c r="A33">
        <f>LTMLE!A4</f>
        <v>3</v>
      </c>
      <c r="B33" t="str">
        <f>_xlfn.CONCAT(IF(ISNUMBER(SEARCH("Yes-Treatment",LTMLE!D4)), "", "No "),IF(LTMLE!C4="ventilation_bin","Ventilation",IF(LTMLE!C4="rrt","RRT",IF(LTMLE!C4="pressor","Vasopressor",""))))</f>
        <v>No Ventilation</v>
      </c>
      <c r="C33" t="str">
        <f>LEFT(LTMLE!D4, FIND("&amp;", LTMLE!D4)-1)</f>
        <v xml:space="preserve">Non-white </v>
      </c>
      <c r="D33" t="str">
        <f>LTMLE!B4</f>
        <v>eICU</v>
      </c>
      <c r="E33">
        <f>VLOOKUP($A33,LTMLE!$A:$L, 5)</f>
        <v>6</v>
      </c>
      <c r="F33">
        <f>VLOOKUP($A33,LTMLE!$A:$L, 6)</f>
        <v>10</v>
      </c>
      <c r="G33">
        <f>VLOOKUP($A33,LTMLE!$A:$L, 7)</f>
        <v>0.1321499013812</v>
      </c>
      <c r="H33">
        <f>VLOOKUP($A33,LTMLE!$A:$L, 10)</f>
        <v>0.11130470743165199</v>
      </c>
      <c r="I33">
        <f>VLOOKUP($A33,LTMLE!$A:$L, 11)</f>
        <v>0.15299509533074801</v>
      </c>
      <c r="J33">
        <f>VLOOKUP($A33,LTMLE!$A:$L, 9)</f>
        <v>1.9036658929418101E-35</v>
      </c>
    </row>
    <row r="34" spans="1:17" x14ac:dyDescent="0.3">
      <c r="A34">
        <f>LTMLE!A75</f>
        <v>74</v>
      </c>
      <c r="B34" t="str">
        <f>_xlfn.CONCAT(IF(ISNUMBER(SEARCH("Yes-Treatment",LTMLE!D75)), "", "No "),IF(LTMLE!C75="ventilation_bin","Ventilation",IF(LTMLE!C75="rrt","RRT",IF(LTMLE!C75="pressor","Vasopressor",""))))</f>
        <v>No Ventilation</v>
      </c>
      <c r="C34" t="str">
        <f>LEFT(LTMLE!D75, FIND("&amp;", LTMLE!D75)-1)</f>
        <v xml:space="preserve">White </v>
      </c>
      <c r="D34" t="str">
        <f>LTMLE!B75</f>
        <v>MIMIC</v>
      </c>
      <c r="E34">
        <f>VLOOKUP($A34,LTMLE!$A:$L, 5)</f>
        <v>11</v>
      </c>
      <c r="F34">
        <f>VLOOKUP($A34,LTMLE!$A:$L, 6)</f>
        <v>15</v>
      </c>
      <c r="G34">
        <f>VLOOKUP($A34,LTMLE!$A:$L, 7)</f>
        <v>0.771362586604737</v>
      </c>
      <c r="H34">
        <f>VLOOKUP($A34,LTMLE!$A:$L, 10)</f>
        <v>0.731800736084813</v>
      </c>
      <c r="I34">
        <f>VLOOKUP($A34,LTMLE!$A:$L, 11)</f>
        <v>0.810924437124661</v>
      </c>
      <c r="J34">
        <f>VLOOKUP($A34,LTMLE!$A:$L, 9)</f>
        <v>0</v>
      </c>
      <c r="L34">
        <f t="shared" ref="L34" si="75">IFERROR(G34/G35,0)</f>
        <v>0.95835957729682641</v>
      </c>
      <c r="M34">
        <f t="shared" ref="M34" si="76">IFERROR(H34/H35, 0)</f>
        <v>0.99587478366190563</v>
      </c>
      <c r="N34">
        <f t="shared" ref="N34" si="77">IFERROR(I34/I35, 0)</f>
        <v>0.92685126755739888</v>
      </c>
      <c r="O34">
        <f t="shared" ref="O34" si="78">IFERROR(J34/J35, 0)</f>
        <v>0</v>
      </c>
      <c r="Q34" t="str">
        <f t="shared" ref="Q34" si="79">_xlfn.CONCAT(ROUND(L34, 2), " (", ROUND(N34,2), " - ", ROUND(M34,2),  ")", IF(AND(O34 &lt;0.05, NOT(ISBLANK(O34))), "*", " ") )</f>
        <v>0.96 (0.93 - 1)*</v>
      </c>
    </row>
    <row r="35" spans="1:17" x14ac:dyDescent="0.3">
      <c r="A35">
        <f>LTMLE!A65</f>
        <v>64</v>
      </c>
      <c r="B35" t="str">
        <f>_xlfn.CONCAT(IF(ISNUMBER(SEARCH("Yes-Treatment",LTMLE!D65)), "", "No "),IF(LTMLE!C65="ventilation_bin","Ventilation",IF(LTMLE!C65="rrt","RRT",IF(LTMLE!C65="pressor","Vasopressor",""))))</f>
        <v>No Ventilation</v>
      </c>
      <c r="C35" t="str">
        <f>LEFT(LTMLE!D65, FIND("&amp;", LTMLE!D65)-1)</f>
        <v xml:space="preserve">Non-white </v>
      </c>
      <c r="D35" t="str">
        <f>LTMLE!B65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0.80487804878046099</v>
      </c>
      <c r="H35">
        <f>VLOOKUP($A35,LTMLE!$A:$L, 10)</f>
        <v>0.73483207737616096</v>
      </c>
      <c r="I35">
        <f>VLOOKUP($A35,LTMLE!$A:$L, 11)</f>
        <v>0.87492402018476101</v>
      </c>
      <c r="J35">
        <f>VLOOKUP($A35,LTMLE!$A:$L, 9)</f>
        <v>2.5625888110613198E-112</v>
      </c>
    </row>
    <row r="36" spans="1:17" x14ac:dyDescent="0.3">
      <c r="A36">
        <f>LTMLE!A15</f>
        <v>14</v>
      </c>
      <c r="B36" t="str">
        <f>_xlfn.CONCAT(IF(ISNUMBER(SEARCH("Yes-Treatment",LTMLE!D15)), "", "No "),IF(LTMLE!C15="ventilation_bin","Ventilation",IF(LTMLE!C15="rrt","RRT",IF(LTMLE!C15="pressor","Vasopressor",""))))</f>
        <v>No Ventilation</v>
      </c>
      <c r="C36" t="str">
        <f>LEFT(LTMLE!D15, FIND("&amp;", LTMLE!D15)-1)</f>
        <v xml:space="preserve">White </v>
      </c>
      <c r="D36" t="str">
        <f>LTMLE!B15</f>
        <v>eICU</v>
      </c>
      <c r="E36">
        <f>VLOOKUP($A36,LTMLE!$A:$L, 5)</f>
        <v>11</v>
      </c>
      <c r="F36">
        <f>VLOOKUP($A36,LTMLE!$A:$L, 6)</f>
        <v>15</v>
      </c>
      <c r="G36">
        <f>VLOOKUP($A36,LTMLE!$A:$L, 7)</f>
        <v>0.48019801980219201</v>
      </c>
      <c r="H36">
        <f>VLOOKUP($A36,LTMLE!$A:$L, 10)</f>
        <v>0.41128207271383299</v>
      </c>
      <c r="I36">
        <f>VLOOKUP($A36,LTMLE!$A:$L, 11)</f>
        <v>0.54911396689055203</v>
      </c>
      <c r="J36">
        <f>VLOOKUP($A36,LTMLE!$A:$L, 9)</f>
        <v>1.8390630319324302E-42</v>
      </c>
      <c r="L36">
        <f t="shared" ref="L36" si="80">IFERROR(G36/G37,0)</f>
        <v>1.3072057205726311</v>
      </c>
      <c r="M36">
        <f t="shared" ref="M36" si="81">IFERROR(H36/H37, 0)</f>
        <v>1.770251869656674</v>
      </c>
      <c r="N36">
        <f t="shared" ref="N36" si="82">IFERROR(I36/I37, 0)</f>
        <v>1.0930595439470863</v>
      </c>
      <c r="O36">
        <f t="shared" ref="O36" si="83">IFERROR(J36/J37, 0)</f>
        <v>1.8990560416017504E-35</v>
      </c>
      <c r="Q36" t="str">
        <f t="shared" ref="Q36" si="84">_xlfn.CONCAT(ROUND(L36, 2), " (", ROUND(N36,2), " - ", ROUND(M36,2),  ")", IF(AND(O36 &lt;0.05, NOT(ISBLANK(O36))), "*", " ") )</f>
        <v>1.31 (1.09 - 1.77)*</v>
      </c>
    </row>
    <row r="37" spans="1:17" x14ac:dyDescent="0.3">
      <c r="A37">
        <f>LTMLE!A5</f>
        <v>4</v>
      </c>
      <c r="B37" t="str">
        <f>_xlfn.CONCAT(IF(ISNUMBER(SEARCH("Yes-Treatment",LTMLE!D5)), "", "No "),IF(LTMLE!C5="ventilation_bin","Ventilation",IF(LTMLE!C5="rrt","RRT",IF(LTMLE!C5="pressor","Vasopressor",""))))</f>
        <v>No Ventilation</v>
      </c>
      <c r="C37" t="str">
        <f>LEFT(LTMLE!D5, FIND("&amp;", LTMLE!D5)-1)</f>
        <v xml:space="preserve">Non-white </v>
      </c>
      <c r="D37" t="str">
        <f>LTMLE!B5</f>
        <v>eICU</v>
      </c>
      <c r="E37">
        <f>VLOOKUP($A37,LTMLE!$A:$L, 5)</f>
        <v>11</v>
      </c>
      <c r="F37">
        <f>VLOOKUP($A37,LTMLE!$A:$L, 6)</f>
        <v>15</v>
      </c>
      <c r="G37">
        <f>VLOOKUP($A37,LTMLE!$A:$L, 7)</f>
        <v>0.367346938775511</v>
      </c>
      <c r="H37">
        <f>VLOOKUP($A37,LTMLE!$A:$L, 10)</f>
        <v>0.232329692606735</v>
      </c>
      <c r="I37">
        <f>VLOOKUP($A37,LTMLE!$A:$L, 11)</f>
        <v>0.50236418494428703</v>
      </c>
      <c r="J37">
        <f>VLOOKUP($A37,LTMLE!$A:$L, 9)</f>
        <v>9.6840903672399297E-8</v>
      </c>
    </row>
    <row r="38" spans="1:17" x14ac:dyDescent="0.3">
      <c r="A38">
        <f>LTMLE!A76</f>
        <v>75</v>
      </c>
      <c r="B38" t="str">
        <f>_xlfn.CONCAT(IF(ISNUMBER(SEARCH("Yes-Treatment",LTMLE!D76)), "", "No "),IF(LTMLE!C76="ventilation_bin","Ventilation",IF(LTMLE!C76="rrt","RRT",IF(LTMLE!C76="pressor","Vasopressor",""))))</f>
        <v>No Ventilation</v>
      </c>
      <c r="C38" t="str">
        <f>LEFT(LTMLE!D76, FIND("&amp;", LTMLE!D76)-1)</f>
        <v xml:space="preserve">White </v>
      </c>
      <c r="D38" t="str">
        <f>LTMLE!B76</f>
        <v>MIMIC</v>
      </c>
      <c r="E38">
        <f>VLOOKUP($A38,LTMLE!$A:$L, 5)</f>
        <v>16</v>
      </c>
      <c r="F38">
        <f>VLOOKUP($A38,LTMLE!$A:$L, 6)</f>
        <v>100</v>
      </c>
      <c r="G38">
        <f>VLOOKUP($A38,LTMLE!$A:$L, 7)</f>
        <v>0.87999999997515499</v>
      </c>
      <c r="H38">
        <f>VLOOKUP($A38,LTMLE!$A:$L, 10)</f>
        <v>0.75250208797707496</v>
      </c>
      <c r="I38">
        <f>VLOOKUP($A38,LTMLE!$A:$L, 11)</f>
        <v>1</v>
      </c>
      <c r="J38">
        <f>VLOOKUP($A38,LTMLE!$A:$L, 9)</f>
        <v>1.07160073247481E-41</v>
      </c>
      <c r="L38">
        <f t="shared" ref="L38" si="85">IFERROR(G38/G39,0)</f>
        <v>1.099999999969645</v>
      </c>
      <c r="M38">
        <f t="shared" ref="M38" si="86">IFERROR(H38/H39, 0)</f>
        <v>1.3635803690510457</v>
      </c>
      <c r="N38">
        <f t="shared" ref="N38" si="87">IFERROR(I38/I39, 0)</f>
        <v>1</v>
      </c>
      <c r="O38">
        <f t="shared" ref="O38" si="88">IFERROR(J38/J39, 0)</f>
        <v>4.0661228295695771E-32</v>
      </c>
      <c r="Q38" t="str">
        <f t="shared" ref="Q38" si="89">_xlfn.CONCAT(ROUND(L38, 2), " (", ROUND(N38,2), " - ", ROUND(M38,2),  ")", IF(AND(O38 &lt;0.05, NOT(ISBLANK(O38))), "*", " ") )</f>
        <v>1.1 (1 - 1.36)*</v>
      </c>
    </row>
    <row r="39" spans="1:17" x14ac:dyDescent="0.3">
      <c r="A39">
        <f>LTMLE!A66</f>
        <v>65</v>
      </c>
      <c r="B39" t="str">
        <f>_xlfn.CONCAT(IF(ISNUMBER(SEARCH("Yes-Treatment",LTMLE!D66)), "", "No "),IF(LTMLE!C66="ventilation_bin","Ventilation",IF(LTMLE!C66="rrt","RRT",IF(LTMLE!C66="pressor","Vasopressor",""))))</f>
        <v>No Ventilation</v>
      </c>
      <c r="C39" t="str">
        <f>LEFT(LTMLE!D66, FIND("&amp;", LTMLE!D66)-1)</f>
        <v xml:space="preserve">Non-white </v>
      </c>
      <c r="D39" t="str">
        <f>LTMLE!B66</f>
        <v>MIMIC</v>
      </c>
      <c r="E39">
        <f>VLOOKUP($A39,LTMLE!$A:$L, 5)</f>
        <v>16</v>
      </c>
      <c r="F39">
        <f>VLOOKUP($A39,LTMLE!$A:$L, 6)</f>
        <v>100</v>
      </c>
      <c r="G39">
        <f>VLOOKUP($A39,LTMLE!$A:$L, 7)</f>
        <v>0.79999999999949001</v>
      </c>
      <c r="H39">
        <f>VLOOKUP($A39,LTMLE!$A:$L, 10)</f>
        <v>0.55185752527426202</v>
      </c>
      <c r="I39">
        <f>VLOOKUP($A39,LTMLE!$A:$L, 11)</f>
        <v>1</v>
      </c>
      <c r="J39">
        <f>VLOOKUP($A39,LTMLE!$A:$L, 9)</f>
        <v>2.6354362064075799E-10</v>
      </c>
    </row>
    <row r="40" spans="1:17" x14ac:dyDescent="0.3">
      <c r="A40">
        <f>LTMLE!A16</f>
        <v>15</v>
      </c>
      <c r="B40" t="str">
        <f>_xlfn.CONCAT(IF(ISNUMBER(SEARCH("Yes-Treatment",LTMLE!D16)), "", "No "),IF(LTMLE!C16="ventilation_bin","Ventilation",IF(LTMLE!C16="rrt","RRT",IF(LTMLE!C16="pressor","Vasopressor",""))))</f>
        <v>No Ventilation</v>
      </c>
      <c r="C40" t="str">
        <f>LEFT(LTMLE!D16, FIND("&amp;", LTMLE!D16)-1)</f>
        <v xml:space="preserve">White </v>
      </c>
      <c r="D40" t="str">
        <f>LTMLE!B16</f>
        <v>eICU</v>
      </c>
      <c r="E40">
        <f>VLOOKUP($A40,LTMLE!$A:$L, 5)</f>
        <v>16</v>
      </c>
      <c r="F40">
        <f>VLOOKUP($A40,LTMLE!$A:$L, 6)</f>
        <v>100</v>
      </c>
      <c r="G40">
        <f>VLOOKUP($A40,LTMLE!$A:$L, 7)</f>
        <v>0.99999999982127097</v>
      </c>
      <c r="H40">
        <f>VLOOKUP($A40,LTMLE!$A:$L, 10)</f>
        <v>0.99998150316109402</v>
      </c>
      <c r="I40">
        <f>VLOOKUP($A40,LTMLE!$A:$L, 11)</f>
        <v>1</v>
      </c>
      <c r="J40">
        <f>VLOOKUP($A40,LTMLE!$A:$L, 9)</f>
        <v>0</v>
      </c>
      <c r="L40">
        <f t="shared" ref="L40" si="90">IFERROR(G40/G41,0)</f>
        <v>1.0000002402974009</v>
      </c>
      <c r="M40">
        <f t="shared" ref="M40" si="91">IFERROR(H40/H41, 0)</f>
        <v>0</v>
      </c>
      <c r="N40">
        <f t="shared" ref="N40" si="92">IFERROR(I40/I41, 0)</f>
        <v>1</v>
      </c>
      <c r="O40">
        <f t="shared" ref="O40" si="93">IFERROR(J40/J41, 0)</f>
        <v>0</v>
      </c>
      <c r="Q40" t="str">
        <f t="shared" ref="Q40" si="94">_xlfn.CONCAT(ROUND(L40, 2), " (", ROUND(N40,2), " - ", ROUND(M40,2),  ")", IF(AND(O40 &lt;0.05, NOT(ISBLANK(O40))), "*", " ") )</f>
        <v>1 (1 - 0)*</v>
      </c>
    </row>
    <row r="41" spans="1:17" x14ac:dyDescent="0.3">
      <c r="A41">
        <f>LTMLE!A6</f>
        <v>5</v>
      </c>
      <c r="B41" t="str">
        <f>_xlfn.CONCAT(IF(ISNUMBER(SEARCH("Yes-Treatment",LTMLE!D6)), "", "No "),IF(LTMLE!C6="ventilation_bin","Ventilation",IF(LTMLE!C6="rrt","RRT",IF(LTMLE!C6="pressor","Vasopressor",""))))</f>
        <v>No Ventilation</v>
      </c>
      <c r="C41" t="str">
        <f>LEFT(LTMLE!D6, FIND("&amp;", LTMLE!D6)-1)</f>
        <v xml:space="preserve">Non-white </v>
      </c>
      <c r="D41" t="str">
        <f>LTMLE!B6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0.99999975952392794</v>
      </c>
      <c r="H41">
        <f>VLOOKUP($A41,LTMLE!$A:$L, 10)</f>
        <v>0</v>
      </c>
      <c r="I41">
        <f>VLOOKUP($A41,LTMLE!$A:$L, 11)</f>
        <v>1</v>
      </c>
      <c r="J41">
        <f>VLOOKUP($A41,LTMLE!$A:$L, 9)</f>
        <v>0.99999999497421099</v>
      </c>
    </row>
    <row r="42" spans="1:17" x14ac:dyDescent="0.3">
      <c r="A42">
        <f>LTMLE!A97</f>
        <v>96</v>
      </c>
      <c r="B42" t="str">
        <f>_xlfn.CONCAT(IF(ISNUMBER(SEARCH("Yes-Treatment",LTMLE!D97)), "", "No "),IF(LTMLE!C97="ventilation_bin","Ventilation",IF(LTMLE!C97="rrt","RRT",IF(LTMLE!C97="pressor","Vasopressor",""))))</f>
        <v>RRT</v>
      </c>
      <c r="C42" t="str">
        <f>LEFT(LTMLE!D97, FIND("&amp;", LTMLE!D97)-1)</f>
        <v xml:space="preserve">White </v>
      </c>
      <c r="D42" t="str">
        <f>LTMLE!B97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0.690909090908844</v>
      </c>
      <c r="H42">
        <f>VLOOKUP($A42,LTMLE!$A:$L, 10)</f>
        <v>0.66964869349648903</v>
      </c>
      <c r="I42">
        <f>VLOOKUP($A42,LTMLE!$A:$L, 11)</f>
        <v>0.71216948832119897</v>
      </c>
      <c r="J42">
        <f>VLOOKUP($A42,LTMLE!$A:$L, 9)</f>
        <v>0</v>
      </c>
      <c r="L42">
        <f t="shared" ref="L42" si="95">IFERROR(G42/G43,0)</f>
        <v>1.0322158116321629</v>
      </c>
      <c r="M42">
        <f t="shared" ref="M42" si="96">IFERROR(H42/H43, 0)</f>
        <v>1.049438161328645</v>
      </c>
      <c r="N42">
        <f t="shared" ref="N42" si="97">IFERROR(I42/I43, 0)</f>
        <v>1.0165295582937688</v>
      </c>
      <c r="O42">
        <f t="shared" ref="O42" si="98">IFERROR(J42/J43, 0)</f>
        <v>0</v>
      </c>
      <c r="Q42" t="str">
        <f t="shared" ref="Q42" si="99">_xlfn.CONCAT(ROUND(L42, 2), " (", ROUND(N42,2), " - ", ROUND(M42,2),  ")", IF(AND(O42 &lt;0.05, NOT(ISBLANK(O42))), "*", " ") )</f>
        <v>1.03 (1.02 - 1.05)*</v>
      </c>
    </row>
    <row r="43" spans="1:17" x14ac:dyDescent="0.3">
      <c r="A43">
        <f>LTMLE!A87</f>
        <v>86</v>
      </c>
      <c r="B43" t="str">
        <f>_xlfn.CONCAT(IF(ISNUMBER(SEARCH("Yes-Treatment",LTMLE!D87)), "", "No "),IF(LTMLE!C87="ventilation_bin","Ventilation",IF(LTMLE!C87="rrt","RRT",IF(LTMLE!C87="pressor","Vasopressor",""))))</f>
        <v>RRT</v>
      </c>
      <c r="C43" t="str">
        <f>LEFT(LTMLE!D87, FIND("&amp;", LTMLE!D87)-1)</f>
        <v xml:space="preserve">Non-white </v>
      </c>
      <c r="D43" t="str">
        <f>LTMLE!B87</f>
        <v>MIMIC</v>
      </c>
      <c r="E43">
        <f>VLOOKUP($A43,LTMLE!$A:$L, 5)</f>
        <v>0</v>
      </c>
      <c r="F43">
        <f>VLOOKUP($A43,LTMLE!$A:$L, 6)</f>
        <v>100</v>
      </c>
      <c r="G43">
        <f>VLOOKUP($A43,LTMLE!$A:$L, 7)</f>
        <v>0.66934557979339904</v>
      </c>
      <c r="H43">
        <f>VLOOKUP($A43,LTMLE!$A:$L, 10)</f>
        <v>0.63810209898282899</v>
      </c>
      <c r="I43">
        <f>VLOOKUP($A43,LTMLE!$A:$L, 11)</f>
        <v>0.70058906060396897</v>
      </c>
      <c r="J43">
        <f>VLOOKUP($A43,LTMLE!$A:$L, 9)</f>
        <v>0</v>
      </c>
    </row>
    <row r="44" spans="1:17" x14ac:dyDescent="0.3">
      <c r="A44">
        <f>LTMLE!A37</f>
        <v>36</v>
      </c>
      <c r="B44" t="str">
        <f>_xlfn.CONCAT(IF(ISNUMBER(SEARCH("Yes-Treatment",LTMLE!D37)), "", "No "),IF(LTMLE!C37="ventilation_bin","Ventilation",IF(LTMLE!C37="rrt","RRT",IF(LTMLE!C37="pressor","Vasopressor",""))))</f>
        <v>RRT</v>
      </c>
      <c r="C44" t="str">
        <f>LEFT(LTMLE!D37, FIND("&amp;", LTMLE!D37)-1)</f>
        <v xml:space="preserve">White </v>
      </c>
      <c r="D44" t="str">
        <f>LTMLE!B37</f>
        <v>eICU</v>
      </c>
      <c r="E44">
        <f>VLOOKUP($A44,LTMLE!$A:$L, 5)</f>
        <v>0</v>
      </c>
      <c r="F44">
        <f>VLOOKUP($A44,LTMLE!$A:$L, 6)</f>
        <v>100</v>
      </c>
      <c r="G44">
        <f>VLOOKUP($A44,LTMLE!$A:$L, 7)</f>
        <v>0.27734711455697297</v>
      </c>
      <c r="H44">
        <f>VLOOKUP($A44,LTMLE!$A:$L, 10)</f>
        <v>0.25913755644497799</v>
      </c>
      <c r="I44">
        <f>VLOOKUP($A44,LTMLE!$A:$L, 11)</f>
        <v>0.29555667266896901</v>
      </c>
      <c r="J44">
        <f>VLOOKUP($A44,LTMLE!$A:$L, 9)</f>
        <v>8.2880721088018199E-196</v>
      </c>
      <c r="L44">
        <f t="shared" ref="L44" si="100">IFERROR(G44/G45,0)</f>
        <v>1.2734734003476409</v>
      </c>
      <c r="M44">
        <f t="shared" ref="M44" si="101">IFERROR(H44/H45, 0)</f>
        <v>1.3605099392037572</v>
      </c>
      <c r="N44">
        <f t="shared" ref="N44" si="102">IFERROR(I44/I45, 0)</f>
        <v>1.205837353399388</v>
      </c>
      <c r="O44">
        <f t="shared" ref="O44" si="103">IFERROR(J44/J45, 0)</f>
        <v>1.7123236815032867E-141</v>
      </c>
      <c r="Q44" t="str">
        <f t="shared" ref="Q44" si="104">_xlfn.CONCAT(ROUND(L44, 2), " (", ROUND(N44,2), " - ", ROUND(M44,2),  ")", IF(AND(O44 &lt;0.05, NOT(ISBLANK(O44))), "*", " ") )</f>
        <v>1.27 (1.21 - 1.36)*</v>
      </c>
    </row>
    <row r="45" spans="1:17" x14ac:dyDescent="0.3">
      <c r="A45">
        <f>LTMLE!A27</f>
        <v>26</v>
      </c>
      <c r="B45" t="str">
        <f>_xlfn.CONCAT(IF(ISNUMBER(SEARCH("Yes-Treatment",LTMLE!D27)), "", "No "),IF(LTMLE!C27="ventilation_bin","Ventilation",IF(LTMLE!C27="rrt","RRT",IF(LTMLE!C27="pressor","Vasopressor",""))))</f>
        <v>RRT</v>
      </c>
      <c r="C45" t="str">
        <f>LEFT(LTMLE!D27, FIND("&amp;", LTMLE!D27)-1)</f>
        <v xml:space="preserve">Non-white </v>
      </c>
      <c r="D45" t="str">
        <f>LTMLE!B27</f>
        <v>eICU</v>
      </c>
      <c r="E45">
        <f>VLOOKUP($A45,LTMLE!$A:$L, 5)</f>
        <v>0</v>
      </c>
      <c r="F45">
        <f>VLOOKUP($A45,LTMLE!$A:$L, 6)</f>
        <v>100</v>
      </c>
      <c r="G45">
        <f>VLOOKUP($A45,LTMLE!$A:$L, 7)</f>
        <v>0.21778791334099401</v>
      </c>
      <c r="H45">
        <f>VLOOKUP($A45,LTMLE!$A:$L, 10)</f>
        <v>0.190470902841503</v>
      </c>
      <c r="I45">
        <f>VLOOKUP($A45,LTMLE!$A:$L, 11)</f>
        <v>0.24510492384048499</v>
      </c>
      <c r="J45">
        <f>VLOOKUP($A45,LTMLE!$A:$L, 9)</f>
        <v>4.8402484870883402E-55</v>
      </c>
    </row>
    <row r="46" spans="1:17" x14ac:dyDescent="0.3">
      <c r="A46">
        <f>LTMLE!A98</f>
        <v>97</v>
      </c>
      <c r="B46" t="str">
        <f>_xlfn.CONCAT(IF(ISNUMBER(SEARCH("Yes-Treatment",LTMLE!D98)), "", "No "),IF(LTMLE!C98="ventilation_bin","Ventilation",IF(LTMLE!C98="rrt","RRT",IF(LTMLE!C98="pressor","Vasopressor",""))))</f>
        <v>RRT</v>
      </c>
      <c r="C46" t="str">
        <f>LEFT(LTMLE!D98, FIND("&amp;", LTMLE!D98)-1)</f>
        <v xml:space="preserve">White </v>
      </c>
      <c r="D46" t="str">
        <f>LTMLE!B98</f>
        <v>MIMIC</v>
      </c>
      <c r="E46">
        <f>VLOOKUP($A46,LTMLE!$A:$L, 5)</f>
        <v>0</v>
      </c>
      <c r="F46">
        <f>VLOOKUP($A46,LTMLE!$A:$L, 6)</f>
        <v>5</v>
      </c>
      <c r="G46">
        <f>VLOOKUP($A46,LTMLE!$A:$L, 7)</f>
        <v>0.614718614718607</v>
      </c>
      <c r="H46">
        <f>VLOOKUP($A46,LTMLE!$A:$L, 10)</f>
        <v>0.55195822644178105</v>
      </c>
      <c r="I46">
        <f>VLOOKUP($A46,LTMLE!$A:$L, 11)</f>
        <v>0.67747900299543395</v>
      </c>
      <c r="J46">
        <f>VLOOKUP($A46,LTMLE!$A:$L, 9)</f>
        <v>3.9027411100951802E-82</v>
      </c>
      <c r="L46">
        <f t="shared" ref="L46" si="105">IFERROR(G46/G47,0)</f>
        <v>1.026941685765224</v>
      </c>
      <c r="M46">
        <f t="shared" ref="M46" si="106">IFERROR(H46/H47, 0)</f>
        <v>1.0656286980069842</v>
      </c>
      <c r="N46">
        <f t="shared" ref="N46" si="107">IFERROR(I46/I47, 0)</f>
        <v>0.99743936649098641</v>
      </c>
      <c r="O46">
        <f t="shared" ref="O46" si="108">IFERROR(J46/J47, 0)</f>
        <v>6.8042557323835812E-35</v>
      </c>
      <c r="Q46" t="str">
        <f t="shared" ref="Q46" si="109">_xlfn.CONCAT(ROUND(L46, 2), " (", ROUND(N46,2), " - ", ROUND(M46,2),  ")", IF(AND(O46 &lt;0.05, NOT(ISBLANK(O46))), "*", " ") )</f>
        <v>1.03 (1 - 1.07)*</v>
      </c>
    </row>
    <row r="47" spans="1:17" x14ac:dyDescent="0.3">
      <c r="A47">
        <f>LTMLE!A88</f>
        <v>87</v>
      </c>
      <c r="B47" t="str">
        <f>_xlfn.CONCAT(IF(ISNUMBER(SEARCH("Yes-Treatment",LTMLE!D88)), "", "No "),IF(LTMLE!C88="ventilation_bin","Ventilation",IF(LTMLE!C88="rrt","RRT",IF(LTMLE!C88="pressor","Vasopressor",""))))</f>
        <v>RRT</v>
      </c>
      <c r="C47" t="str">
        <f>LEFT(LTMLE!D88, FIND("&amp;", LTMLE!D88)-1)</f>
        <v xml:space="preserve">Non-white </v>
      </c>
      <c r="D47" t="str">
        <f>LTMLE!B88</f>
        <v>MIMIC</v>
      </c>
      <c r="E47">
        <f>VLOOKUP($A47,LTMLE!$A:$L, 5)</f>
        <v>0</v>
      </c>
      <c r="F47">
        <f>VLOOKUP($A47,LTMLE!$A:$L, 6)</f>
        <v>5</v>
      </c>
      <c r="G47">
        <f>VLOOKUP($A47,LTMLE!$A:$L, 7)</f>
        <v>0.59859154929576197</v>
      </c>
      <c r="H47">
        <f>VLOOKUP($A47,LTMLE!$A:$L, 10)</f>
        <v>0.51796486663140096</v>
      </c>
      <c r="I47">
        <f>VLOOKUP($A47,LTMLE!$A:$L, 11)</f>
        <v>0.67921823196012399</v>
      </c>
      <c r="J47">
        <f>VLOOKUP($A47,LTMLE!$A:$L, 9)</f>
        <v>5.7357354920109997E-48</v>
      </c>
    </row>
    <row r="48" spans="1:17" x14ac:dyDescent="0.3">
      <c r="A48">
        <f>LTMLE!A38</f>
        <v>37</v>
      </c>
      <c r="B48" t="str">
        <f>_xlfn.CONCAT(IF(ISNUMBER(SEARCH("Yes-Treatment",LTMLE!D38)), "", "No "),IF(LTMLE!C38="ventilation_bin","Ventilation",IF(LTMLE!C38="rrt","RRT",IF(LTMLE!C38="pressor","Vasopressor",""))))</f>
        <v>RRT</v>
      </c>
      <c r="C48" t="str">
        <f>LEFT(LTMLE!D38, FIND("&amp;", LTMLE!D38)-1)</f>
        <v xml:space="preserve">White </v>
      </c>
      <c r="D48" t="str">
        <f>LTMLE!B38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0.18822023047368899</v>
      </c>
      <c r="H48">
        <f>VLOOKUP($A48,LTMLE!$A:$L, 10)</f>
        <v>0.16080554171523401</v>
      </c>
      <c r="I48">
        <f>VLOOKUP($A48,LTMLE!$A:$L, 11)</f>
        <v>0.21563491923214401</v>
      </c>
      <c r="J48">
        <f>VLOOKUP($A48,LTMLE!$A:$L, 9)</f>
        <v>2.8208218528763002E-41</v>
      </c>
      <c r="L48">
        <f t="shared" ref="L48" si="110">IFERROR(G48/G49,0)</f>
        <v>1.4599785444683031</v>
      </c>
      <c r="M48">
        <f t="shared" ref="M48" si="111">IFERROR(H48/H49, 0)</f>
        <v>1.7837736079602442</v>
      </c>
      <c r="N48">
        <f t="shared" ref="N48" si="112">IFERROR(I48/I49, 0)</f>
        <v>1.2859090517476126</v>
      </c>
      <c r="O48">
        <f t="shared" ref="O48" si="113">IFERROR(J48/J49, 0)</f>
        <v>3.9388370316726923E-31</v>
      </c>
      <c r="Q48" t="str">
        <f t="shared" ref="Q48" si="114">_xlfn.CONCAT(ROUND(L48, 2), " (", ROUND(N48,2), " - ", ROUND(M48,2),  ")", IF(AND(O48 &lt;0.05, NOT(ISBLANK(O48))), "*", " ") )</f>
        <v>1.46 (1.29 - 1.78)*</v>
      </c>
    </row>
    <row r="49" spans="1:17" x14ac:dyDescent="0.3">
      <c r="A49">
        <f>LTMLE!A28</f>
        <v>27</v>
      </c>
      <c r="B49" t="str">
        <f>_xlfn.CONCAT(IF(ISNUMBER(SEARCH("Yes-Treatment",LTMLE!D28)), "", "No "),IF(LTMLE!C28="ventilation_bin","Ventilation",IF(LTMLE!C28="rrt","RRT",IF(LTMLE!C28="pressor","Vasopressor",""))))</f>
        <v>RRT</v>
      </c>
      <c r="C49" t="str">
        <f>LEFT(LTMLE!D28, FIND("&amp;", LTMLE!D28)-1)</f>
        <v xml:space="preserve">Non-white </v>
      </c>
      <c r="D49" t="str">
        <f>LTMLE!B28</f>
        <v>eICU</v>
      </c>
      <c r="E49">
        <f>VLOOKUP($A49,LTMLE!$A:$L, 5)</f>
        <v>0</v>
      </c>
      <c r="F49">
        <f>VLOOKUP($A49,LTMLE!$A:$L, 6)</f>
        <v>5</v>
      </c>
      <c r="G49">
        <f>VLOOKUP($A49,LTMLE!$A:$L, 7)</f>
        <v>0.12891986062866101</v>
      </c>
      <c r="H49">
        <f>VLOOKUP($A49,LTMLE!$A:$L, 10)</f>
        <v>9.0149075531572698E-2</v>
      </c>
      <c r="I49">
        <f>VLOOKUP($A49,LTMLE!$A:$L, 11)</f>
        <v>0.16769064572574999</v>
      </c>
      <c r="J49">
        <f>VLOOKUP($A49,LTMLE!$A:$L, 9)</f>
        <v>7.1615602021452297E-11</v>
      </c>
    </row>
    <row r="50" spans="1:17" x14ac:dyDescent="0.3">
      <c r="A50">
        <f>LTMLE!A99</f>
        <v>98</v>
      </c>
      <c r="B50" t="str">
        <f>_xlfn.CONCAT(IF(ISNUMBER(SEARCH("Yes-Treatment",LTMLE!D99)), "", "No "),IF(LTMLE!C99="ventilation_bin","Ventilation",IF(LTMLE!C99="rrt","RRT",IF(LTMLE!C99="pressor","Vasopressor",""))))</f>
        <v>RRT</v>
      </c>
      <c r="C50" t="str">
        <f>LEFT(LTMLE!D99, FIND("&amp;", LTMLE!D99)-1)</f>
        <v xml:space="preserve">White </v>
      </c>
      <c r="D50" t="str">
        <f>LTMLE!B99</f>
        <v>MIMIC</v>
      </c>
      <c r="E50">
        <f>VLOOKUP($A50,LTMLE!$A:$L, 5)</f>
        <v>6</v>
      </c>
      <c r="F50">
        <f>VLOOKUP($A50,LTMLE!$A:$L, 6)</f>
        <v>10</v>
      </c>
      <c r="G50">
        <f>VLOOKUP($A50,LTMLE!$A:$L, 7)</f>
        <v>0.71108179419489503</v>
      </c>
      <c r="H50">
        <f>VLOOKUP($A50,LTMLE!$A:$L, 10)</f>
        <v>0.67881303240273205</v>
      </c>
      <c r="I50">
        <f>VLOOKUP($A50,LTMLE!$A:$L, 11)</f>
        <v>0.74335055598705901</v>
      </c>
      <c r="J50">
        <f>VLOOKUP($A50,LTMLE!$A:$L, 9)</f>
        <v>0</v>
      </c>
      <c r="L50">
        <f t="shared" ref="L50" si="115">IFERROR(G50/G51,0)</f>
        <v>1.0629573212192529</v>
      </c>
      <c r="M50">
        <f t="shared" ref="M50" si="116">IFERROR(H50/H51, 0)</f>
        <v>1.0865511965874297</v>
      </c>
      <c r="N50">
        <f t="shared" ref="N50" si="117">IFERROR(I50/I51, 0)</f>
        <v>1.042289534802328</v>
      </c>
      <c r="O50">
        <f t="shared" ref="O50" si="118">IFERROR(J50/J51, 0)</f>
        <v>0</v>
      </c>
      <c r="Q50" t="str">
        <f t="shared" ref="Q50" si="119">_xlfn.CONCAT(ROUND(L50, 2), " (", ROUND(N50,2), " - ", ROUND(M50,2),  ")", IF(AND(O50 &lt;0.05, NOT(ISBLANK(O50))), "*", " ") )</f>
        <v>1.06 (1.04 - 1.09)*</v>
      </c>
    </row>
    <row r="51" spans="1:17" x14ac:dyDescent="0.3">
      <c r="A51">
        <f>LTMLE!A89</f>
        <v>88</v>
      </c>
      <c r="B51" t="str">
        <f>_xlfn.CONCAT(IF(ISNUMBER(SEARCH("Yes-Treatment",LTMLE!D89)), "", "No "),IF(LTMLE!C89="ventilation_bin","Ventilation",IF(LTMLE!C89="rrt","RRT",IF(LTMLE!C89="pressor","Vasopressor",""))))</f>
        <v>RRT</v>
      </c>
      <c r="C51" t="str">
        <f>LEFT(LTMLE!D89, FIND("&amp;", LTMLE!D89)-1)</f>
        <v xml:space="preserve">Non-white </v>
      </c>
      <c r="D51" t="str">
        <f>LTMLE!B89</f>
        <v>MIMIC</v>
      </c>
      <c r="E51">
        <f>VLOOKUP($A51,LTMLE!$A:$L, 5)</f>
        <v>6</v>
      </c>
      <c r="F51">
        <f>VLOOKUP($A51,LTMLE!$A:$L, 6)</f>
        <v>10</v>
      </c>
      <c r="G51">
        <f>VLOOKUP($A51,LTMLE!$A:$L, 7)</f>
        <v>0.66896551724132902</v>
      </c>
      <c r="H51">
        <f>VLOOKUP($A51,LTMLE!$A:$L, 10)</f>
        <v>0.62474095517514905</v>
      </c>
      <c r="I51">
        <f>VLOOKUP($A51,LTMLE!$A:$L, 11)</f>
        <v>0.713190079307509</v>
      </c>
      <c r="J51">
        <f>VLOOKUP($A51,LTMLE!$A:$L, 9)</f>
        <v>3.6512778663209702E-193</v>
      </c>
    </row>
    <row r="52" spans="1:17" x14ac:dyDescent="0.3">
      <c r="A52">
        <f>LTMLE!A39</f>
        <v>38</v>
      </c>
      <c r="B52" t="str">
        <f>_xlfn.CONCAT(IF(ISNUMBER(SEARCH("Yes-Treatment",LTMLE!D39)), "", "No "),IF(LTMLE!C39="ventilation_bin","Ventilation",IF(LTMLE!C39="rrt","RRT",IF(LTMLE!C39="pressor","Vasopressor",""))))</f>
        <v>RRT</v>
      </c>
      <c r="C52" t="str">
        <f>LEFT(LTMLE!D39, FIND("&amp;", LTMLE!D39)-1)</f>
        <v xml:space="preserve">White </v>
      </c>
      <c r="D52" t="str">
        <f>LTMLE!B39</f>
        <v>eICU</v>
      </c>
      <c r="E52">
        <f>VLOOKUP($A52,LTMLE!$A:$L, 5)</f>
        <v>6</v>
      </c>
      <c r="F52">
        <f>VLOOKUP($A52,LTMLE!$A:$L, 6)</f>
        <v>10</v>
      </c>
      <c r="G52">
        <f>VLOOKUP($A52,LTMLE!$A:$L, 7)</f>
        <v>0.257518796993086</v>
      </c>
      <c r="H52">
        <f>VLOOKUP($A52,LTMLE!$A:$L, 10)</f>
        <v>0.231243627716466</v>
      </c>
      <c r="I52">
        <f>VLOOKUP($A52,LTMLE!$A:$L, 11)</f>
        <v>0.28379396626970599</v>
      </c>
      <c r="J52">
        <f>VLOOKUP($A52,LTMLE!$A:$L, 9)</f>
        <v>3.0941930923561102E-82</v>
      </c>
      <c r="L52">
        <f t="shared" ref="L52" si="120">IFERROR(G52/G53,0)</f>
        <v>1.198250728864753</v>
      </c>
      <c r="M52">
        <f t="shared" ref="M52" si="121">IFERROR(H52/H53, 0)</f>
        <v>1.3049185986517602</v>
      </c>
      <c r="N52">
        <f t="shared" ref="N52" si="122">IFERROR(I52/I53, 0)</f>
        <v>1.1234233934540225</v>
      </c>
      <c r="O52">
        <f t="shared" ref="O52" si="123">IFERROR(J52/J53, 0)</f>
        <v>5.5376340334540013E-54</v>
      </c>
      <c r="Q52" t="str">
        <f t="shared" ref="Q52" si="124">_xlfn.CONCAT(ROUND(L52, 2), " (", ROUND(N52,2), " - ", ROUND(M52,2),  ")", IF(AND(O52 &lt;0.05, NOT(ISBLANK(O52))), "*", " ") )</f>
        <v>1.2 (1.12 - 1.3)*</v>
      </c>
    </row>
    <row r="53" spans="1:17" x14ac:dyDescent="0.3">
      <c r="A53">
        <f>LTMLE!A29</f>
        <v>28</v>
      </c>
      <c r="B53" t="str">
        <f>_xlfn.CONCAT(IF(ISNUMBER(SEARCH("Yes-Treatment",LTMLE!D29)), "", "No "),IF(LTMLE!C29="ventilation_bin","Ventilation",IF(LTMLE!C29="rrt","RRT",IF(LTMLE!C29="pressor","Vasopressor",""))))</f>
        <v>RRT</v>
      </c>
      <c r="C53" t="str">
        <f>LEFT(LTMLE!D29, FIND("&amp;", LTMLE!D29)-1)</f>
        <v xml:space="preserve">Non-white </v>
      </c>
      <c r="D53" t="str">
        <f>LTMLE!B29</f>
        <v>eICU</v>
      </c>
      <c r="E53">
        <f>VLOOKUP($A53,LTMLE!$A:$L, 5)</f>
        <v>6</v>
      </c>
      <c r="F53">
        <f>VLOOKUP($A53,LTMLE!$A:$L, 6)</f>
        <v>10</v>
      </c>
      <c r="G53">
        <f>VLOOKUP($A53,LTMLE!$A:$L, 7)</f>
        <v>0.21491228070193999</v>
      </c>
      <c r="H53">
        <f>VLOOKUP($A53,LTMLE!$A:$L, 10)</f>
        <v>0.17720923585224899</v>
      </c>
      <c r="I53">
        <f>VLOOKUP($A53,LTMLE!$A:$L, 11)</f>
        <v>0.25261532555163102</v>
      </c>
      <c r="J53">
        <f>VLOOKUP($A53,LTMLE!$A:$L, 9)</f>
        <v>5.5875723705529199E-29</v>
      </c>
    </row>
    <row r="54" spans="1:17" x14ac:dyDescent="0.3">
      <c r="A54">
        <f>LTMLE!A100</f>
        <v>99</v>
      </c>
      <c r="B54" t="str">
        <f>_xlfn.CONCAT(IF(ISNUMBER(SEARCH("Yes-Treatment",LTMLE!D100)), "", "No "),IF(LTMLE!C100="ventilation_bin","Ventilation",IF(LTMLE!C100="rrt","RRT",IF(LTMLE!C100="pressor","Vasopressor",""))))</f>
        <v>RRT</v>
      </c>
      <c r="C54" t="str">
        <f>LEFT(LTMLE!D100, FIND("&amp;", LTMLE!D100)-1)</f>
        <v xml:space="preserve">White </v>
      </c>
      <c r="D54" t="str">
        <f>LTMLE!B100</f>
        <v>MIMIC</v>
      </c>
      <c r="E54">
        <f>VLOOKUP($A54,LTMLE!$A:$L, 5)</f>
        <v>11</v>
      </c>
      <c r="F54">
        <f>VLOOKUP($A54,LTMLE!$A:$L, 6)</f>
        <v>15</v>
      </c>
      <c r="G54">
        <f>VLOOKUP($A54,LTMLE!$A:$L, 7)</f>
        <v>0.68656716417896502</v>
      </c>
      <c r="H54">
        <f>VLOOKUP($A54,LTMLE!$A:$L, 10)</f>
        <v>0.649535543781674</v>
      </c>
      <c r="I54">
        <f>VLOOKUP($A54,LTMLE!$A:$L, 11)</f>
        <v>0.72359878457625704</v>
      </c>
      <c r="J54">
        <f>VLOOKUP($A54,LTMLE!$A:$L, 9)</f>
        <v>4.0980857948529698E-289</v>
      </c>
      <c r="L54">
        <f t="shared" ref="L54" si="125">IFERROR(G54/G55,0)</f>
        <v>0.96119402985107494</v>
      </c>
      <c r="M54">
        <f t="shared" ref="M54" si="126">IFERROR(H54/H55, 0)</f>
        <v>0.99291587271291815</v>
      </c>
      <c r="N54">
        <f t="shared" ref="N54" si="127">IFERROR(I54/I55, 0)</f>
        <v>0.93439725047205591</v>
      </c>
      <c r="O54">
        <f t="shared" ref="O54" si="128">IFERROR(J54/J55, 0)</f>
        <v>6.970081641867964E-170</v>
      </c>
      <c r="Q54" t="str">
        <f t="shared" ref="Q54" si="129">_xlfn.CONCAT(ROUND(L54, 2), " (", ROUND(N54,2), " - ", ROUND(M54,2),  ")", IF(AND(O54 &lt;0.05, NOT(ISBLANK(O54))), "*", " ") )</f>
        <v>0.96 (0.93 - 0.99)*</v>
      </c>
    </row>
    <row r="55" spans="1:17" x14ac:dyDescent="0.3">
      <c r="A55">
        <f>LTMLE!A90</f>
        <v>89</v>
      </c>
      <c r="B55" t="str">
        <f>_xlfn.CONCAT(IF(ISNUMBER(SEARCH("Yes-Treatment",LTMLE!D90)), "", "No "),IF(LTMLE!C90="ventilation_bin","Ventilation",IF(LTMLE!C90="rrt","RRT",IF(LTMLE!C90="pressor","Vasopressor",""))))</f>
        <v>RRT</v>
      </c>
      <c r="C55" t="str">
        <f>LEFT(LTMLE!D90, FIND("&amp;", LTMLE!D90)-1)</f>
        <v xml:space="preserve">Non-white </v>
      </c>
      <c r="D55" t="str">
        <f>LTMLE!B90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0.71428571428532495</v>
      </c>
      <c r="H55">
        <f>VLOOKUP($A55,LTMLE!$A:$L, 10)</f>
        <v>0.65416976566903395</v>
      </c>
      <c r="I55">
        <f>VLOOKUP($A55,LTMLE!$A:$L, 11)</f>
        <v>0.77440166290161505</v>
      </c>
      <c r="J55">
        <f>VLOOKUP($A55,LTMLE!$A:$L, 9)</f>
        <v>5.8795377233984497E-120</v>
      </c>
    </row>
    <row r="56" spans="1:17" x14ac:dyDescent="0.3">
      <c r="A56">
        <f>LTMLE!A40</f>
        <v>39</v>
      </c>
      <c r="B56" t="str">
        <f>_xlfn.CONCAT(IF(ISNUMBER(SEARCH("Yes-Treatment",LTMLE!D40)), "", "No "),IF(LTMLE!C40="ventilation_bin","Ventilation",IF(LTMLE!C40="rrt","RRT",IF(LTMLE!C40="pressor","Vasopressor",""))))</f>
        <v>RRT</v>
      </c>
      <c r="C56" t="str">
        <f>LEFT(LTMLE!D40, FIND("&amp;", LTMLE!D40)-1)</f>
        <v xml:space="preserve">White </v>
      </c>
      <c r="D56" t="str">
        <f>LTMLE!B40</f>
        <v>eICU</v>
      </c>
      <c r="E56">
        <f>VLOOKUP($A56,LTMLE!$A:$L, 5)</f>
        <v>11</v>
      </c>
      <c r="F56">
        <f>VLOOKUP($A56,LTMLE!$A:$L, 6)</f>
        <v>15</v>
      </c>
      <c r="G56">
        <f>VLOOKUP($A56,LTMLE!$A:$L, 7)</f>
        <v>0.44309927392458898</v>
      </c>
      <c r="H56">
        <f>VLOOKUP($A56,LTMLE!$A:$L, 10)</f>
        <v>0.39517774653153898</v>
      </c>
      <c r="I56">
        <f>VLOOKUP($A56,LTMLE!$A:$L, 11)</f>
        <v>0.49102080131763898</v>
      </c>
      <c r="J56">
        <f>VLOOKUP($A56,LTMLE!$A:$L, 9)</f>
        <v>2.1169174738636902E-73</v>
      </c>
      <c r="L56">
        <f t="shared" ref="L56" si="130">IFERROR(G56/G57,0)</f>
        <v>1.1462785564570992</v>
      </c>
      <c r="M56">
        <f t="shared" ref="M56" si="131">IFERROR(H56/H57, 0)</f>
        <v>1.3214928584224741</v>
      </c>
      <c r="N56">
        <f t="shared" ref="N56" si="132">IFERROR(I56/I57, 0)</f>
        <v>1.0357551128668727</v>
      </c>
      <c r="O56">
        <f t="shared" ref="O56" si="133">IFERROR(J56/J57, 0)</f>
        <v>4.3748093231211315E-56</v>
      </c>
      <c r="Q56" t="str">
        <f t="shared" ref="Q56" si="134">_xlfn.CONCAT(ROUND(L56, 2), " (", ROUND(N56,2), " - ", ROUND(M56,2),  ")", IF(AND(O56 &lt;0.05, NOT(ISBLANK(O56))), "*", " ") )</f>
        <v>1.15 (1.04 - 1.32)*</v>
      </c>
    </row>
    <row r="57" spans="1:17" x14ac:dyDescent="0.3">
      <c r="A57">
        <f>LTMLE!A30</f>
        <v>29</v>
      </c>
      <c r="B57" t="str">
        <f>_xlfn.CONCAT(IF(ISNUMBER(SEARCH("Yes-Treatment",LTMLE!D30)), "", "No "),IF(LTMLE!C30="ventilation_bin","Ventilation",IF(LTMLE!C30="rrt","RRT",IF(LTMLE!C30="pressor","Vasopressor",""))))</f>
        <v>RRT</v>
      </c>
      <c r="C57" t="str">
        <f>LEFT(LTMLE!D30, FIND("&amp;", LTMLE!D30)-1)</f>
        <v xml:space="preserve">Non-white </v>
      </c>
      <c r="D57" t="str">
        <f>LTMLE!B30</f>
        <v>eICU</v>
      </c>
      <c r="E57">
        <f>VLOOKUP($A57,LTMLE!$A:$L, 5)</f>
        <v>11</v>
      </c>
      <c r="F57">
        <f>VLOOKUP($A57,LTMLE!$A:$L, 6)</f>
        <v>15</v>
      </c>
      <c r="G57">
        <f>VLOOKUP($A57,LTMLE!$A:$L, 7)</f>
        <v>0.38655462184873601</v>
      </c>
      <c r="H57">
        <f>VLOOKUP($A57,LTMLE!$A:$L, 10)</f>
        <v>0.29903888168058701</v>
      </c>
      <c r="I57">
        <f>VLOOKUP($A57,LTMLE!$A:$L, 11)</f>
        <v>0.47407036201688602</v>
      </c>
      <c r="J57">
        <f>VLOOKUP($A57,LTMLE!$A:$L, 9)</f>
        <v>4.8388794059563999E-18</v>
      </c>
    </row>
    <row r="58" spans="1:17" x14ac:dyDescent="0.3">
      <c r="A58">
        <f>LTMLE!A101</f>
        <v>100</v>
      </c>
      <c r="B58" t="str">
        <f>_xlfn.CONCAT(IF(ISNUMBER(SEARCH("Yes-Treatment",LTMLE!D101)), "", "No "),IF(LTMLE!C101="ventilation_bin","Ventilation",IF(LTMLE!C101="rrt","RRT",IF(LTMLE!C101="pressor","Vasopressor",""))))</f>
        <v>RRT</v>
      </c>
      <c r="C58" t="str">
        <f>LEFT(LTMLE!D101, FIND("&amp;", LTMLE!D101)-1)</f>
        <v xml:space="preserve">White </v>
      </c>
      <c r="D58" t="str">
        <f>LTMLE!B101</f>
        <v>MIMIC</v>
      </c>
      <c r="E58">
        <f>VLOOKUP($A58,LTMLE!$A:$L, 5)</f>
        <v>16</v>
      </c>
      <c r="F58">
        <f>VLOOKUP($A58,LTMLE!$A:$L, 6)</f>
        <v>100</v>
      </c>
      <c r="G58">
        <f>VLOOKUP($A58,LTMLE!$A:$L, 7)</f>
        <v>0.71300448430456798</v>
      </c>
      <c r="H58">
        <f>VLOOKUP($A58,LTMLE!$A:$L, 10)</f>
        <v>0.65357904890490004</v>
      </c>
      <c r="I58">
        <f>VLOOKUP($A58,LTMLE!$A:$L, 11)</f>
        <v>0.77242991970423602</v>
      </c>
      <c r="J58">
        <f>VLOOKUP($A58,LTMLE!$A:$L, 9)</f>
        <v>2.7820948046816102E-122</v>
      </c>
      <c r="L58">
        <f t="shared" ref="L58" si="135">IFERROR(G58/G59,0)</f>
        <v>1.0557951017587985</v>
      </c>
      <c r="M58">
        <f t="shared" ref="M58" si="136">IFERROR(H58/H59, 0)</f>
        <v>1.1453408118450696</v>
      </c>
      <c r="N58">
        <f t="shared" ref="N58" si="137">IFERROR(I58/I59, 0)</f>
        <v>0.99028485714820214</v>
      </c>
      <c r="O58">
        <f t="shared" ref="O58" si="138">IFERROR(J58/J59, 0)</f>
        <v>2.3035786174036447E-86</v>
      </c>
      <c r="Q58" t="str">
        <f t="shared" ref="Q58" si="139">_xlfn.CONCAT(ROUND(L58, 2), " (", ROUND(N58,2), " - ", ROUND(M58,2),  ")", IF(AND(O58 &lt;0.05, NOT(ISBLANK(O58))), "*", " ") )</f>
        <v>1.06 (0.99 - 1.15)*</v>
      </c>
    </row>
    <row r="59" spans="1:17" x14ac:dyDescent="0.3">
      <c r="A59">
        <f>LTMLE!A91</f>
        <v>90</v>
      </c>
      <c r="B59" t="str">
        <f>_xlfn.CONCAT(IF(ISNUMBER(SEARCH("Yes-Treatment",LTMLE!D91)), "", "No "),IF(LTMLE!C91="ventilation_bin","Ventilation",IF(LTMLE!C91="rrt","RRT",IF(LTMLE!C91="pressor","Vasopressor",""))))</f>
        <v>RRT</v>
      </c>
      <c r="C59" t="str">
        <f>LEFT(LTMLE!D91, FIND("&amp;", LTMLE!D91)-1)</f>
        <v xml:space="preserve">Non-white </v>
      </c>
      <c r="D59" t="str">
        <f>LTMLE!B91</f>
        <v>MIMIC</v>
      </c>
      <c r="E59">
        <f>VLOOKUP($A59,LTMLE!$A:$L, 5)</f>
        <v>16</v>
      </c>
      <c r="F59">
        <f>VLOOKUP($A59,LTMLE!$A:$L, 6)</f>
        <v>100</v>
      </c>
      <c r="G59">
        <f>VLOOKUP($A59,LTMLE!$A:$L, 7)</f>
        <v>0.67532467532460405</v>
      </c>
      <c r="H59">
        <f>VLOOKUP($A59,LTMLE!$A:$L, 10)</f>
        <v>0.57064154367469599</v>
      </c>
      <c r="I59">
        <f>VLOOKUP($A59,LTMLE!$A:$L, 11)</f>
        <v>0.780007806974511</v>
      </c>
      <c r="J59">
        <f>VLOOKUP($A59,LTMLE!$A:$L, 9)</f>
        <v>1.20772730900641E-36</v>
      </c>
    </row>
    <row r="60" spans="1:17" x14ac:dyDescent="0.3">
      <c r="A60">
        <f>LTMLE!A41</f>
        <v>40</v>
      </c>
      <c r="B60" t="str">
        <f>_xlfn.CONCAT(IF(ISNUMBER(SEARCH("Yes-Treatment",LTMLE!D41)), "", "No "),IF(LTMLE!C41="ventilation_bin","Ventilation",IF(LTMLE!C41="rrt","RRT",IF(LTMLE!C41="pressor","Vasopressor",""))))</f>
        <v>RRT</v>
      </c>
      <c r="C60" t="str">
        <f>LEFT(LTMLE!D41, FIND("&amp;", LTMLE!D41)-1)</f>
        <v xml:space="preserve">White </v>
      </c>
      <c r="D60" t="str">
        <f>LTMLE!B41</f>
        <v>eICU</v>
      </c>
      <c r="E60">
        <f>VLOOKUP($A60,LTMLE!$A:$L, 5)</f>
        <v>16</v>
      </c>
      <c r="F60">
        <f>VLOOKUP($A60,LTMLE!$A:$L, 6)</f>
        <v>100</v>
      </c>
      <c r="G60">
        <f>VLOOKUP($A60,LTMLE!$A:$L, 7)</f>
        <v>0.62499999999957201</v>
      </c>
      <c r="H60">
        <f>VLOOKUP($A60,LTMLE!$A:$L, 10)</f>
        <v>0.50602428697042301</v>
      </c>
      <c r="I60">
        <f>VLOOKUP($A60,LTMLE!$A:$L, 11)</f>
        <v>0.74397571302872201</v>
      </c>
      <c r="J60">
        <f>VLOOKUP($A60,LTMLE!$A:$L, 9)</f>
        <v>7.3429598082326996E-25</v>
      </c>
      <c r="L60">
        <f t="shared" ref="L60" si="140">IFERROR(G60/G61,0)</f>
        <v>0.93749999999940259</v>
      </c>
      <c r="M60">
        <f t="shared" ref="M60" si="141">IFERROR(H60/H61, 0)</f>
        <v>1.1840488957407367</v>
      </c>
      <c r="N60">
        <f t="shared" ref="N60" si="142">IFERROR(I60/I61, 0)</f>
        <v>0.82119642184562514</v>
      </c>
      <c r="O60">
        <f t="shared" ref="O60" si="143">IFERROR(J60/J61, 0)</f>
        <v>1.544762222307857E-17</v>
      </c>
      <c r="Q60" t="str">
        <f t="shared" ref="Q60" si="144">_xlfn.CONCAT(ROUND(L60, 2), " (", ROUND(N60,2), " - ", ROUND(M60,2),  ")", IF(AND(O60 &lt;0.05, NOT(ISBLANK(O60))), "*", " ") )</f>
        <v>0.94 (0.82 - 1.18)*</v>
      </c>
    </row>
    <row r="61" spans="1:17" x14ac:dyDescent="0.3">
      <c r="A61">
        <f>LTMLE!A31</f>
        <v>30</v>
      </c>
      <c r="B61" t="str">
        <f>_xlfn.CONCAT(IF(ISNUMBER(SEARCH("Yes-Treatment",LTMLE!D31)), "", "No "),IF(LTMLE!C31="ventilation_bin","Ventilation",IF(LTMLE!C31="rrt","RRT",IF(LTMLE!C31="pressor","Vasopressor",""))))</f>
        <v>RRT</v>
      </c>
      <c r="C61" t="str">
        <f>LEFT(LTMLE!D31, FIND("&amp;", LTMLE!D31)-1)</f>
        <v xml:space="preserve">Non-white </v>
      </c>
      <c r="D61" t="str">
        <f>LTMLE!B31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0.66666666666663499</v>
      </c>
      <c r="H61">
        <f>VLOOKUP($A61,LTMLE!$A:$L, 10)</f>
        <v>0.42736772847024701</v>
      </c>
      <c r="I61">
        <f>VLOOKUP($A61,LTMLE!$A:$L, 11)</f>
        <v>0.90596560486302302</v>
      </c>
      <c r="J61">
        <f>VLOOKUP($A61,LTMLE!$A:$L, 9)</f>
        <v>4.7534563586507197E-8</v>
      </c>
    </row>
    <row r="62" spans="1:17" x14ac:dyDescent="0.3">
      <c r="A62">
        <f>LTMLE!A92</f>
        <v>91</v>
      </c>
      <c r="B62" t="str">
        <f>_xlfn.CONCAT(IF(ISNUMBER(SEARCH("Yes-Treatment",LTMLE!D92)), "", "No "),IF(LTMLE!C92="ventilation_bin","Ventilation",IF(LTMLE!C92="rrt","RRT",IF(LTMLE!C92="pressor","Vasopressor",""))))</f>
        <v>No RRT</v>
      </c>
      <c r="C62" t="str">
        <f>LEFT(LTMLE!D92, FIND("&amp;", LTMLE!D92)-1)</f>
        <v xml:space="preserve">White </v>
      </c>
      <c r="D62" t="str">
        <f>LTMLE!B92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0.44683871642010597</v>
      </c>
      <c r="H62">
        <f>VLOOKUP($A62,LTMLE!$A:$L, 10)</f>
        <v>0.43990013127779298</v>
      </c>
      <c r="I62">
        <f>VLOOKUP($A62,LTMLE!$A:$L, 11)</f>
        <v>0.45377730156241802</v>
      </c>
      <c r="J62">
        <f>VLOOKUP($A62,LTMLE!$A:$L, 9)</f>
        <v>0</v>
      </c>
      <c r="L62">
        <f t="shared" ref="L62" si="145">IFERROR(G62/G63,0)</f>
        <v>0.92177924328403849</v>
      </c>
      <c r="M62">
        <f t="shared" ref="M62" si="146">IFERROR(H62/H63, 0)</f>
        <v>0.93525479936324085</v>
      </c>
      <c r="N62">
        <f t="shared" ref="N62" si="147">IFERROR(I62/I63, 0)</f>
        <v>0.90908137453988014</v>
      </c>
      <c r="O62">
        <f t="shared" ref="O62" si="148">IFERROR(J62/J63, 0)</f>
        <v>0</v>
      </c>
      <c r="Q62" t="str">
        <f t="shared" ref="Q62" si="149">_xlfn.CONCAT(ROUND(L62, 2), " (", ROUND(N62,2), " - ", ROUND(M62,2),  ")", IF(AND(O62 &lt;0.05, NOT(ISBLANK(O62))), "*", " ") )</f>
        <v>0.92 (0.91 - 0.94)*</v>
      </c>
    </row>
    <row r="63" spans="1:17" x14ac:dyDescent="0.3">
      <c r="A63">
        <f>LTMLE!A82</f>
        <v>81</v>
      </c>
      <c r="B63" t="str">
        <f>_xlfn.CONCAT(IF(ISNUMBER(SEARCH("Yes-Treatment",LTMLE!D82)), "", "No "),IF(LTMLE!C82="ventilation_bin","Ventilation",IF(LTMLE!C82="rrt","RRT",IF(LTMLE!C82="pressor","Vasopressor",""))))</f>
        <v>No RRT</v>
      </c>
      <c r="C63" t="str">
        <f>LEFT(LTMLE!D82, FIND("&amp;", LTMLE!D82)-1)</f>
        <v xml:space="preserve">Non-white </v>
      </c>
      <c r="D63" t="str">
        <f>LTMLE!B82</f>
        <v>MIMIC</v>
      </c>
      <c r="E63">
        <f>VLOOKUP($A63,LTMLE!$A:$L, 5)</f>
        <v>0</v>
      </c>
      <c r="F63">
        <f>VLOOKUP($A63,LTMLE!$A:$L, 6)</f>
        <v>100</v>
      </c>
      <c r="G63">
        <f>VLOOKUP($A63,LTMLE!$A:$L, 7)</f>
        <v>0.48475675675679802</v>
      </c>
      <c r="H63">
        <f>VLOOKUP($A63,LTMLE!$A:$L, 10)</f>
        <v>0.47035324659899602</v>
      </c>
      <c r="I63">
        <f>VLOOKUP($A63,LTMLE!$A:$L, 11)</f>
        <v>0.49916026691460003</v>
      </c>
      <c r="J63">
        <f>VLOOKUP($A63,LTMLE!$A:$L, 9)</f>
        <v>0</v>
      </c>
    </row>
    <row r="64" spans="1:17" x14ac:dyDescent="0.3">
      <c r="A64">
        <f>LTMLE!A32</f>
        <v>31</v>
      </c>
      <c r="B64" t="str">
        <f>_xlfn.CONCAT(IF(ISNUMBER(SEARCH("Yes-Treatment",LTMLE!D32)), "", "No "),IF(LTMLE!C32="ventilation_bin","Ventilation",IF(LTMLE!C32="rrt","RRT",IF(LTMLE!C32="pressor","Vasopressor",""))))</f>
        <v>No RRT</v>
      </c>
      <c r="C64" t="str">
        <f>LEFT(LTMLE!D32, FIND("&amp;", LTMLE!D32)-1)</f>
        <v xml:space="preserve">White </v>
      </c>
      <c r="D64" t="str">
        <f>LTMLE!B32</f>
        <v>eICU</v>
      </c>
      <c r="E64">
        <f>VLOOKUP($A64,LTMLE!$A:$L, 5)</f>
        <v>0</v>
      </c>
      <c r="F64">
        <f>VLOOKUP($A64,LTMLE!$A:$L, 6)</f>
        <v>100</v>
      </c>
      <c r="G64">
        <f>VLOOKUP($A64,LTMLE!$A:$L, 7)</f>
        <v>0.15365913931323699</v>
      </c>
      <c r="H64">
        <f>VLOOKUP($A64,LTMLE!$A:$L, 10)</f>
        <v>0.14946356109081699</v>
      </c>
      <c r="I64">
        <f>VLOOKUP($A64,LTMLE!$A:$L, 11)</f>
        <v>0.157854717535658</v>
      </c>
      <c r="J64">
        <f>VLOOKUP($A64,LTMLE!$A:$L, 9)</f>
        <v>0</v>
      </c>
      <c r="L64">
        <f t="shared" ref="L64" si="150">IFERROR(G64/G65,0)</f>
        <v>1.0248255859873261</v>
      </c>
      <c r="M64">
        <f t="shared" ref="M64" si="151">IFERROR(H64/H65, 0)</f>
        <v>1.0589279032683525</v>
      </c>
      <c r="N64">
        <f t="shared" ref="N64" si="152">IFERROR(I64/I65, 0)</f>
        <v>0.9945006203970127</v>
      </c>
      <c r="O64">
        <f t="shared" ref="O64" si="153">IFERROR(J64/J65, 0)</f>
        <v>0</v>
      </c>
      <c r="Q64" t="str">
        <f t="shared" ref="Q64" si="154">_xlfn.CONCAT(ROUND(L64, 2), " (", ROUND(N64,2), " - ", ROUND(M64,2),  ")", IF(AND(O64 &lt;0.05, NOT(ISBLANK(O64))), "*", " ") )</f>
        <v>1.02 (0.99 - 1.06)*</v>
      </c>
    </row>
    <row r="65" spans="1:17" x14ac:dyDescent="0.3">
      <c r="A65">
        <f>LTMLE!A22</f>
        <v>21</v>
      </c>
      <c r="B65" t="str">
        <f>_xlfn.CONCAT(IF(ISNUMBER(SEARCH("Yes-Treatment",LTMLE!D22)), "", "No "),IF(LTMLE!C22="ventilation_bin","Ventilation",IF(LTMLE!C22="rrt","RRT",IF(LTMLE!C22="pressor","Vasopressor",""))))</f>
        <v>No RRT</v>
      </c>
      <c r="C65" t="str">
        <f>LEFT(LTMLE!D22, FIND("&amp;", LTMLE!D22)-1)</f>
        <v xml:space="preserve">Non-white </v>
      </c>
      <c r="D65" t="str">
        <f>LTMLE!B22</f>
        <v>eICU</v>
      </c>
      <c r="E65">
        <f>VLOOKUP($A65,LTMLE!$A:$L, 5)</f>
        <v>0</v>
      </c>
      <c r="F65">
        <f>VLOOKUP($A65,LTMLE!$A:$L, 6)</f>
        <v>100</v>
      </c>
      <c r="G65">
        <f>VLOOKUP($A65,LTMLE!$A:$L, 7)</f>
        <v>0.149936868686978</v>
      </c>
      <c r="H65">
        <f>VLOOKUP($A65,LTMLE!$A:$L, 10)</f>
        <v>0.14114611639706701</v>
      </c>
      <c r="I65">
        <f>VLOOKUP($A65,LTMLE!$A:$L, 11)</f>
        <v>0.158727620976889</v>
      </c>
      <c r="J65">
        <f>VLOOKUP($A65,LTMLE!$A:$L, 9)</f>
        <v>5.1035345477359998E-245</v>
      </c>
    </row>
    <row r="66" spans="1:17" x14ac:dyDescent="0.3">
      <c r="A66">
        <f>LTMLE!A93</f>
        <v>92</v>
      </c>
      <c r="B66" t="str">
        <f>_xlfn.CONCAT(IF(ISNUMBER(SEARCH("Yes-Treatment",LTMLE!D93)), "", "No "),IF(LTMLE!C93="ventilation_bin","Ventilation",IF(LTMLE!C93="rrt","RRT",IF(LTMLE!C93="pressor","Vasopressor",""))))</f>
        <v>No RRT</v>
      </c>
      <c r="C66" t="str">
        <f>LEFT(LTMLE!D93, FIND("&amp;", LTMLE!D93)-1)</f>
        <v xml:space="preserve">White </v>
      </c>
      <c r="D66" t="str">
        <f>LTMLE!B93</f>
        <v>MIMIC</v>
      </c>
      <c r="E66">
        <f>VLOOKUP($A66,LTMLE!$A:$L, 5)</f>
        <v>0</v>
      </c>
      <c r="F66">
        <f>VLOOKUP($A66,LTMLE!$A:$L, 6)</f>
        <v>5</v>
      </c>
      <c r="G66">
        <f>VLOOKUP($A66,LTMLE!$A:$L, 7)</f>
        <v>0.37815285416268202</v>
      </c>
      <c r="H66">
        <f>VLOOKUP($A66,LTMLE!$A:$L, 10)</f>
        <v>0.368897435942598</v>
      </c>
      <c r="I66">
        <f>VLOOKUP($A66,LTMLE!$A:$L, 11)</f>
        <v>0.38740827238276598</v>
      </c>
      <c r="J66">
        <f>VLOOKUP($A66,LTMLE!$A:$L, 9)</f>
        <v>0</v>
      </c>
      <c r="L66">
        <f t="shared" ref="L66" si="155">IFERROR(G66/G67,0)</f>
        <v>0.93439844254720539</v>
      </c>
      <c r="M66">
        <f t="shared" ref="M66" si="156">IFERROR(H66/H67, 0)</f>
        <v>0.95819996078842606</v>
      </c>
      <c r="N66">
        <f t="shared" ref="N66" si="157">IFERROR(I66/I67, 0)</f>
        <v>0.91280784693580808</v>
      </c>
      <c r="O66">
        <f t="shared" ref="O66" si="158">IFERROR(J66/J67, 0)</f>
        <v>0</v>
      </c>
      <c r="Q66" t="str">
        <f t="shared" ref="Q66" si="159">_xlfn.CONCAT(ROUND(L66, 2), " (", ROUND(N66,2), " - ", ROUND(M66,2),  ")", IF(AND(O66 &lt;0.05, NOT(ISBLANK(O66))), "*", " ") )</f>
        <v>0.93 (0.91 - 0.96)*</v>
      </c>
    </row>
    <row r="67" spans="1:17" x14ac:dyDescent="0.3">
      <c r="A67">
        <f>LTMLE!A83</f>
        <v>82</v>
      </c>
      <c r="B67" t="str">
        <f>_xlfn.CONCAT(IF(ISNUMBER(SEARCH("Yes-Treatment",LTMLE!D83)), "", "No "),IF(LTMLE!C83="ventilation_bin","Ventilation",IF(LTMLE!C83="rrt","RRT",IF(LTMLE!C83="pressor","Vasopressor",""))))</f>
        <v>No RRT</v>
      </c>
      <c r="C67" t="str">
        <f>LEFT(LTMLE!D83, FIND("&amp;", LTMLE!D83)-1)</f>
        <v xml:space="preserve">Non-white </v>
      </c>
      <c r="D67" t="str">
        <f>LTMLE!B83</f>
        <v>MIMIC</v>
      </c>
      <c r="E67">
        <f>VLOOKUP($A67,LTMLE!$A:$L, 5)</f>
        <v>0</v>
      </c>
      <c r="F67">
        <f>VLOOKUP($A67,LTMLE!$A:$L, 6)</f>
        <v>5</v>
      </c>
      <c r="G67">
        <f>VLOOKUP($A67,LTMLE!$A:$L, 7)</f>
        <v>0.40470193115029501</v>
      </c>
      <c r="H67">
        <f>VLOOKUP($A67,LTMLE!$A:$L, 10)</f>
        <v>0.38499003447992403</v>
      </c>
      <c r="I67">
        <f>VLOOKUP($A67,LTMLE!$A:$L, 11)</f>
        <v>0.424413827820665</v>
      </c>
      <c r="J67">
        <f>VLOOKUP($A67,LTMLE!$A:$L, 9)</f>
        <v>0</v>
      </c>
    </row>
    <row r="68" spans="1:17" x14ac:dyDescent="0.3">
      <c r="A68">
        <f>LTMLE!A33</f>
        <v>32</v>
      </c>
      <c r="B68" t="str">
        <f>_xlfn.CONCAT(IF(ISNUMBER(SEARCH("Yes-Treatment",LTMLE!D33)), "", "No "),IF(LTMLE!C33="ventilation_bin","Ventilation",IF(LTMLE!C33="rrt","RRT",IF(LTMLE!C33="pressor","Vasopressor",""))))</f>
        <v>No RRT</v>
      </c>
      <c r="C68" t="str">
        <f>LEFT(LTMLE!D33, FIND("&amp;", LTMLE!D33)-1)</f>
        <v xml:space="preserve">White </v>
      </c>
      <c r="D68" t="str">
        <f>LTMLE!B33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0.104151205451812</v>
      </c>
      <c r="H68">
        <f>VLOOKUP($A68,LTMLE!$A:$L, 10)</f>
        <v>9.9939944250409599E-2</v>
      </c>
      <c r="I68">
        <f>VLOOKUP($A68,LTMLE!$A:$L, 11)</f>
        <v>0.108362466653215</v>
      </c>
      <c r="J68">
        <f>VLOOKUP($A68,LTMLE!$A:$L, 9)</f>
        <v>0</v>
      </c>
      <c r="L68">
        <f t="shared" ref="L68" si="160">IFERROR(G68/G69,0)</f>
        <v>1.0761460678154944</v>
      </c>
      <c r="M68">
        <f t="shared" ref="M68" si="161">IFERROR(H68/H69, 0)</f>
        <v>1.136147129708754</v>
      </c>
      <c r="N68">
        <f t="shared" ref="N68" si="162">IFERROR(I68/I69, 0)</f>
        <v>1.0261654116398404</v>
      </c>
      <c r="O68">
        <f t="shared" ref="O68" si="163">IFERROR(J68/J69, 0)</f>
        <v>0</v>
      </c>
      <c r="Q68" t="str">
        <f t="shared" ref="Q68" si="164">_xlfn.CONCAT(ROUND(L68, 2), " (", ROUND(N68,2), " - ", ROUND(M68,2),  ")", IF(AND(O68 &lt;0.05, NOT(ISBLANK(O68))), "*", " ") )</f>
        <v>1.08 (1.03 - 1.14)*</v>
      </c>
    </row>
    <row r="69" spans="1:17" x14ac:dyDescent="0.3">
      <c r="A69">
        <f>LTMLE!A23</f>
        <v>22</v>
      </c>
      <c r="B69" t="str">
        <f>_xlfn.CONCAT(IF(ISNUMBER(SEARCH("Yes-Treatment",LTMLE!D23)), "", "No "),IF(LTMLE!C23="ventilation_bin","Ventilation",IF(LTMLE!C23="rrt","RRT",IF(LTMLE!C23="pressor","Vasopressor",""))))</f>
        <v>No RRT</v>
      </c>
      <c r="C69" t="str">
        <f>LEFT(LTMLE!D23, FIND("&amp;", LTMLE!D23)-1)</f>
        <v xml:space="preserve">Non-white </v>
      </c>
      <c r="D69" t="str">
        <f>LTMLE!B23</f>
        <v>eICU</v>
      </c>
      <c r="E69">
        <f>VLOOKUP($A69,LTMLE!$A:$L, 5)</f>
        <v>0</v>
      </c>
      <c r="F69">
        <f>VLOOKUP($A69,LTMLE!$A:$L, 6)</f>
        <v>5</v>
      </c>
      <c r="G69">
        <f>VLOOKUP($A69,LTMLE!$A:$L, 7)</f>
        <v>9.6781662421749196E-2</v>
      </c>
      <c r="H69">
        <f>VLOOKUP($A69,LTMLE!$A:$L, 10)</f>
        <v>8.7963910339701107E-2</v>
      </c>
      <c r="I69">
        <f>VLOOKUP($A69,LTMLE!$A:$L, 11)</f>
        <v>0.10559941450379701</v>
      </c>
      <c r="J69">
        <f>VLOOKUP($A69,LTMLE!$A:$L, 9)</f>
        <v>1.19888399365845E-102</v>
      </c>
    </row>
    <row r="70" spans="1:17" x14ac:dyDescent="0.3">
      <c r="A70">
        <f>LTMLE!A94</f>
        <v>93</v>
      </c>
      <c r="B70" t="str">
        <f>_xlfn.CONCAT(IF(ISNUMBER(SEARCH("Yes-Treatment",LTMLE!D94)), "", "No "),IF(LTMLE!C94="ventilation_bin","Ventilation",IF(LTMLE!C94="rrt","RRT",IF(LTMLE!C94="pressor","Vasopressor",""))))</f>
        <v>No RRT</v>
      </c>
      <c r="C70" t="str">
        <f>LEFT(LTMLE!D94, FIND("&amp;", LTMLE!D94)-1)</f>
        <v xml:space="preserve">White </v>
      </c>
      <c r="D70" t="str">
        <f>LTMLE!B94</f>
        <v>MIMIC</v>
      </c>
      <c r="E70">
        <f>VLOOKUP($A70,LTMLE!$A:$L, 5)</f>
        <v>6</v>
      </c>
      <c r="F70">
        <f>VLOOKUP($A70,LTMLE!$A:$L, 6)</f>
        <v>10</v>
      </c>
      <c r="G70">
        <f>VLOOKUP($A70,LTMLE!$A:$L, 7)</f>
        <v>0.48738675958189398</v>
      </c>
      <c r="H70">
        <f>VLOOKUP($A70,LTMLE!$A:$L, 10)</f>
        <v>0.475820564632216</v>
      </c>
      <c r="I70">
        <f>VLOOKUP($A70,LTMLE!$A:$L, 11)</f>
        <v>0.49895295453157201</v>
      </c>
      <c r="J70">
        <f>VLOOKUP($A70,LTMLE!$A:$L, 9)</f>
        <v>0</v>
      </c>
      <c r="L70">
        <f t="shared" ref="L70" si="165">IFERROR(G70/G71,0)</f>
        <v>0.89717431869998443</v>
      </c>
      <c r="M70">
        <f t="shared" ref="M70" si="166">IFERROR(H70/H71, 0)</f>
        <v>0.9159515128586988</v>
      </c>
      <c r="N70">
        <f t="shared" ref="N70" si="167">IFERROR(I70/I71, 0)</f>
        <v>0.87997107976259259</v>
      </c>
      <c r="O70">
        <f t="shared" ref="O70" si="168">IFERROR(J70/J71, 0)</f>
        <v>0</v>
      </c>
      <c r="Q70" t="str">
        <f t="shared" ref="Q70" si="169">_xlfn.CONCAT(ROUND(L70, 2), " (", ROUND(N70,2), " - ", ROUND(M70,2),  ")", IF(AND(O70 &lt;0.05, NOT(ISBLANK(O70))), "*", " ") )</f>
        <v>0.9 (0.88 - 0.92)*</v>
      </c>
    </row>
    <row r="71" spans="1:17" x14ac:dyDescent="0.3">
      <c r="A71">
        <f>LTMLE!A84</f>
        <v>83</v>
      </c>
      <c r="B71" t="str">
        <f>_xlfn.CONCAT(IF(ISNUMBER(SEARCH("Yes-Treatment",LTMLE!D84)), "", "No "),IF(LTMLE!C84="ventilation_bin","Ventilation",IF(LTMLE!C84="rrt","RRT",IF(LTMLE!C84="pressor","Vasopressor",""))))</f>
        <v>No RRT</v>
      </c>
      <c r="C71" t="str">
        <f>LEFT(LTMLE!D84, FIND("&amp;", LTMLE!D84)-1)</f>
        <v xml:space="preserve">Non-white </v>
      </c>
      <c r="D71" t="str">
        <f>LTMLE!B84</f>
        <v>MIMIC</v>
      </c>
      <c r="E71">
        <f>VLOOKUP($A71,LTMLE!$A:$L, 5)</f>
        <v>6</v>
      </c>
      <c r="F71">
        <f>VLOOKUP($A71,LTMLE!$A:$L, 6)</f>
        <v>10</v>
      </c>
      <c r="G71">
        <f>VLOOKUP($A71,LTMLE!$A:$L, 7)</f>
        <v>0.54324644544899903</v>
      </c>
      <c r="H71">
        <f>VLOOKUP($A71,LTMLE!$A:$L, 10)</f>
        <v>0.51948226292805899</v>
      </c>
      <c r="I71">
        <f>VLOOKUP($A71,LTMLE!$A:$L, 11)</f>
        <v>0.56701062796993795</v>
      </c>
      <c r="J71">
        <f>VLOOKUP($A71,LTMLE!$A:$L, 9)</f>
        <v>0</v>
      </c>
    </row>
    <row r="72" spans="1:17" x14ac:dyDescent="0.3">
      <c r="A72">
        <f>LTMLE!A34</f>
        <v>33</v>
      </c>
      <c r="B72" t="str">
        <f>_xlfn.CONCAT(IF(ISNUMBER(SEARCH("Yes-Treatment",LTMLE!D34)), "", "No "),IF(LTMLE!C34="ventilation_bin","Ventilation",IF(LTMLE!C34="rrt","RRT",IF(LTMLE!C34="pressor","Vasopressor",""))))</f>
        <v>No RRT</v>
      </c>
      <c r="C72" t="str">
        <f>LEFT(LTMLE!D34, FIND("&amp;", LTMLE!D34)-1)</f>
        <v xml:space="preserve">White </v>
      </c>
      <c r="D72" t="str">
        <f>LTMLE!B34</f>
        <v>eICU</v>
      </c>
      <c r="E72">
        <f>VLOOKUP($A72,LTMLE!$A:$L, 5)</f>
        <v>6</v>
      </c>
      <c r="F72">
        <f>VLOOKUP($A72,LTMLE!$A:$L, 6)</f>
        <v>10</v>
      </c>
      <c r="G72">
        <f>VLOOKUP($A72,LTMLE!$A:$L, 7)</f>
        <v>0.23423551084066899</v>
      </c>
      <c r="H72">
        <f>VLOOKUP($A72,LTMLE!$A:$L, 10)</f>
        <v>0.22435377913629301</v>
      </c>
      <c r="I72">
        <f>VLOOKUP($A72,LTMLE!$A:$L, 11)</f>
        <v>0.24411724254504499</v>
      </c>
      <c r="J72">
        <f>VLOOKUP($A72,LTMLE!$A:$L, 9)</f>
        <v>0</v>
      </c>
      <c r="L72">
        <f t="shared" ref="L72" si="170">IFERROR(G72/G73,0)</f>
        <v>1.0874773983286028</v>
      </c>
      <c r="M72">
        <f t="shared" ref="M72" si="171">IFERROR(H72/H73, 0)</f>
        <v>1.1441826800033177</v>
      </c>
      <c r="N72">
        <f t="shared" ref="N72" si="172">IFERROR(I72/I73, 0)</f>
        <v>1.0401034467307779</v>
      </c>
      <c r="O72">
        <f t="shared" ref="O72" si="173">IFERROR(J72/J73, 0)</f>
        <v>0</v>
      </c>
      <c r="Q72" t="str">
        <f t="shared" ref="Q72" si="174">_xlfn.CONCAT(ROUND(L72, 2), " (", ROUND(N72,2), " - ", ROUND(M72,2),  ")", IF(AND(O72 &lt;0.05, NOT(ISBLANK(O72))), "*", " ") )</f>
        <v>1.09 (1.04 - 1.14)*</v>
      </c>
    </row>
    <row r="73" spans="1:17" x14ac:dyDescent="0.3">
      <c r="A73">
        <f>LTMLE!A24</f>
        <v>23</v>
      </c>
      <c r="B73" t="str">
        <f>_xlfn.CONCAT(IF(ISNUMBER(SEARCH("Yes-Treatment",LTMLE!D24)), "", "No "),IF(LTMLE!C24="ventilation_bin","Ventilation",IF(LTMLE!C24="rrt","RRT",IF(LTMLE!C24="pressor","Vasopressor",""))))</f>
        <v>No RRT</v>
      </c>
      <c r="C73" t="str">
        <f>LEFT(LTMLE!D24, FIND("&amp;", LTMLE!D24)-1)</f>
        <v xml:space="preserve">Non-white </v>
      </c>
      <c r="D73" t="str">
        <f>LTMLE!B24</f>
        <v>eICU</v>
      </c>
      <c r="E73">
        <f>VLOOKUP($A73,LTMLE!$A:$L, 5)</f>
        <v>6</v>
      </c>
      <c r="F73">
        <f>VLOOKUP($A73,LTMLE!$A:$L, 6)</f>
        <v>10</v>
      </c>
      <c r="G73">
        <f>VLOOKUP($A73,LTMLE!$A:$L, 7)</f>
        <v>0.215393452039258</v>
      </c>
      <c r="H73">
        <f>VLOOKUP($A73,LTMLE!$A:$L, 10)</f>
        <v>0.19608213186345599</v>
      </c>
      <c r="I73">
        <f>VLOOKUP($A73,LTMLE!$A:$L, 11)</f>
        <v>0.234704772215059</v>
      </c>
      <c r="J73">
        <f>VLOOKUP($A73,LTMLE!$A:$L, 9)</f>
        <v>6.11856147717173E-106</v>
      </c>
    </row>
    <row r="74" spans="1:17" x14ac:dyDescent="0.3">
      <c r="A74">
        <f>LTMLE!A95</f>
        <v>94</v>
      </c>
      <c r="B74" t="str">
        <f>_xlfn.CONCAT(IF(ISNUMBER(SEARCH("Yes-Treatment",LTMLE!D95)), "", "No "),IF(LTMLE!C95="ventilation_bin","Ventilation",IF(LTMLE!C95="rrt","RRT",IF(LTMLE!C95="pressor","Vasopressor",""))))</f>
        <v>No RRT</v>
      </c>
      <c r="C74" t="str">
        <f>LEFT(LTMLE!D95, FIND("&amp;", LTMLE!D95)-1)</f>
        <v xml:space="preserve">White </v>
      </c>
      <c r="D74" t="str">
        <f>LTMLE!B95</f>
        <v>MIMIC</v>
      </c>
      <c r="E74">
        <f>VLOOKUP($A74,LTMLE!$A:$L, 5)</f>
        <v>11</v>
      </c>
      <c r="F74">
        <f>VLOOKUP($A74,LTMLE!$A:$L, 6)</f>
        <v>15</v>
      </c>
      <c r="G74">
        <f>VLOOKUP($A74,LTMLE!$A:$L, 7)</f>
        <v>0.64845474613685405</v>
      </c>
      <c r="H74">
        <f>VLOOKUP($A74,LTMLE!$A:$L, 10)</f>
        <v>0.62646759453114298</v>
      </c>
      <c r="I74">
        <f>VLOOKUP($A74,LTMLE!$A:$L, 11)</f>
        <v>0.67044189774256502</v>
      </c>
      <c r="J74">
        <f>VLOOKUP($A74,LTMLE!$A:$L, 9)</f>
        <v>0</v>
      </c>
      <c r="L74">
        <f t="shared" ref="L74" si="175">IFERROR(G74/G75,0)</f>
        <v>1.0258512382615368</v>
      </c>
      <c r="M74">
        <f t="shared" ref="M74" si="176">IFERROR(H74/H75, 0)</f>
        <v>1.0627169760214794</v>
      </c>
      <c r="N74">
        <f t="shared" ref="N74" si="177">IFERROR(I74/I75, 0)</f>
        <v>0.99364255586587502</v>
      </c>
      <c r="O74">
        <f t="shared" ref="O74" si="178">IFERROR(J74/J75, 0)</f>
        <v>0</v>
      </c>
      <c r="Q74" t="str">
        <f t="shared" ref="Q74" si="179">_xlfn.CONCAT(ROUND(L74, 2), " (", ROUND(N74,2), " - ", ROUND(M74,2),  ")", IF(AND(O74 &lt;0.05, NOT(ISBLANK(O74))), "*", " ") )</f>
        <v>1.03 (0.99 - 1.06)*</v>
      </c>
    </row>
    <row r="75" spans="1:17" x14ac:dyDescent="0.3">
      <c r="A75">
        <f>LTMLE!A85</f>
        <v>84</v>
      </c>
      <c r="B75" t="str">
        <f>_xlfn.CONCAT(IF(ISNUMBER(SEARCH("Yes-Treatment",LTMLE!D85)), "", "No "),IF(LTMLE!C85="ventilation_bin","Ventilation",IF(LTMLE!C85="rrt","RRT",IF(LTMLE!C85="pressor","Vasopressor",""))))</f>
        <v>No RRT</v>
      </c>
      <c r="C75" t="str">
        <f>LEFT(LTMLE!D85, FIND("&amp;", LTMLE!D85)-1)</f>
        <v xml:space="preserve">Non-white </v>
      </c>
      <c r="D75" t="str">
        <f>LTMLE!B85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0.63211382113820003</v>
      </c>
      <c r="H75">
        <f>VLOOKUP($A75,LTMLE!$A:$L, 10)</f>
        <v>0.58949617693740597</v>
      </c>
      <c r="I75">
        <f>VLOOKUP($A75,LTMLE!$A:$L, 11)</f>
        <v>0.67473146533899397</v>
      </c>
      <c r="J75">
        <f>VLOOKUP($A75,LTMLE!$A:$L, 9)</f>
        <v>8.4515390393597607E-186</v>
      </c>
    </row>
    <row r="76" spans="1:17" x14ac:dyDescent="0.3">
      <c r="A76">
        <f>LTMLE!A35</f>
        <v>34</v>
      </c>
      <c r="B76" t="str">
        <f>_xlfn.CONCAT(IF(ISNUMBER(SEARCH("Yes-Treatment",LTMLE!D35)), "", "No "),IF(LTMLE!C35="ventilation_bin","Ventilation",IF(LTMLE!C35="rrt","RRT",IF(LTMLE!C35="pressor","Vasopressor",""))))</f>
        <v>No RRT</v>
      </c>
      <c r="C76" t="str">
        <f>LEFT(LTMLE!D35, FIND("&amp;", LTMLE!D35)-1)</f>
        <v xml:space="preserve">White </v>
      </c>
      <c r="D76" t="str">
        <f>LTMLE!B35</f>
        <v>eICU</v>
      </c>
      <c r="E76">
        <f>VLOOKUP($A76,LTMLE!$A:$L, 5)</f>
        <v>11</v>
      </c>
      <c r="F76">
        <f>VLOOKUP($A76,LTMLE!$A:$L, 6)</f>
        <v>15</v>
      </c>
      <c r="G76">
        <f>VLOOKUP($A76,LTMLE!$A:$L, 7)</f>
        <v>0.52403846153763201</v>
      </c>
      <c r="H76">
        <f>VLOOKUP($A76,LTMLE!$A:$L, 10)</f>
        <v>0.49367738909548597</v>
      </c>
      <c r="I76">
        <f>VLOOKUP($A76,LTMLE!$A:$L, 11)</f>
        <v>0.55439953397977804</v>
      </c>
      <c r="J76">
        <f>VLOOKUP($A76,LTMLE!$A:$L, 9)</f>
        <v>7.2943952030367593E-251</v>
      </c>
      <c r="L76">
        <f t="shared" ref="L76" si="180">IFERROR(G76/G77,0)</f>
        <v>0.92314060111927043</v>
      </c>
      <c r="M76">
        <f t="shared" ref="M76" si="181">IFERROR(H76/H77, 0)</f>
        <v>0.97157781228591689</v>
      </c>
      <c r="N76">
        <f t="shared" ref="N76" si="182">IFERROR(I76/I77, 0)</f>
        <v>0.88390091668631821</v>
      </c>
      <c r="O76">
        <f t="shared" ref="O76" si="183">IFERROR(J76/J77, 0)</f>
        <v>1.084939084261182E-173</v>
      </c>
      <c r="Q76" t="str">
        <f t="shared" ref="Q76" si="184">_xlfn.CONCAT(ROUND(L76, 2), " (", ROUND(N76,2), " - ", ROUND(M76,2),  ")", IF(AND(O76 &lt;0.05, NOT(ISBLANK(O76))), "*", " ") )</f>
        <v>0.92 (0.88 - 0.97)*</v>
      </c>
    </row>
    <row r="77" spans="1:17" x14ac:dyDescent="0.3">
      <c r="A77">
        <f>LTMLE!A25</f>
        <v>24</v>
      </c>
      <c r="B77" t="str">
        <f>_xlfn.CONCAT(IF(ISNUMBER(SEARCH("Yes-Treatment",LTMLE!D25)), "", "No "),IF(LTMLE!C25="ventilation_bin","Ventilation",IF(LTMLE!C25="rrt","RRT",IF(LTMLE!C25="pressor","Vasopressor",""))))</f>
        <v>No RRT</v>
      </c>
      <c r="C77" t="str">
        <f>LEFT(LTMLE!D25, FIND("&amp;", LTMLE!D25)-1)</f>
        <v xml:space="preserve">Non-white </v>
      </c>
      <c r="D77" t="str">
        <f>LTMLE!B25</f>
        <v>eICU</v>
      </c>
      <c r="E77">
        <f>VLOOKUP($A77,LTMLE!$A:$L, 5)</f>
        <v>11</v>
      </c>
      <c r="F77">
        <f>VLOOKUP($A77,LTMLE!$A:$L, 6)</f>
        <v>15</v>
      </c>
      <c r="G77">
        <f>VLOOKUP($A77,LTMLE!$A:$L, 7)</f>
        <v>0.56766917293233199</v>
      </c>
      <c r="H77">
        <f>VLOOKUP($A77,LTMLE!$A:$L, 10)</f>
        <v>0.50811924979427803</v>
      </c>
      <c r="I77">
        <f>VLOOKUP($A77,LTMLE!$A:$L, 11)</f>
        <v>0.62721909607038595</v>
      </c>
      <c r="J77">
        <f>VLOOKUP($A77,LTMLE!$A:$L, 9)</f>
        <v>6.72332235869636E-78</v>
      </c>
    </row>
    <row r="78" spans="1:17" x14ac:dyDescent="0.3">
      <c r="A78">
        <f>LTMLE!A96</f>
        <v>95</v>
      </c>
      <c r="B78" t="str">
        <f>_xlfn.CONCAT(IF(ISNUMBER(SEARCH("Yes-Treatment",LTMLE!D96)), "", "No "),IF(LTMLE!C96="ventilation_bin","Ventilation",IF(LTMLE!C96="rrt","RRT",IF(LTMLE!C96="pressor","Vasopressor",""))))</f>
        <v>No RRT</v>
      </c>
      <c r="C78" t="str">
        <f>LEFT(LTMLE!D96, FIND("&amp;", LTMLE!D96)-1)</f>
        <v xml:space="preserve">White </v>
      </c>
      <c r="D78" t="str">
        <f>LTMLE!B96</f>
        <v>MIMIC</v>
      </c>
      <c r="E78">
        <f>VLOOKUP($A78,LTMLE!$A:$L, 5)</f>
        <v>16</v>
      </c>
      <c r="F78">
        <f>VLOOKUP($A78,LTMLE!$A:$L, 6)</f>
        <v>100</v>
      </c>
      <c r="G78">
        <f>VLOOKUP($A78,LTMLE!$A:$L, 7)</f>
        <v>0.80526315789472203</v>
      </c>
      <c r="H78">
        <f>VLOOKUP($A78,LTMLE!$A:$L, 10)</f>
        <v>0.74890493455201501</v>
      </c>
      <c r="I78">
        <f>VLOOKUP($A78,LTMLE!$A:$L, 11)</f>
        <v>0.86162138123742804</v>
      </c>
      <c r="J78">
        <f>VLOOKUP($A78,LTMLE!$A:$L, 9)</f>
        <v>1.4301001472263699E-172</v>
      </c>
      <c r="L78">
        <f t="shared" ref="L78" si="185">IFERROR(G78/G79,0)</f>
        <v>1.0146315789477189</v>
      </c>
      <c r="M78">
        <f t="shared" ref="M78" si="186">IFERROR(H78/H79, 0)</f>
        <v>1.0796881736601824</v>
      </c>
      <c r="N78">
        <f t="shared" ref="N78" si="187">IFERROR(I78/I79, 0)</f>
        <v>0.96413730912602147</v>
      </c>
      <c r="O78">
        <f t="shared" ref="O78" si="188">IFERROR(J78/J79, 0)</f>
        <v>9.2959534633768579E-119</v>
      </c>
      <c r="Q78" t="str">
        <f t="shared" ref="Q78" si="189">_xlfn.CONCAT(ROUND(L78, 2), " (", ROUND(N78,2), " - ", ROUND(M78,2),  ")", IF(AND(O78 &lt;0.05, NOT(ISBLANK(O78))), "*", " ") )</f>
        <v>1.01 (0.96 - 1.08)*</v>
      </c>
    </row>
    <row r="79" spans="1:17" x14ac:dyDescent="0.3">
      <c r="A79">
        <f>LTMLE!A86</f>
        <v>85</v>
      </c>
      <c r="B79" t="str">
        <f>_xlfn.CONCAT(IF(ISNUMBER(SEARCH("Yes-Treatment",LTMLE!D86)), "", "No "),IF(LTMLE!C86="ventilation_bin","Ventilation",IF(LTMLE!C86="rrt","RRT",IF(LTMLE!C86="pressor","Vasopressor",""))))</f>
        <v>No RRT</v>
      </c>
      <c r="C79" t="str">
        <f>LEFT(LTMLE!D86, FIND("&amp;", LTMLE!D86)-1)</f>
        <v xml:space="preserve">Non-white </v>
      </c>
      <c r="D79" t="str">
        <f>LTMLE!B86</f>
        <v>MIMIC</v>
      </c>
      <c r="E79">
        <f>VLOOKUP($A79,LTMLE!$A:$L, 5)</f>
        <v>16</v>
      </c>
      <c r="F79">
        <f>VLOOKUP($A79,LTMLE!$A:$L, 6)</f>
        <v>100</v>
      </c>
      <c r="G79">
        <f>VLOOKUP($A79,LTMLE!$A:$L, 7)</f>
        <v>0.79365079365050495</v>
      </c>
      <c r="H79">
        <f>VLOOKUP($A79,LTMLE!$A:$L, 10)</f>
        <v>0.69363076564338</v>
      </c>
      <c r="I79">
        <f>VLOOKUP($A79,LTMLE!$A:$L, 11)</f>
        <v>0.89367082165763001</v>
      </c>
      <c r="J79">
        <f>VLOOKUP($A79,LTMLE!$A:$L, 9)</f>
        <v>1.5384114742619099E-54</v>
      </c>
    </row>
    <row r="80" spans="1:17" x14ac:dyDescent="0.3">
      <c r="A80">
        <f>LTMLE!A36</f>
        <v>35</v>
      </c>
      <c r="B80" t="str">
        <f>_xlfn.CONCAT(IF(ISNUMBER(SEARCH("Yes-Treatment",LTMLE!D36)), "", "No "),IF(LTMLE!C36="ventilation_bin","Ventilation",IF(LTMLE!C36="rrt","RRT",IF(LTMLE!C36="pressor","Vasopressor",""))))</f>
        <v>No RRT</v>
      </c>
      <c r="C80" t="str">
        <f>LEFT(LTMLE!D36, FIND("&amp;", LTMLE!D36)-1)</f>
        <v xml:space="preserve">White </v>
      </c>
      <c r="D80" t="str">
        <f>LTMLE!B36</f>
        <v>eICU</v>
      </c>
      <c r="E80">
        <f>VLOOKUP($A80,LTMLE!$A:$L, 5)</f>
        <v>16</v>
      </c>
      <c r="F80">
        <f>VLOOKUP($A80,LTMLE!$A:$L, 6)</f>
        <v>100</v>
      </c>
      <c r="G80">
        <f>VLOOKUP($A80,LTMLE!$A:$L, 7)</f>
        <v>0.79452054794489602</v>
      </c>
      <c r="H80">
        <f>VLOOKUP($A80,LTMLE!$A:$L, 10)</f>
        <v>0.70154516049968896</v>
      </c>
      <c r="I80">
        <f>VLOOKUP($A80,LTMLE!$A:$L, 11)</f>
        <v>0.88749593539010196</v>
      </c>
      <c r="J80">
        <f>VLOOKUP($A80,LTMLE!$A:$L, 9)</f>
        <v>5.7722744401177402E-63</v>
      </c>
      <c r="L80">
        <f t="shared" ref="L80" si="190">IFERROR(G80/G81,0)</f>
        <v>1.3242009132415242</v>
      </c>
      <c r="M80">
        <f t="shared" ref="M80" si="191">IFERROR(H80/H81, 0)</f>
        <v>2.3747207090102829</v>
      </c>
      <c r="N80">
        <f t="shared" ref="N80" si="192">IFERROR(I80/I81, 0)</f>
        <v>0.98111617636475645</v>
      </c>
      <c r="O80">
        <f t="shared" ref="O80" si="193">IFERROR(J80/J81, 0)</f>
        <v>5.1118843147823643E-59</v>
      </c>
      <c r="Q80" t="str">
        <f t="shared" ref="Q80" si="194">_xlfn.CONCAT(ROUND(L80, 2), " (", ROUND(N80,2), " - ", ROUND(M80,2),  ")", IF(AND(O80 &lt;0.05, NOT(ISBLANK(O80))), "*", " ") )</f>
        <v>1.32 (0.98 - 2.37)*</v>
      </c>
    </row>
    <row r="81" spans="1:17" x14ac:dyDescent="0.3">
      <c r="A81">
        <f>LTMLE!A26</f>
        <v>25</v>
      </c>
      <c r="B81" t="str">
        <f>_xlfn.CONCAT(IF(ISNUMBER(SEARCH("Yes-Treatment",LTMLE!D26)), "", "No "),IF(LTMLE!C26="ventilation_bin","Ventilation",IF(LTMLE!C26="rrt","RRT",IF(LTMLE!C26="pressor","Vasopressor",""))))</f>
        <v>No RRT</v>
      </c>
      <c r="C81" t="str">
        <f>LEFT(LTMLE!D26, FIND("&amp;", LTMLE!D26)-1)</f>
        <v xml:space="preserve">Non-white </v>
      </c>
      <c r="D81" t="str">
        <f>LTMLE!B26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0.59999999999998599</v>
      </c>
      <c r="H81">
        <f>VLOOKUP($A81,LTMLE!$A:$L, 10)</f>
        <v>0.29542217652705499</v>
      </c>
      <c r="I81">
        <f>VLOOKUP($A81,LTMLE!$A:$L, 11)</f>
        <v>0.90457782347291704</v>
      </c>
      <c r="J81">
        <f>VLOOKUP($A81,LTMLE!$A:$L, 9)</f>
        <v>1.12918722034176E-4</v>
      </c>
    </row>
    <row r="82" spans="1:17" x14ac:dyDescent="0.3">
      <c r="A82">
        <f>LTMLE!A117</f>
        <v>116</v>
      </c>
      <c r="B82" t="str">
        <f>_xlfn.CONCAT(IF(ISNUMBER(SEARCH("Yes-Treatment",LTMLE!D117)), "", "No "),IF(LTMLE!C117="ventilation_bin","Ventilation",IF(LTMLE!C117="rrt","RRT",IF(LTMLE!C117="pressor","Vasopressor",""))))</f>
        <v>Vasopressor</v>
      </c>
      <c r="C82" t="str">
        <f>LEFT(LTMLE!D117, FIND("&amp;", LTMLE!D117)-1)</f>
        <v xml:space="preserve">White </v>
      </c>
      <c r="D82" t="str">
        <f>LTMLE!B117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0.459900103694943</v>
      </c>
      <c r="H82">
        <f>VLOOKUP($A82,LTMLE!$A:$L, 10)</f>
        <v>0.45041708150109899</v>
      </c>
      <c r="I82">
        <f>VLOOKUP($A82,LTMLE!$A:$L, 11)</f>
        <v>0.469383125888788</v>
      </c>
      <c r="J82">
        <f>VLOOKUP($A82,LTMLE!$A:$L, 9)</f>
        <v>0</v>
      </c>
      <c r="L82">
        <f t="shared" ref="L82" si="195">IFERROR(G82/G83,0)</f>
        <v>0.88336108324441998</v>
      </c>
      <c r="M82">
        <f t="shared" ref="M82" si="196">IFERROR(H82/H83, 0)</f>
        <v>0.90043517651829319</v>
      </c>
      <c r="N82">
        <f t="shared" ref="N82" si="197">IFERROR(I82/I83, 0)</f>
        <v>0.86757481377795453</v>
      </c>
      <c r="O82">
        <f t="shared" ref="O82" si="198">IFERROR(J82/J83, 0)</f>
        <v>0</v>
      </c>
      <c r="Q82" t="str">
        <f t="shared" ref="Q82" si="199">_xlfn.CONCAT(ROUND(L82, 2), " (", ROUND(N82,2), " - ", ROUND(M82,2),  ")", IF(AND(O82 &lt;0.05, NOT(ISBLANK(O82))), "*", " ") )</f>
        <v>0.88 (0.87 - 0.9)*</v>
      </c>
    </row>
    <row r="83" spans="1:17" x14ac:dyDescent="0.3">
      <c r="A83">
        <f>LTMLE!A107</f>
        <v>106</v>
      </c>
      <c r="B83" t="str">
        <f>_xlfn.CONCAT(IF(ISNUMBER(SEARCH("Yes-Treatment",LTMLE!D107)), "", "No "),IF(LTMLE!C107="ventilation_bin","Ventilation",IF(LTMLE!C107="rrt","RRT",IF(LTMLE!C107="pressor","Vasopressor",""))))</f>
        <v>Vasopressor</v>
      </c>
      <c r="C83" t="str">
        <f>LEFT(LTMLE!D107, FIND("&amp;", LTMLE!D107)-1)</f>
        <v xml:space="preserve">Non-white </v>
      </c>
      <c r="D83" t="str">
        <f>LTMLE!B107</f>
        <v>MIMIC</v>
      </c>
      <c r="E83">
        <f>VLOOKUP($A83,LTMLE!$A:$L, 5)</f>
        <v>0</v>
      </c>
      <c r="F83">
        <f>VLOOKUP($A83,LTMLE!$A:$L, 6)</f>
        <v>100</v>
      </c>
      <c r="G83">
        <f>VLOOKUP($A83,LTMLE!$A:$L, 7)</f>
        <v>0.52062527138485204</v>
      </c>
      <c r="H83">
        <f>VLOOKUP($A83,LTMLE!$A:$L, 10)</f>
        <v>0.50022155203079</v>
      </c>
      <c r="I83">
        <f>VLOOKUP($A83,LTMLE!$A:$L, 11)</f>
        <v>0.54102899073891397</v>
      </c>
      <c r="J83">
        <f>VLOOKUP($A83,LTMLE!$A:$L, 9)</f>
        <v>0</v>
      </c>
    </row>
    <row r="84" spans="1:17" x14ac:dyDescent="0.3">
      <c r="A84">
        <f>LTMLE!A57</f>
        <v>56</v>
      </c>
      <c r="B84" t="str">
        <f>_xlfn.CONCAT(IF(ISNUMBER(SEARCH("Yes-Treatment",LTMLE!D57)), "", "No "),IF(LTMLE!C57="ventilation_bin","Ventilation",IF(LTMLE!C57="rrt","RRT",IF(LTMLE!C57="pressor","Vasopressor",""))))</f>
        <v>Vasopressor</v>
      </c>
      <c r="C84" t="str">
        <f>LEFT(LTMLE!D57, FIND("&amp;", LTMLE!D57)-1)</f>
        <v xml:space="preserve">White </v>
      </c>
      <c r="D84" t="str">
        <f>LTMLE!B57</f>
        <v>eICU</v>
      </c>
      <c r="E84">
        <f>VLOOKUP($A84,LTMLE!$A:$L, 5)</f>
        <v>0</v>
      </c>
      <c r="F84">
        <f>VLOOKUP($A84,LTMLE!$A:$L, 6)</f>
        <v>100</v>
      </c>
      <c r="G84">
        <f>VLOOKUP($A84,LTMLE!$A:$L, 7)</f>
        <v>0.26943201638039099</v>
      </c>
      <c r="H84">
        <f>VLOOKUP($A84,LTMLE!$A:$L, 10)</f>
        <v>0.26185957825113598</v>
      </c>
      <c r="I84">
        <f>VLOOKUP($A84,LTMLE!$A:$L, 11)</f>
        <v>0.277004454509646</v>
      </c>
      <c r="J84">
        <f>VLOOKUP($A84,LTMLE!$A:$L, 9)</f>
        <v>0</v>
      </c>
      <c r="L84">
        <f t="shared" ref="L84" si="200">IFERROR(G84/G85,0)</f>
        <v>0.95226979249042254</v>
      </c>
      <c r="M84">
        <f t="shared" ref="M84" si="201">IFERROR(H84/H85, 0)</f>
        <v>0.98158356811466829</v>
      </c>
      <c r="N84">
        <f t="shared" ref="N84" si="202">IFERROR(I84/I85, 0)</f>
        <v>0.9261243794246915</v>
      </c>
      <c r="O84">
        <f t="shared" ref="O84" si="203">IFERROR(J84/J85, 0)</f>
        <v>0</v>
      </c>
      <c r="Q84" t="str">
        <f t="shared" ref="Q84" si="204">_xlfn.CONCAT(ROUND(L84, 2), " (", ROUND(N84,2), " - ", ROUND(M84,2),  ")", IF(AND(O84 &lt;0.05, NOT(ISBLANK(O84))), "*", " ") )</f>
        <v>0.95 (0.93 - 0.98)*</v>
      </c>
    </row>
    <row r="85" spans="1:17" x14ac:dyDescent="0.3">
      <c r="A85">
        <f>LTMLE!A47</f>
        <v>46</v>
      </c>
      <c r="B85" t="str">
        <f>_xlfn.CONCAT(IF(ISNUMBER(SEARCH("Yes-Treatment",LTMLE!D47)), "", "No "),IF(LTMLE!C47="ventilation_bin","Ventilation",IF(LTMLE!C47="rrt","RRT",IF(LTMLE!C47="pressor","Vasopressor",""))))</f>
        <v>Vasopressor</v>
      </c>
      <c r="C85" t="str">
        <f>LEFT(LTMLE!D47, FIND("&amp;", LTMLE!D47)-1)</f>
        <v xml:space="preserve">Non-white </v>
      </c>
      <c r="D85" t="str">
        <f>LTMLE!B47</f>
        <v>eICU</v>
      </c>
      <c r="E85">
        <f>VLOOKUP($A85,LTMLE!$A:$L, 5)</f>
        <v>0</v>
      </c>
      <c r="F85">
        <f>VLOOKUP($A85,LTMLE!$A:$L, 6)</f>
        <v>100</v>
      </c>
      <c r="G85">
        <f>VLOOKUP($A85,LTMLE!$A:$L, 7)</f>
        <v>0.282936640965749</v>
      </c>
      <c r="H85">
        <f>VLOOKUP($A85,LTMLE!$A:$L, 10)</f>
        <v>0.26677257724891501</v>
      </c>
      <c r="I85">
        <f>VLOOKUP($A85,LTMLE!$A:$L, 11)</f>
        <v>0.29910070468258398</v>
      </c>
      <c r="J85">
        <f>VLOOKUP($A85,LTMLE!$A:$L, 9)</f>
        <v>6.1044848175386298E-258</v>
      </c>
    </row>
    <row r="86" spans="1:17" x14ac:dyDescent="0.3">
      <c r="A86">
        <f>LTMLE!A118</f>
        <v>117</v>
      </c>
      <c r="B86" t="str">
        <f>_xlfn.CONCAT(IF(ISNUMBER(SEARCH("Yes-Treatment",LTMLE!D118)), "", "No "),IF(LTMLE!C118="ventilation_bin","Ventilation",IF(LTMLE!C118="rrt","RRT",IF(LTMLE!C118="pressor","Vasopressor",""))))</f>
        <v>Vasopressor</v>
      </c>
      <c r="C86" t="str">
        <f>LEFT(LTMLE!D118, FIND("&amp;", LTMLE!D118)-1)</f>
        <v xml:space="preserve">White </v>
      </c>
      <c r="D86" t="str">
        <f>LTMLE!B118</f>
        <v>MIMIC</v>
      </c>
      <c r="E86">
        <f>VLOOKUP($A86,LTMLE!$A:$L, 5)</f>
        <v>0</v>
      </c>
      <c r="F86">
        <f>VLOOKUP($A86,LTMLE!$A:$L, 6)</f>
        <v>5</v>
      </c>
      <c r="G86">
        <f>VLOOKUP($A86,LTMLE!$A:$L, 7)</f>
        <v>0.283435582822466</v>
      </c>
      <c r="H86">
        <f>VLOOKUP($A86,LTMLE!$A:$L, 10)</f>
        <v>0.26796486652847801</v>
      </c>
      <c r="I86">
        <f>VLOOKUP($A86,LTMLE!$A:$L, 11)</f>
        <v>0.298906299116454</v>
      </c>
      <c r="J86">
        <f>VLOOKUP($A86,LTMLE!$A:$L, 9)</f>
        <v>2.2859721815000399E-282</v>
      </c>
      <c r="L86">
        <f t="shared" ref="L86" si="205">IFERROR(G86/G87,0)</f>
        <v>0.98635582822087542</v>
      </c>
      <c r="M86">
        <f t="shared" ref="M86" si="206">IFERROR(H86/H87, 0)</f>
        <v>1.0781796976857136</v>
      </c>
      <c r="N86">
        <f t="shared" ref="N86" si="207">IFERROR(I86/I87, 0)</f>
        <v>0.91638976183440757</v>
      </c>
      <c r="O86">
        <f t="shared" ref="O86" si="208">IFERROR(J86/J87, 0)</f>
        <v>2.1053244919759608E-235</v>
      </c>
      <c r="Q86" t="str">
        <f t="shared" ref="Q86" si="209">_xlfn.CONCAT(ROUND(L86, 2), " (", ROUND(N86,2), " - ", ROUND(M86,2),  ")", IF(AND(O86 &lt;0.05, NOT(ISBLANK(O86))), "*", " ") )</f>
        <v>0.99 (0.92 - 1.08)*</v>
      </c>
    </row>
    <row r="87" spans="1:17" x14ac:dyDescent="0.3">
      <c r="A87">
        <f>LTMLE!A108</f>
        <v>107</v>
      </c>
      <c r="B87" t="str">
        <f>_xlfn.CONCAT(IF(ISNUMBER(SEARCH("Yes-Treatment",LTMLE!D108)), "", "No "),IF(LTMLE!C108="ventilation_bin","Ventilation",IF(LTMLE!C108="rrt","RRT",IF(LTMLE!C108="pressor","Vasopressor",""))))</f>
        <v>Vasopressor</v>
      </c>
      <c r="C87" t="str">
        <f>LEFT(LTMLE!D108, FIND("&amp;", LTMLE!D108)-1)</f>
        <v xml:space="preserve">Non-white </v>
      </c>
      <c r="D87" t="str">
        <f>LTMLE!B108</f>
        <v>MIMIC</v>
      </c>
      <c r="E87">
        <f>VLOOKUP($A87,LTMLE!$A:$L, 5)</f>
        <v>0</v>
      </c>
      <c r="F87">
        <f>VLOOKUP($A87,LTMLE!$A:$L, 6)</f>
        <v>5</v>
      </c>
      <c r="G87">
        <f>VLOOKUP($A87,LTMLE!$A:$L, 7)</f>
        <v>0.28735632183946103</v>
      </c>
      <c r="H87">
        <f>VLOOKUP($A87,LTMLE!$A:$L, 10)</f>
        <v>0.24853451340593599</v>
      </c>
      <c r="I87">
        <f>VLOOKUP($A87,LTMLE!$A:$L, 11)</f>
        <v>0.32617813027298598</v>
      </c>
      <c r="J87">
        <f>VLOOKUP($A87,LTMLE!$A:$L, 9)</f>
        <v>1.08580515270334E-47</v>
      </c>
    </row>
    <row r="88" spans="1:17" x14ac:dyDescent="0.3">
      <c r="A88">
        <f>LTMLE!A58</f>
        <v>57</v>
      </c>
      <c r="B88" t="str">
        <f>_xlfn.CONCAT(IF(ISNUMBER(SEARCH("Yes-Treatment",LTMLE!D58)), "", "No "),IF(LTMLE!C58="ventilation_bin","Ventilation",IF(LTMLE!C58="rrt","RRT",IF(LTMLE!C58="pressor","Vasopressor",""))))</f>
        <v>Vasopressor</v>
      </c>
      <c r="C88" t="str">
        <f>LEFT(LTMLE!D58, FIND("&amp;", LTMLE!D58)-1)</f>
        <v xml:space="preserve">White </v>
      </c>
      <c r="D88" t="str">
        <f>LTMLE!B58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0.18866483348600399</v>
      </c>
      <c r="H88">
        <f>VLOOKUP($A88,LTMLE!$A:$L, 10)</f>
        <v>0.179186888092564</v>
      </c>
      <c r="I88">
        <f>VLOOKUP($A88,LTMLE!$A:$L, 11)</f>
        <v>0.19814277887944501</v>
      </c>
      <c r="J88">
        <f>VLOOKUP($A88,LTMLE!$A:$L, 9)</f>
        <v>0</v>
      </c>
      <c r="L88">
        <f t="shared" ref="L88" si="210">IFERROR(G88/G89,0)</f>
        <v>0.95055270511126289</v>
      </c>
      <c r="M88">
        <f t="shared" ref="M88" si="211">IFERROR(H88/H89, 0)</f>
        <v>1.0128068536363386</v>
      </c>
      <c r="N88">
        <f t="shared" ref="N88" si="212">IFERROR(I88/I89, 0)</f>
        <v>0.90049718229083053</v>
      </c>
      <c r="O88">
        <f t="shared" ref="O88" si="213">IFERROR(J88/J89, 0)</f>
        <v>0</v>
      </c>
      <c r="Q88" t="str">
        <f t="shared" ref="Q88" si="214">_xlfn.CONCAT(ROUND(L88, 2), " (", ROUND(N88,2), " - ", ROUND(M88,2),  ")", IF(AND(O88 &lt;0.05, NOT(ISBLANK(O88))), "*", " ") )</f>
        <v>0.95 (0.9 - 1.01)*</v>
      </c>
    </row>
    <row r="89" spans="1:17" x14ac:dyDescent="0.3">
      <c r="A89">
        <f>LTMLE!A48</f>
        <v>47</v>
      </c>
      <c r="B89" t="str">
        <f>_xlfn.CONCAT(IF(ISNUMBER(SEARCH("Yes-Treatment",LTMLE!D48)), "", "No "),IF(LTMLE!C48="ventilation_bin","Ventilation",IF(LTMLE!C48="rrt","RRT",IF(LTMLE!C48="pressor","Vasopressor",""))))</f>
        <v>Vasopressor</v>
      </c>
      <c r="C89" t="str">
        <f>LEFT(LTMLE!D48, FIND("&amp;", LTMLE!D48)-1)</f>
        <v xml:space="preserve">Non-white </v>
      </c>
      <c r="D89" t="str">
        <f>LTMLE!B48</f>
        <v>eICU</v>
      </c>
      <c r="E89">
        <f>VLOOKUP($A89,LTMLE!$A:$L, 5)</f>
        <v>0</v>
      </c>
      <c r="F89">
        <f>VLOOKUP($A89,LTMLE!$A:$L, 6)</f>
        <v>5</v>
      </c>
      <c r="G89">
        <f>VLOOKUP($A89,LTMLE!$A:$L, 7)</f>
        <v>0.198479087452516</v>
      </c>
      <c r="H89">
        <f>VLOOKUP($A89,LTMLE!$A:$L, 10)</f>
        <v>0.176921085643545</v>
      </c>
      <c r="I89">
        <f>VLOOKUP($A89,LTMLE!$A:$L, 11)</f>
        <v>0.22003708926148699</v>
      </c>
      <c r="J89">
        <f>VLOOKUP($A89,LTMLE!$A:$L, 9)</f>
        <v>8.6529939753608303E-73</v>
      </c>
    </row>
    <row r="90" spans="1:17" x14ac:dyDescent="0.3">
      <c r="A90">
        <f>LTMLE!A119</f>
        <v>118</v>
      </c>
      <c r="B90" t="str">
        <f>_xlfn.CONCAT(IF(ISNUMBER(SEARCH("Yes-Treatment",LTMLE!D119)), "", "No "),IF(LTMLE!C119="ventilation_bin","Ventilation",IF(LTMLE!C119="rrt","RRT",IF(LTMLE!C119="pressor","Vasopressor",""))))</f>
        <v>Vasopressor</v>
      </c>
      <c r="C90" t="str">
        <f>LEFT(LTMLE!D119, FIND("&amp;", LTMLE!D119)-1)</f>
        <v xml:space="preserve">White </v>
      </c>
      <c r="D90" t="str">
        <f>LTMLE!B119</f>
        <v>MIMIC</v>
      </c>
      <c r="E90">
        <f>VLOOKUP($A90,LTMLE!$A:$L, 5)</f>
        <v>6</v>
      </c>
      <c r="F90">
        <f>VLOOKUP($A90,LTMLE!$A:$L, 6)</f>
        <v>10</v>
      </c>
      <c r="G90">
        <f>VLOOKUP($A90,LTMLE!$A:$L, 7)</f>
        <v>0.46641556811896401</v>
      </c>
      <c r="H90">
        <f>VLOOKUP($A90,LTMLE!$A:$L, 10)</f>
        <v>0.45227101390574198</v>
      </c>
      <c r="I90">
        <f>VLOOKUP($A90,LTMLE!$A:$L, 11)</f>
        <v>0.48056012233218598</v>
      </c>
      <c r="J90">
        <f>VLOOKUP($A90,LTMLE!$A:$L, 9)</f>
        <v>0</v>
      </c>
      <c r="L90">
        <f t="shared" ref="L90" si="215">IFERROR(G90/G91,0)</f>
        <v>0.89541346939310495</v>
      </c>
      <c r="M90">
        <f t="shared" ref="M90" si="216">IFERROR(H90/H91, 0)</f>
        <v>0.92230695762096448</v>
      </c>
      <c r="N90">
        <f t="shared" ref="N90" si="217">IFERROR(I90/I91, 0)</f>
        <v>0.87149745534439615</v>
      </c>
      <c r="O90">
        <f t="shared" ref="O90" si="218">IFERROR(J90/J91, 0)</f>
        <v>0</v>
      </c>
      <c r="Q90" t="str">
        <f t="shared" ref="Q90" si="219">_xlfn.CONCAT(ROUND(L90, 2), " (", ROUND(N90,2), " - ", ROUND(M90,2),  ")", IF(AND(O90 &lt;0.05, NOT(ISBLANK(O90))), "*", " ") )</f>
        <v>0.9 (0.87 - 0.92)*</v>
      </c>
    </row>
    <row r="91" spans="1:17" x14ac:dyDescent="0.3">
      <c r="A91">
        <f>LTMLE!A109</f>
        <v>108</v>
      </c>
      <c r="B91" t="str">
        <f>_xlfn.CONCAT(IF(ISNUMBER(SEARCH("Yes-Treatment",LTMLE!D109)), "", "No "),IF(LTMLE!C109="ventilation_bin","Ventilation",IF(LTMLE!C109="rrt","RRT",IF(LTMLE!C109="pressor","Vasopressor",""))))</f>
        <v>Vasopressor</v>
      </c>
      <c r="C91" t="str">
        <f>LEFT(LTMLE!D109, FIND("&amp;", LTMLE!D109)-1)</f>
        <v xml:space="preserve">Non-white </v>
      </c>
      <c r="D91" t="str">
        <f>LTMLE!B109</f>
        <v>MIMIC</v>
      </c>
      <c r="E91">
        <f>VLOOKUP($A91,LTMLE!$A:$L, 5)</f>
        <v>6</v>
      </c>
      <c r="F91">
        <f>VLOOKUP($A91,LTMLE!$A:$L, 6)</f>
        <v>10</v>
      </c>
      <c r="G91">
        <f>VLOOKUP($A91,LTMLE!$A:$L, 7)</f>
        <v>0.52089407191416504</v>
      </c>
      <c r="H91">
        <f>VLOOKUP($A91,LTMLE!$A:$L, 10)</f>
        <v>0.49036929643504801</v>
      </c>
      <c r="I91">
        <f>VLOOKUP($A91,LTMLE!$A:$L, 11)</f>
        <v>0.55141884739328295</v>
      </c>
      <c r="J91">
        <f>VLOOKUP($A91,LTMLE!$A:$L, 9)</f>
        <v>2.93616060080857E-245</v>
      </c>
    </row>
    <row r="92" spans="1:17" x14ac:dyDescent="0.3">
      <c r="A92">
        <f>LTMLE!A59</f>
        <v>58</v>
      </c>
      <c r="B92" t="str">
        <f>_xlfn.CONCAT(IF(ISNUMBER(SEARCH("Yes-Treatment",LTMLE!D59)), "", "No "),IF(LTMLE!C59="ventilation_bin","Ventilation",IF(LTMLE!C59="rrt","RRT",IF(LTMLE!C59="pressor","Vasopressor",""))))</f>
        <v>Vasopressor</v>
      </c>
      <c r="C92" t="str">
        <f>LEFT(LTMLE!D59, FIND("&amp;", LTMLE!D59)-1)</f>
        <v xml:space="preserve">White </v>
      </c>
      <c r="D92" t="str">
        <f>LTMLE!B59</f>
        <v>eICU</v>
      </c>
      <c r="E92">
        <f>VLOOKUP($A92,LTMLE!$A:$L, 5)</f>
        <v>6</v>
      </c>
      <c r="F92">
        <f>VLOOKUP($A92,LTMLE!$A:$L, 6)</f>
        <v>10</v>
      </c>
      <c r="G92">
        <f>VLOOKUP($A92,LTMLE!$A:$L, 7)</f>
        <v>0.295050270688613</v>
      </c>
      <c r="H92">
        <f>VLOOKUP($A92,LTMLE!$A:$L, 10)</f>
        <v>0.28262038993705202</v>
      </c>
      <c r="I92">
        <f>VLOOKUP($A92,LTMLE!$A:$L, 11)</f>
        <v>0.30748015144017399</v>
      </c>
      <c r="J92">
        <f>VLOOKUP($A92,LTMLE!$A:$L, 9)</f>
        <v>0</v>
      </c>
      <c r="L92">
        <f t="shared" ref="L92" si="220">IFERROR(G92/G93,0)</f>
        <v>1.0111537128096928</v>
      </c>
      <c r="M92">
        <f t="shared" ref="M92" si="221">IFERROR(H92/H93, 0)</f>
        <v>1.0584763611025949</v>
      </c>
      <c r="N92">
        <f t="shared" ref="N92" si="222">IFERROR(I92/I93, 0)</f>
        <v>0.97124187897000092</v>
      </c>
      <c r="O92">
        <f t="shared" ref="O92" si="223">IFERROR(J92/J93, 0)</f>
        <v>0</v>
      </c>
      <c r="Q92" t="str">
        <f t="shared" ref="Q92" si="224">_xlfn.CONCAT(ROUND(L92, 2), " (", ROUND(N92,2), " - ", ROUND(M92,2),  ")", IF(AND(O92 &lt;0.05, NOT(ISBLANK(O92))), "*", " ") )</f>
        <v>1.01 (0.97 - 1.06)*</v>
      </c>
    </row>
    <row r="93" spans="1:17" x14ac:dyDescent="0.3">
      <c r="A93">
        <f>LTMLE!A49</f>
        <v>48</v>
      </c>
      <c r="B93" t="str">
        <f>_xlfn.CONCAT(IF(ISNUMBER(SEARCH("Yes-Treatment",LTMLE!D49)), "", "No "),IF(LTMLE!C49="ventilation_bin","Ventilation",IF(LTMLE!C49="rrt","RRT",IF(LTMLE!C49="pressor","Vasopressor",""))))</f>
        <v>Vasopressor</v>
      </c>
      <c r="C93" t="str">
        <f>LEFT(LTMLE!D49, FIND("&amp;", LTMLE!D49)-1)</f>
        <v xml:space="preserve">Non-white </v>
      </c>
      <c r="D93" t="str">
        <f>LTMLE!B49</f>
        <v>eICU</v>
      </c>
      <c r="E93">
        <f>VLOOKUP($A93,LTMLE!$A:$L, 5)</f>
        <v>6</v>
      </c>
      <c r="F93">
        <f>VLOOKUP($A93,LTMLE!$A:$L, 6)</f>
        <v>10</v>
      </c>
      <c r="G93">
        <f>VLOOKUP($A93,LTMLE!$A:$L, 7)</f>
        <v>0.29179566563500697</v>
      </c>
      <c r="H93">
        <f>VLOOKUP($A93,LTMLE!$A:$L, 10)</f>
        <v>0.26700680366886198</v>
      </c>
      <c r="I93">
        <f>VLOOKUP($A93,LTMLE!$A:$L, 11)</f>
        <v>0.31658452760115302</v>
      </c>
      <c r="J93">
        <f>VLOOKUP($A93,LTMLE!$A:$L, 9)</f>
        <v>9.0112183483361105E-118</v>
      </c>
    </row>
    <row r="94" spans="1:17" x14ac:dyDescent="0.3">
      <c r="A94">
        <f>LTMLE!A120</f>
        <v>119</v>
      </c>
      <c r="B94" t="str">
        <f>_xlfn.CONCAT(IF(ISNUMBER(SEARCH("Yes-Treatment",LTMLE!D120)), "", "No "),IF(LTMLE!C120="ventilation_bin","Ventilation",IF(LTMLE!C120="rrt","RRT",IF(LTMLE!C120="pressor","Vasopressor",""))))</f>
        <v>Vasopressor</v>
      </c>
      <c r="C94" t="str">
        <f>LEFT(LTMLE!D120, FIND("&amp;", LTMLE!D120)-1)</f>
        <v xml:space="preserve">White </v>
      </c>
      <c r="D94" t="str">
        <f>LTMLE!B120</f>
        <v>MIMIC</v>
      </c>
      <c r="E94">
        <f>VLOOKUP($A94,LTMLE!$A:$L, 5)</f>
        <v>11</v>
      </c>
      <c r="F94">
        <f>VLOOKUP($A94,LTMLE!$A:$L, 6)</f>
        <v>15</v>
      </c>
      <c r="G94">
        <f>VLOOKUP($A94,LTMLE!$A:$L, 7)</f>
        <v>0.65604801477375496</v>
      </c>
      <c r="H94">
        <f>VLOOKUP($A94,LTMLE!$A:$L, 10)</f>
        <v>0.63603994888938498</v>
      </c>
      <c r="I94">
        <f>VLOOKUP($A94,LTMLE!$A:$L, 11)</f>
        <v>0.67605608065812595</v>
      </c>
      <c r="J94">
        <f>VLOOKUP($A94,LTMLE!$A:$L, 9)</f>
        <v>0</v>
      </c>
      <c r="L94">
        <f t="shared" ref="L94" si="225">IFERROR(G94/G95,0)</f>
        <v>0.97692379923945527</v>
      </c>
      <c r="M94">
        <f t="shared" ref="M94" si="226">IFERROR(H94/H95, 0)</f>
        <v>1.0025524217527779</v>
      </c>
      <c r="N94">
        <f t="shared" ref="N94" si="227">IFERROR(I94/I95, 0)</f>
        <v>0.95398032084906148</v>
      </c>
      <c r="O94">
        <f t="shared" ref="O94" si="228">IFERROR(J94/J95, 0)</f>
        <v>0</v>
      </c>
      <c r="Q94" t="str">
        <f t="shared" ref="Q94" si="229">_xlfn.CONCAT(ROUND(L94, 2), " (", ROUND(N94,2), " - ", ROUND(M94,2),  ")", IF(AND(O94 &lt;0.05, NOT(ISBLANK(O94))), "*", " ") )</f>
        <v>0.98 (0.95 - 1)*</v>
      </c>
    </row>
    <row r="95" spans="1:17" x14ac:dyDescent="0.3">
      <c r="A95">
        <f>LTMLE!A110</f>
        <v>109</v>
      </c>
      <c r="B95" t="str">
        <f>_xlfn.CONCAT(IF(ISNUMBER(SEARCH("Yes-Treatment",LTMLE!D110)), "", "No "),IF(LTMLE!C110="ventilation_bin","Ventilation",IF(LTMLE!C110="rrt","RRT",IF(LTMLE!C110="pressor","Vasopressor",""))))</f>
        <v>Vasopressor</v>
      </c>
      <c r="C95" t="str">
        <f>LEFT(LTMLE!D110, FIND("&amp;", LTMLE!D110)-1)</f>
        <v xml:space="preserve">Non-white </v>
      </c>
      <c r="D95" t="str">
        <f>LTMLE!B110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0.67154471544709504</v>
      </c>
      <c r="H95">
        <f>VLOOKUP($A95,LTMLE!$A:$L, 10)</f>
        <v>0.63442063984782604</v>
      </c>
      <c r="I95">
        <f>VLOOKUP($A95,LTMLE!$A:$L, 11)</f>
        <v>0.70866879104636304</v>
      </c>
      <c r="J95">
        <f>VLOOKUP($A95,LTMLE!$A:$L, 9)</f>
        <v>2.5013429148203E-275</v>
      </c>
    </row>
    <row r="96" spans="1:17" x14ac:dyDescent="0.3">
      <c r="A96">
        <f>LTMLE!A60</f>
        <v>59</v>
      </c>
      <c r="B96" t="str">
        <f>_xlfn.CONCAT(IF(ISNUMBER(SEARCH("Yes-Treatment",LTMLE!D60)), "", "No "),IF(LTMLE!C60="ventilation_bin","Ventilation",IF(LTMLE!C60="rrt","RRT",IF(LTMLE!C60="pressor","Vasopressor",""))))</f>
        <v>Vasopressor</v>
      </c>
      <c r="C96" t="str">
        <f>LEFT(LTMLE!D60, FIND("&amp;", LTMLE!D60)-1)</f>
        <v xml:space="preserve">White </v>
      </c>
      <c r="D96" t="str">
        <f>LTMLE!B60</f>
        <v>eICU</v>
      </c>
      <c r="E96">
        <f>VLOOKUP($A96,LTMLE!$A:$L, 5)</f>
        <v>11</v>
      </c>
      <c r="F96">
        <f>VLOOKUP($A96,LTMLE!$A:$L, 6)</f>
        <v>15</v>
      </c>
      <c r="G96">
        <f>VLOOKUP($A96,LTMLE!$A:$L, 7)</f>
        <v>0.52102102102069903</v>
      </c>
      <c r="H96">
        <f>VLOOKUP($A96,LTMLE!$A:$L, 10)</f>
        <v>0.49418611963060999</v>
      </c>
      <c r="I96">
        <f>VLOOKUP($A96,LTMLE!$A:$L, 11)</f>
        <v>0.54785592241078696</v>
      </c>
      <c r="J96">
        <f>VLOOKUP($A96,LTMLE!$A:$L, 9)</f>
        <v>0</v>
      </c>
      <c r="L96">
        <f t="shared" ref="L96" si="230">IFERROR(G96/G97,0)</f>
        <v>0.96251778100099461</v>
      </c>
      <c r="M96">
        <f t="shared" ref="M96" si="231">IFERROR(H96/H97, 0)</f>
        <v>1.0102592567033009</v>
      </c>
      <c r="N96">
        <f t="shared" ref="N96" si="232">IFERROR(I96/I97, 0)</f>
        <v>0.92316577479430117</v>
      </c>
      <c r="O96">
        <f t="shared" ref="O96" si="233">IFERROR(J96/J97, 0)</f>
        <v>0</v>
      </c>
      <c r="Q96" t="str">
        <f t="shared" ref="Q96" si="234">_xlfn.CONCAT(ROUND(L96, 2), " (", ROUND(N96,2), " - ", ROUND(M96,2),  ")", IF(AND(O96 &lt;0.05, NOT(ISBLANK(O96))), "*", " ") )</f>
        <v>0.96 (0.92 - 1.01)*</v>
      </c>
    </row>
    <row r="97" spans="1:17" x14ac:dyDescent="0.3">
      <c r="A97">
        <f>LTMLE!A50</f>
        <v>49</v>
      </c>
      <c r="B97" t="str">
        <f>_xlfn.CONCAT(IF(ISNUMBER(SEARCH("Yes-Treatment",LTMLE!D50)), "", "No "),IF(LTMLE!C50="ventilation_bin","Ventilation",IF(LTMLE!C50="rrt","RRT",IF(LTMLE!C50="pressor","Vasopressor",""))))</f>
        <v>Vasopressor</v>
      </c>
      <c r="C97" t="str">
        <f>LEFT(LTMLE!D50, FIND("&amp;", LTMLE!D50)-1)</f>
        <v xml:space="preserve">Non-white </v>
      </c>
      <c r="D97" t="str">
        <f>LTMLE!B50</f>
        <v>eICU</v>
      </c>
      <c r="E97">
        <f>VLOOKUP($A97,LTMLE!$A:$L, 5)</f>
        <v>11</v>
      </c>
      <c r="F97">
        <f>VLOOKUP($A97,LTMLE!$A:$L, 6)</f>
        <v>15</v>
      </c>
      <c r="G97">
        <f>VLOOKUP($A97,LTMLE!$A:$L, 7)</f>
        <v>0.54131054127524802</v>
      </c>
      <c r="H97">
        <f>VLOOKUP($A97,LTMLE!$A:$L, 10)</f>
        <v>0.48916762341109199</v>
      </c>
      <c r="I97">
        <f>VLOOKUP($A97,LTMLE!$A:$L, 11)</f>
        <v>0.59345345913940495</v>
      </c>
      <c r="J97">
        <f>VLOOKUP($A97,LTMLE!$A:$L, 9)</f>
        <v>4.9410967485680802E-92</v>
      </c>
    </row>
    <row r="98" spans="1:17" x14ac:dyDescent="0.3">
      <c r="A98">
        <f>LTMLE!A121</f>
        <v>120</v>
      </c>
      <c r="B98" t="str">
        <f>_xlfn.CONCAT(IF(ISNUMBER(SEARCH("Yes-Treatment",LTMLE!D121)), "", "No "),IF(LTMLE!C121="ventilation_bin","Ventilation",IF(LTMLE!C121="rrt","RRT",IF(LTMLE!C121="pressor","Vasopressor",""))))</f>
        <v>Vasopressor</v>
      </c>
      <c r="C98" t="str">
        <f>LEFT(LTMLE!D121, FIND("&amp;", LTMLE!D121)-1)</f>
        <v xml:space="preserve">White </v>
      </c>
      <c r="D98" t="str">
        <f>LTMLE!B121</f>
        <v>MIMIC</v>
      </c>
      <c r="E98">
        <f>VLOOKUP($A98,LTMLE!$A:$L, 5)</f>
        <v>16</v>
      </c>
      <c r="F98">
        <f>VLOOKUP($A98,LTMLE!$A:$L, 6)</f>
        <v>100</v>
      </c>
      <c r="G98">
        <f>VLOOKUP($A98,LTMLE!$A:$L, 7)</f>
        <v>0.75369458128026201</v>
      </c>
      <c r="H98">
        <f>VLOOKUP($A98,LTMLE!$A:$L, 10)</f>
        <v>0.71174643433448603</v>
      </c>
      <c r="I98">
        <f>VLOOKUP($A98,LTMLE!$A:$L, 11)</f>
        <v>0.79564272822603799</v>
      </c>
      <c r="J98">
        <f>VLOOKUP($A98,LTMLE!$A:$L, 9)</f>
        <v>1.1685646151133201E-271</v>
      </c>
      <c r="L98">
        <f t="shared" ref="L98" si="235">IFERROR(G98/G99,0)</f>
        <v>1.0325615763546705</v>
      </c>
      <c r="M98">
        <f t="shared" ref="M98" si="236">IFERROR(H98/H99, 0)</f>
        <v>1.0857872106688966</v>
      </c>
      <c r="N98">
        <f t="shared" ref="N98" si="237">IFERROR(I98/I99, 0)</f>
        <v>0.98918446633315726</v>
      </c>
      <c r="O98">
        <f t="shared" ref="O98" si="238">IFERROR(J98/J99, 0)</f>
        <v>5.1111583618310273E-190</v>
      </c>
      <c r="Q98" t="str">
        <f t="shared" ref="Q98" si="239">_xlfn.CONCAT(ROUND(L98, 2), " (", ROUND(N98,2), " - ", ROUND(M98,2),  ")", IF(AND(O98 &lt;0.05, NOT(ISBLANK(O98))), "*", " ") )</f>
        <v>1.03 (0.99 - 1.09)*</v>
      </c>
    </row>
    <row r="99" spans="1:17" x14ac:dyDescent="0.3">
      <c r="A99">
        <f>LTMLE!A111</f>
        <v>110</v>
      </c>
      <c r="B99" t="str">
        <f>_xlfn.CONCAT(IF(ISNUMBER(SEARCH("Yes-Treatment",LTMLE!D111)), "", "No "),IF(LTMLE!C111="ventilation_bin","Ventilation",IF(LTMLE!C111="rrt","RRT",IF(LTMLE!C111="pressor","Vasopressor",""))))</f>
        <v>Vasopressor</v>
      </c>
      <c r="C99" t="str">
        <f>LEFT(LTMLE!D111, FIND("&amp;", LTMLE!D111)-1)</f>
        <v xml:space="preserve">Non-white </v>
      </c>
      <c r="D99" t="str">
        <f>LTMLE!B111</f>
        <v>MIMIC</v>
      </c>
      <c r="E99">
        <f>VLOOKUP($A99,LTMLE!$A:$L, 5)</f>
        <v>16</v>
      </c>
      <c r="F99">
        <f>VLOOKUP($A99,LTMLE!$A:$L, 6)</f>
        <v>100</v>
      </c>
      <c r="G99">
        <f>VLOOKUP($A99,LTMLE!$A:$L, 7)</f>
        <v>0.72992700729876703</v>
      </c>
      <c r="H99">
        <f>VLOOKUP($A99,LTMLE!$A:$L, 10)</f>
        <v>0.65551189712026203</v>
      </c>
      <c r="I99">
        <f>VLOOKUP($A99,LTMLE!$A:$L, 11)</f>
        <v>0.80434211747727302</v>
      </c>
      <c r="J99">
        <f>VLOOKUP($A99,LTMLE!$A:$L, 9)</f>
        <v>2.2863009368676499E-82</v>
      </c>
    </row>
    <row r="100" spans="1:17" x14ac:dyDescent="0.3">
      <c r="A100">
        <f>LTMLE!A61</f>
        <v>60</v>
      </c>
      <c r="B100" t="str">
        <f>_xlfn.CONCAT(IF(ISNUMBER(SEARCH("Yes-Treatment",LTMLE!D61)), "", "No "),IF(LTMLE!C61="ventilation_bin","Ventilation",IF(LTMLE!C61="rrt","RRT",IF(LTMLE!C61="pressor","Vasopressor",""))))</f>
        <v>Vasopressor</v>
      </c>
      <c r="C100" t="str">
        <f>LEFT(LTMLE!D61, FIND("&amp;", LTMLE!D61)-1)</f>
        <v xml:space="preserve">White </v>
      </c>
      <c r="D100" t="str">
        <f>LTMLE!B61</f>
        <v>eICU</v>
      </c>
      <c r="E100">
        <f>VLOOKUP($A100,LTMLE!$A:$L, 5)</f>
        <v>16</v>
      </c>
      <c r="F100">
        <f>VLOOKUP($A100,LTMLE!$A:$L, 6)</f>
        <v>100</v>
      </c>
      <c r="G100">
        <f>VLOOKUP($A100,LTMLE!$A:$L, 7)</f>
        <v>0.71532846715290199</v>
      </c>
      <c r="H100">
        <f>VLOOKUP($A100,LTMLE!$A:$L, 10)</f>
        <v>0.63953057103547495</v>
      </c>
      <c r="I100">
        <f>VLOOKUP($A100,LTMLE!$A:$L, 11)</f>
        <v>0.79112636327032804</v>
      </c>
      <c r="J100">
        <f>VLOOKUP($A100,LTMLE!$A:$L, 9)</f>
        <v>2.19129240016169E-76</v>
      </c>
      <c r="L100">
        <f t="shared" ref="L100" si="240">IFERROR(G100/G101,0)</f>
        <v>1.1177007299264181</v>
      </c>
      <c r="M100">
        <f t="shared" ref="M100" si="241">IFERROR(H100/H101, 0)</f>
        <v>1.4172107749115466</v>
      </c>
      <c r="N100">
        <f t="shared" ref="N100" si="242">IFERROR(I100/I101, 0)</f>
        <v>0.95461349521427574</v>
      </c>
      <c r="O100">
        <f t="shared" ref="O100" si="243">IFERROR(J100/J101, 0)</f>
        <v>7.278948099459065E-66</v>
      </c>
      <c r="Q100" t="str">
        <f t="shared" ref="Q100" si="244">_xlfn.CONCAT(ROUND(L100, 2), " (", ROUND(N100,2), " - ", ROUND(M100,2),  ")", IF(AND(O100 &lt;0.05, NOT(ISBLANK(O100))), "*", " ") )</f>
        <v>1.12 (0.95 - 1.42)*</v>
      </c>
    </row>
    <row r="101" spans="1:17" x14ac:dyDescent="0.3">
      <c r="A101">
        <f>LTMLE!A51</f>
        <v>50</v>
      </c>
      <c r="B101" t="str">
        <f>_xlfn.CONCAT(IF(ISNUMBER(SEARCH("Yes-Treatment",LTMLE!D51)), "", "No "),IF(LTMLE!C51="ventilation_bin","Ventilation",IF(LTMLE!C51="rrt","RRT",IF(LTMLE!C51="pressor","Vasopressor",""))))</f>
        <v>Vasopressor</v>
      </c>
      <c r="C101" t="str">
        <f>LEFT(LTMLE!D51, FIND("&amp;", LTMLE!D51)-1)</f>
        <v xml:space="preserve">Non-white </v>
      </c>
      <c r="D101" t="str">
        <f>LTMLE!B51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0.63999999999999502</v>
      </c>
      <c r="H101">
        <f>VLOOKUP($A101,LTMLE!$A:$L, 10)</f>
        <v>0.45126002593043402</v>
      </c>
      <c r="I101">
        <f>VLOOKUP($A101,LTMLE!$A:$L, 11)</f>
        <v>0.82873997406955702</v>
      </c>
      <c r="J101">
        <f>VLOOKUP($A101,LTMLE!$A:$L, 9)</f>
        <v>3.0104520189181398E-11</v>
      </c>
    </row>
    <row r="102" spans="1:17" x14ac:dyDescent="0.3">
      <c r="A102">
        <f>LTMLE!A112</f>
        <v>111</v>
      </c>
      <c r="B102" t="str">
        <f>_xlfn.CONCAT(IF(ISNUMBER(SEARCH("Yes-Treatment",LTMLE!D112)), "", "No "),IF(LTMLE!C112="ventilation_bin","Ventilation",IF(LTMLE!C112="rrt","RRT",IF(LTMLE!C112="pressor","Vasopressor",""))))</f>
        <v>No Vasopressor</v>
      </c>
      <c r="C102" t="str">
        <f>LEFT(LTMLE!D112, FIND("&amp;", LTMLE!D112)-1)</f>
        <v xml:space="preserve">White </v>
      </c>
      <c r="D102" t="str">
        <f>LTMLE!B112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0.47469570788076199</v>
      </c>
      <c r="H102">
        <f>VLOOKUP($A102,LTMLE!$A:$L, 10)</f>
        <v>0.46533262691002197</v>
      </c>
      <c r="I102">
        <f>VLOOKUP($A102,LTMLE!$A:$L, 11)</f>
        <v>0.484058788851502</v>
      </c>
      <c r="J102">
        <f>VLOOKUP($A102,LTMLE!$A:$L, 9)</f>
        <v>0</v>
      </c>
      <c r="L102">
        <f t="shared" ref="L102" si="245">IFERROR(G102/G103,0)</f>
        <v>0.93216690975601835</v>
      </c>
      <c r="M102">
        <f t="shared" ref="M102" si="246">IFERROR(H102/H103, 0)</f>
        <v>0.94599255916892344</v>
      </c>
      <c r="N102">
        <f t="shared" ref="N102" si="247">IFERROR(I102/I103, 0)</f>
        <v>0.91925181168217507</v>
      </c>
      <c r="O102">
        <f t="shared" ref="O102" si="248">IFERROR(J102/J103, 0)</f>
        <v>0</v>
      </c>
      <c r="Q102" t="str">
        <f t="shared" ref="Q102" si="249">_xlfn.CONCAT(ROUND(L102, 2), " (", ROUND(N102,2), " - ", ROUND(M102,2),  ")", IF(AND(O102 &lt;0.05, NOT(ISBLANK(O102))), "*", " ") )</f>
        <v>0.93 (0.92 - 0.95)*</v>
      </c>
    </row>
    <row r="103" spans="1:17" x14ac:dyDescent="0.3">
      <c r="A103">
        <f>LTMLE!A102</f>
        <v>101</v>
      </c>
      <c r="B103" t="str">
        <f>_xlfn.CONCAT(IF(ISNUMBER(SEARCH("Yes-Treatment",LTMLE!D102)), "", "No "),IF(LTMLE!C102="ventilation_bin","Ventilation",IF(LTMLE!C102="rrt","RRT",IF(LTMLE!C102="pressor","Vasopressor",""))))</f>
        <v>No Vasopressor</v>
      </c>
      <c r="C103" t="str">
        <f>LEFT(LTMLE!D102, FIND("&amp;", LTMLE!D102)-1)</f>
        <v xml:space="preserve">Non-white </v>
      </c>
      <c r="D103" t="str">
        <f>LTMLE!B102</f>
        <v>MIMIC</v>
      </c>
      <c r="E103">
        <f>VLOOKUP($A103,LTMLE!$A:$L, 5)</f>
        <v>0</v>
      </c>
      <c r="F103">
        <f>VLOOKUP($A103,LTMLE!$A:$L, 6)</f>
        <v>100</v>
      </c>
      <c r="G103">
        <f>VLOOKUP($A103,LTMLE!$A:$L, 7)</f>
        <v>0.50923896022548898</v>
      </c>
      <c r="H103">
        <f>VLOOKUP($A103,LTMLE!$A:$L, 10)</f>
        <v>0.491898823515935</v>
      </c>
      <c r="I103">
        <f>VLOOKUP($A103,LTMLE!$A:$L, 11)</f>
        <v>0.52657909693504301</v>
      </c>
      <c r="J103">
        <f>VLOOKUP($A103,LTMLE!$A:$L, 9)</f>
        <v>0</v>
      </c>
    </row>
    <row r="104" spans="1:17" x14ac:dyDescent="0.3">
      <c r="A104">
        <f>LTMLE!A52</f>
        <v>51</v>
      </c>
      <c r="B104" t="str">
        <f>_xlfn.CONCAT(IF(ISNUMBER(SEARCH("Yes-Treatment",LTMLE!D52)), "", "No "),IF(LTMLE!C52="ventilation_bin","Ventilation",IF(LTMLE!C52="rrt","RRT",IF(LTMLE!C52="pressor","Vasopressor",""))))</f>
        <v>No Vasopressor</v>
      </c>
      <c r="C104" t="str">
        <f>LEFT(LTMLE!D52, FIND("&amp;", LTMLE!D52)-1)</f>
        <v xml:space="preserve">White </v>
      </c>
      <c r="D104" t="str">
        <f>LTMLE!B52</f>
        <v>eICU</v>
      </c>
      <c r="E104">
        <f>VLOOKUP($A104,LTMLE!$A:$L, 5)</f>
        <v>0</v>
      </c>
      <c r="F104">
        <f>VLOOKUP($A104,LTMLE!$A:$L, 6)</f>
        <v>100</v>
      </c>
      <c r="G104">
        <f>VLOOKUP($A104,LTMLE!$A:$L, 7)</f>
        <v>8.2895638273476596E-2</v>
      </c>
      <c r="H104">
        <f>VLOOKUP($A104,LTMLE!$A:$L, 10)</f>
        <v>7.8812335635368699E-2</v>
      </c>
      <c r="I104">
        <f>VLOOKUP($A104,LTMLE!$A:$L, 11)</f>
        <v>8.6978940911584604E-2</v>
      </c>
      <c r="J104">
        <f>VLOOKUP($A104,LTMLE!$A:$L, 9)</f>
        <v>0</v>
      </c>
      <c r="L104">
        <f t="shared" ref="L104" si="250">IFERROR(G104/G105,0)</f>
        <v>1.1806348481308344</v>
      </c>
      <c r="M104">
        <f t="shared" ref="M104" si="251">IFERROR(H104/H105, 0)</f>
        <v>1.2607372613151104</v>
      </c>
      <c r="N104">
        <f t="shared" ref="N104" si="252">IFERROR(I104/I105, 0)</f>
        <v>1.1163649954262882</v>
      </c>
      <c r="O104">
        <f t="shared" ref="O104" si="253">IFERROR(J104/J105, 0)</f>
        <v>0</v>
      </c>
      <c r="Q104" t="str">
        <f t="shared" ref="Q104" si="254">_xlfn.CONCAT(ROUND(L104, 2), " (", ROUND(N104,2), " - ", ROUND(M104,2),  ")", IF(AND(O104 &lt;0.05, NOT(ISBLANK(O104))), "*", " ") )</f>
        <v>1.18 (1.12 - 1.26)*</v>
      </c>
    </row>
    <row r="105" spans="1:17" x14ac:dyDescent="0.3">
      <c r="A105">
        <f>LTMLE!A42</f>
        <v>41</v>
      </c>
      <c r="B105" t="str">
        <f>_xlfn.CONCAT(IF(ISNUMBER(SEARCH("Yes-Treatment",LTMLE!D42)), "", "No "),IF(LTMLE!C42="ventilation_bin","Ventilation",IF(LTMLE!C42="rrt","RRT",IF(LTMLE!C42="pressor","Vasopressor",""))))</f>
        <v>No Vasopressor</v>
      </c>
      <c r="C105" t="str">
        <f>LEFT(LTMLE!D42, FIND("&amp;", LTMLE!D42)-1)</f>
        <v xml:space="preserve">Non-white </v>
      </c>
      <c r="D105" t="str">
        <f>LTMLE!B42</f>
        <v>eICU</v>
      </c>
      <c r="E105">
        <f>VLOOKUP($A105,LTMLE!$A:$L, 5)</f>
        <v>0</v>
      </c>
      <c r="F105">
        <f>VLOOKUP($A105,LTMLE!$A:$L, 6)</f>
        <v>100</v>
      </c>
      <c r="G105">
        <f>VLOOKUP($A105,LTMLE!$A:$L, 7)</f>
        <v>7.0212765957836903E-2</v>
      </c>
      <c r="H105">
        <f>VLOOKUP($A105,LTMLE!$A:$L, 10)</f>
        <v>6.2512894679703002E-2</v>
      </c>
      <c r="I105">
        <f>VLOOKUP($A105,LTMLE!$A:$L, 11)</f>
        <v>7.7912637235970805E-2</v>
      </c>
      <c r="J105">
        <f>VLOOKUP($A105,LTMLE!$A:$L, 9)</f>
        <v>1.9379768518562201E-71</v>
      </c>
    </row>
    <row r="106" spans="1:17" x14ac:dyDescent="0.3">
      <c r="A106">
        <f>LTMLE!A113</f>
        <v>112</v>
      </c>
      <c r="B106" t="str">
        <f>_xlfn.CONCAT(IF(ISNUMBER(SEARCH("Yes-Treatment",LTMLE!D113)), "", "No "),IF(LTMLE!C113="ventilation_bin","Ventilation",IF(LTMLE!C113="rrt","RRT",IF(LTMLE!C113="pressor","Vasopressor",""))))</f>
        <v>No Vasopressor</v>
      </c>
      <c r="C106" t="str">
        <f>LEFT(LTMLE!D113, FIND("&amp;", LTMLE!D113)-1)</f>
        <v xml:space="preserve">White </v>
      </c>
      <c r="D106" t="str">
        <f>LTMLE!B113</f>
        <v>MIMIC</v>
      </c>
      <c r="E106">
        <f>VLOOKUP($A106,LTMLE!$A:$L, 5)</f>
        <v>0</v>
      </c>
      <c r="F106">
        <f>VLOOKUP($A106,LTMLE!$A:$L, 6)</f>
        <v>5</v>
      </c>
      <c r="G106">
        <f>VLOOKUP($A106,LTMLE!$A:$L, 7)</f>
        <v>0.42649993348409898</v>
      </c>
      <c r="H106">
        <f>VLOOKUP($A106,LTMLE!$A:$L, 10)</f>
        <v>0.41531924976305701</v>
      </c>
      <c r="I106">
        <f>VLOOKUP($A106,LTMLE!$A:$L, 11)</f>
        <v>0.43768061720514201</v>
      </c>
      <c r="J106">
        <f>VLOOKUP($A106,LTMLE!$A:$L, 9)</f>
        <v>0</v>
      </c>
      <c r="L106">
        <f t="shared" ref="L106" si="255">IFERROR(G106/G107,0)</f>
        <v>0.94978071918837192</v>
      </c>
      <c r="M106">
        <f t="shared" ref="M106" si="256">IFERROR(H106/H107, 0)</f>
        <v>0.97204813765557285</v>
      </c>
      <c r="N106">
        <f t="shared" ref="N106" si="257">IFERROR(I106/I107, 0)</f>
        <v>0.92957422737617668</v>
      </c>
      <c r="O106">
        <f t="shared" ref="O106" si="258">IFERROR(J106/J107, 0)</f>
        <v>0</v>
      </c>
      <c r="Q106" t="str">
        <f t="shared" ref="Q106" si="259">_xlfn.CONCAT(ROUND(L106, 2), " (", ROUND(N106,2), " - ", ROUND(M106,2),  ")", IF(AND(O106 &lt;0.05, NOT(ISBLANK(O106))), "*", " ") )</f>
        <v>0.95 (0.93 - 0.97)*</v>
      </c>
    </row>
    <row r="107" spans="1:17" x14ac:dyDescent="0.3">
      <c r="A107">
        <f>LTMLE!A103</f>
        <v>102</v>
      </c>
      <c r="B107" t="str">
        <f>_xlfn.CONCAT(IF(ISNUMBER(SEARCH("Yes-Treatment",LTMLE!D103)), "", "No "),IF(LTMLE!C103="ventilation_bin","Ventilation",IF(LTMLE!C103="rrt","RRT",IF(LTMLE!C103="pressor","Vasopressor",""))))</f>
        <v>No Vasopressor</v>
      </c>
      <c r="C107" t="str">
        <f>LEFT(LTMLE!D103, FIND("&amp;", LTMLE!D103)-1)</f>
        <v xml:space="preserve">Non-white </v>
      </c>
      <c r="D107" t="str">
        <f>LTMLE!B103</f>
        <v>MIMIC</v>
      </c>
      <c r="E107">
        <f>VLOOKUP($A107,LTMLE!$A:$L, 5)</f>
        <v>0</v>
      </c>
      <c r="F107">
        <f>VLOOKUP($A107,LTMLE!$A:$L, 6)</f>
        <v>5</v>
      </c>
      <c r="G107">
        <f>VLOOKUP($A107,LTMLE!$A:$L, 7)</f>
        <v>0.44905094920073901</v>
      </c>
      <c r="H107">
        <f>VLOOKUP($A107,LTMLE!$A:$L, 10)</f>
        <v>0.42726201890036197</v>
      </c>
      <c r="I107">
        <f>VLOOKUP($A107,LTMLE!$A:$L, 11)</f>
        <v>0.470839879501116</v>
      </c>
      <c r="J107">
        <f>VLOOKUP($A107,LTMLE!$A:$L, 9)</f>
        <v>0</v>
      </c>
    </row>
    <row r="108" spans="1:17" x14ac:dyDescent="0.3">
      <c r="A108">
        <f>LTMLE!A53</f>
        <v>52</v>
      </c>
      <c r="B108" t="str">
        <f>_xlfn.CONCAT(IF(ISNUMBER(SEARCH("Yes-Treatment",LTMLE!D53)), "", "No "),IF(LTMLE!C53="ventilation_bin","Ventilation",IF(LTMLE!C53="rrt","RRT",IF(LTMLE!C53="pressor","Vasopressor",""))))</f>
        <v>No Vasopressor</v>
      </c>
      <c r="C108" t="str">
        <f>LEFT(LTMLE!D53, FIND("&amp;", LTMLE!D53)-1)</f>
        <v xml:space="preserve">White </v>
      </c>
      <c r="D108" t="str">
        <f>LTMLE!B53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7.0400110757799006E-2</v>
      </c>
      <c r="H108">
        <f>VLOOKUP($A108,LTMLE!$A:$L, 10)</f>
        <v>6.6228368469971002E-2</v>
      </c>
      <c r="I108">
        <f>VLOOKUP($A108,LTMLE!$A:$L, 11)</f>
        <v>7.4571853045627107E-2</v>
      </c>
      <c r="J108">
        <f>VLOOKUP($A108,LTMLE!$A:$L, 9)</f>
        <v>6.7313073975867797E-240</v>
      </c>
      <c r="L108">
        <f t="shared" ref="L108" si="260">IFERROR(G108/G109,0)</f>
        <v>1.1942616723432535</v>
      </c>
      <c r="M108">
        <f t="shared" ref="M108" si="261">IFERROR(H108/H109, 0)</f>
        <v>1.3011056561509595</v>
      </c>
      <c r="N108">
        <f t="shared" ref="N108" si="262">IFERROR(I108/I109, 0)</f>
        <v>1.1130843527818368</v>
      </c>
      <c r="O108">
        <f t="shared" ref="O108" si="263">IFERROR(J108/J109, 0)</f>
        <v>7.0632437846777763E-194</v>
      </c>
      <c r="Q108" t="str">
        <f t="shared" ref="Q108" si="264">_xlfn.CONCAT(ROUND(L108, 2), " (", ROUND(N108,2), " - ", ROUND(M108,2),  ")", IF(AND(O108 &lt;0.05, NOT(ISBLANK(O108))), "*", " ") )</f>
        <v>1.19 (1.11 - 1.3)*</v>
      </c>
    </row>
    <row r="109" spans="1:17" x14ac:dyDescent="0.3">
      <c r="A109">
        <f>LTMLE!A43</f>
        <v>42</v>
      </c>
      <c r="B109" t="str">
        <f>_xlfn.CONCAT(IF(ISNUMBER(SEARCH("Yes-Treatment",LTMLE!D43)), "", "No "),IF(LTMLE!C43="ventilation_bin","Ventilation",IF(LTMLE!C43="rrt","RRT",IF(LTMLE!C43="pressor","Vasopressor",""))))</f>
        <v>No Vasopressor</v>
      </c>
      <c r="C109" t="str">
        <f>LEFT(LTMLE!D43, FIND("&amp;", LTMLE!D43)-1)</f>
        <v xml:space="preserve">Non-white </v>
      </c>
      <c r="D109" t="str">
        <f>LTMLE!B43</f>
        <v>eICU</v>
      </c>
      <c r="E109">
        <f>VLOOKUP($A109,LTMLE!$A:$L, 5)</f>
        <v>0</v>
      </c>
      <c r="F109">
        <f>VLOOKUP($A109,LTMLE!$A:$L, 6)</f>
        <v>5</v>
      </c>
      <c r="G109">
        <f>VLOOKUP($A109,LTMLE!$A:$L, 7)</f>
        <v>5.8948647845046699E-2</v>
      </c>
      <c r="H109">
        <f>VLOOKUP($A109,LTMLE!$A:$L, 10)</f>
        <v>5.0901606765659101E-2</v>
      </c>
      <c r="I109">
        <f>VLOOKUP($A109,LTMLE!$A:$L, 11)</f>
        <v>6.6995688924434194E-2</v>
      </c>
      <c r="J109">
        <f>VLOOKUP($A109,LTMLE!$A:$L, 9)</f>
        <v>9.5300510683050991E-47</v>
      </c>
    </row>
    <row r="110" spans="1:17" x14ac:dyDescent="0.3">
      <c r="A110">
        <f>LTMLE!A114</f>
        <v>113</v>
      </c>
      <c r="B110" t="str">
        <f>_xlfn.CONCAT(IF(ISNUMBER(SEARCH("Yes-Treatment",LTMLE!D114)), "", "No "),IF(LTMLE!C114="ventilation_bin","Ventilation",IF(LTMLE!C114="rrt","RRT",IF(LTMLE!C114="pressor","Vasopressor",""))))</f>
        <v>No Vasopressor</v>
      </c>
      <c r="C110" t="str">
        <f>LEFT(LTMLE!D114, FIND("&amp;", LTMLE!D114)-1)</f>
        <v xml:space="preserve">White </v>
      </c>
      <c r="D110" t="str">
        <f>LTMLE!B114</f>
        <v>MIMIC</v>
      </c>
      <c r="E110">
        <f>VLOOKUP($A110,LTMLE!$A:$L, 5)</f>
        <v>6</v>
      </c>
      <c r="F110">
        <f>VLOOKUP($A110,LTMLE!$A:$L, 6)</f>
        <v>10</v>
      </c>
      <c r="G110">
        <f>VLOOKUP($A110,LTMLE!$A:$L, 7)</f>
        <v>0.57292327203552096</v>
      </c>
      <c r="H110">
        <f>VLOOKUP($A110,LTMLE!$A:$L, 10)</f>
        <v>0.55565932771953497</v>
      </c>
      <c r="I110">
        <f>VLOOKUP($A110,LTMLE!$A:$L, 11)</f>
        <v>0.59018721635150695</v>
      </c>
      <c r="J110">
        <f>VLOOKUP($A110,LTMLE!$A:$L, 9)</f>
        <v>0</v>
      </c>
      <c r="L110">
        <f t="shared" ref="L110" si="265">IFERROR(G110/G111,0)</f>
        <v>0.93270544584350623</v>
      </c>
      <c r="M110">
        <f t="shared" ref="M110" si="266">IFERROR(H110/H111, 0)</f>
        <v>0.94917382274114692</v>
      </c>
      <c r="N110">
        <f t="shared" ref="N110" si="267">IFERROR(I110/I111, 0)</f>
        <v>0.91771441798786002</v>
      </c>
      <c r="O110">
        <f t="shared" ref="O110" si="268">IFERROR(J110/J111, 0)</f>
        <v>0</v>
      </c>
      <c r="Q110" t="str">
        <f t="shared" ref="Q110" si="269">_xlfn.CONCAT(ROUND(L110, 2), " (", ROUND(N110,2), " - ", ROUND(M110,2),  ")", IF(AND(O110 &lt;0.05, NOT(ISBLANK(O110))), "*", " ") )</f>
        <v>0.93 (0.92 - 0.95)*</v>
      </c>
    </row>
    <row r="111" spans="1:17" x14ac:dyDescent="0.3">
      <c r="A111">
        <f>LTMLE!A104</f>
        <v>103</v>
      </c>
      <c r="B111" t="str">
        <f>_xlfn.CONCAT(IF(ISNUMBER(SEARCH("Yes-Treatment",LTMLE!D104)), "", "No "),IF(LTMLE!C104="ventilation_bin","Ventilation",IF(LTMLE!C104="rrt","RRT",IF(LTMLE!C104="pressor","Vasopressor",""))))</f>
        <v>No Vasopressor</v>
      </c>
      <c r="C111" t="str">
        <f>LEFT(LTMLE!D104, FIND("&amp;", LTMLE!D104)-1)</f>
        <v xml:space="preserve">Non-white </v>
      </c>
      <c r="D111" t="str">
        <f>LTMLE!B104</f>
        <v>MIMIC</v>
      </c>
      <c r="E111">
        <f>VLOOKUP($A111,LTMLE!$A:$L, 5)</f>
        <v>6</v>
      </c>
      <c r="F111">
        <f>VLOOKUP($A111,LTMLE!$A:$L, 6)</f>
        <v>10</v>
      </c>
      <c r="G111">
        <f>VLOOKUP($A111,LTMLE!$A:$L, 7)</f>
        <v>0.61425959780623896</v>
      </c>
      <c r="H111">
        <f>VLOOKUP($A111,LTMLE!$A:$L, 10)</f>
        <v>0.58541366650297</v>
      </c>
      <c r="I111">
        <f>VLOOKUP($A111,LTMLE!$A:$L, 11)</f>
        <v>0.64310552910950802</v>
      </c>
      <c r="J111">
        <f>VLOOKUP($A111,LTMLE!$A:$L, 9)</f>
        <v>0</v>
      </c>
    </row>
    <row r="112" spans="1:17" x14ac:dyDescent="0.3">
      <c r="A112">
        <f>LTMLE!A54</f>
        <v>53</v>
      </c>
      <c r="B112" t="str">
        <f>_xlfn.CONCAT(IF(ISNUMBER(SEARCH("Yes-Treatment",LTMLE!D54)), "", "No "),IF(LTMLE!C54="ventilation_bin","Ventilation",IF(LTMLE!C54="rrt","RRT",IF(LTMLE!C54="pressor","Vasopressor",""))))</f>
        <v>No Vasopressor</v>
      </c>
      <c r="C112" t="str">
        <f>LEFT(LTMLE!D54, FIND("&amp;", LTMLE!D54)-1)</f>
        <v xml:space="preserve">White </v>
      </c>
      <c r="D112" t="str">
        <f>LTMLE!B54</f>
        <v>eICU</v>
      </c>
      <c r="E112">
        <f>VLOOKUP($A112,LTMLE!$A:$L, 5)</f>
        <v>6</v>
      </c>
      <c r="F112">
        <f>VLOOKUP($A112,LTMLE!$A:$L, 6)</f>
        <v>10</v>
      </c>
      <c r="G112">
        <f>VLOOKUP($A112,LTMLE!$A:$L, 7)</f>
        <v>0.13597829772811601</v>
      </c>
      <c r="H112">
        <f>VLOOKUP($A112,LTMLE!$A:$L, 10)</f>
        <v>0.123606612070328</v>
      </c>
      <c r="I112">
        <f>VLOOKUP($A112,LTMLE!$A:$L, 11)</f>
        <v>0.14834998338590399</v>
      </c>
      <c r="J112">
        <f>VLOOKUP($A112,LTMLE!$A:$L, 9)</f>
        <v>6.2742425957564903E-103</v>
      </c>
      <c r="L112">
        <f t="shared" ref="L112" si="270">IFERROR(G112/G113,0)</f>
        <v>1.2818787388171773</v>
      </c>
      <c r="M112">
        <f t="shared" ref="M112" si="271">IFERROR(H112/H113, 0)</f>
        <v>1.4370543543580165</v>
      </c>
      <c r="N112">
        <f t="shared" ref="N112" si="272">IFERROR(I112/I113, 0)</f>
        <v>1.1760663974561005</v>
      </c>
      <c r="O112">
        <f t="shared" ref="O112" si="273">IFERROR(J112/J113, 0)</f>
        <v>1.7085291087078754E-78</v>
      </c>
      <c r="Q112" t="str">
        <f t="shared" ref="Q112" si="274">_xlfn.CONCAT(ROUND(L112, 2), " (", ROUND(N112,2), " - ", ROUND(M112,2),  ")", IF(AND(O112 &lt;0.05, NOT(ISBLANK(O112))), "*", " ") )</f>
        <v>1.28 (1.18 - 1.44)*</v>
      </c>
    </row>
    <row r="113" spans="1:17" x14ac:dyDescent="0.3">
      <c r="A113">
        <f>LTMLE!A44</f>
        <v>43</v>
      </c>
      <c r="B113" t="str">
        <f>_xlfn.CONCAT(IF(ISNUMBER(SEARCH("Yes-Treatment",LTMLE!D44)), "", "No "),IF(LTMLE!C44="ventilation_bin","Ventilation",IF(LTMLE!C44="rrt","RRT",IF(LTMLE!C44="pressor","Vasopressor",""))))</f>
        <v>No Vasopressor</v>
      </c>
      <c r="C113" t="str">
        <f>LEFT(LTMLE!D44, FIND("&amp;", LTMLE!D44)-1)</f>
        <v xml:space="preserve">Non-white </v>
      </c>
      <c r="D113" t="str">
        <f>LTMLE!B44</f>
        <v>eICU</v>
      </c>
      <c r="E113">
        <f>VLOOKUP($A113,LTMLE!$A:$L, 5)</f>
        <v>6</v>
      </c>
      <c r="F113">
        <f>VLOOKUP($A113,LTMLE!$A:$L, 6)</f>
        <v>10</v>
      </c>
      <c r="G113">
        <f>VLOOKUP($A113,LTMLE!$A:$L, 7)</f>
        <v>0.106077348512377</v>
      </c>
      <c r="H113">
        <f>VLOOKUP($A113,LTMLE!$A:$L, 10)</f>
        <v>8.6013873932797399E-2</v>
      </c>
      <c r="I113">
        <f>VLOOKUP($A113,LTMLE!$A:$L, 11)</f>
        <v>0.12614082309195601</v>
      </c>
      <c r="J113">
        <f>VLOOKUP($A113,LTMLE!$A:$L, 9)</f>
        <v>3.6723065259927401E-25</v>
      </c>
    </row>
    <row r="114" spans="1:17" x14ac:dyDescent="0.3">
      <c r="A114">
        <f>LTMLE!A115</f>
        <v>114</v>
      </c>
      <c r="B114" t="str">
        <f>_xlfn.CONCAT(IF(ISNUMBER(SEARCH("Yes-Treatment",LTMLE!D115)), "", "No "),IF(LTMLE!C115="ventilation_bin","Ventilation",IF(LTMLE!C115="rrt","RRT",IF(LTMLE!C115="pressor","Vasopressor",""))))</f>
        <v>No Vasopressor</v>
      </c>
      <c r="C114" t="str">
        <f>LEFT(LTMLE!D115, FIND("&amp;", LTMLE!D115)-1)</f>
        <v xml:space="preserve">White </v>
      </c>
      <c r="D114" t="str">
        <f>LTMLE!B115</f>
        <v>MIMIC</v>
      </c>
      <c r="E114">
        <f>VLOOKUP($A114,LTMLE!$A:$L, 5)</f>
        <v>11</v>
      </c>
      <c r="F114">
        <f>VLOOKUP($A114,LTMLE!$A:$L, 6)</f>
        <v>15</v>
      </c>
      <c r="G114">
        <f>VLOOKUP($A114,LTMLE!$A:$L, 7)</f>
        <v>0.67469879518065301</v>
      </c>
      <c r="H114">
        <f>VLOOKUP($A114,LTMLE!$A:$L, 10)</f>
        <v>0.61649976633810599</v>
      </c>
      <c r="I114">
        <f>VLOOKUP($A114,LTMLE!$A:$L, 11)</f>
        <v>0.73289782402319903</v>
      </c>
      <c r="J114">
        <f>VLOOKUP($A114,LTMLE!$A:$L, 9)</f>
        <v>2.7294197558717899E-114</v>
      </c>
      <c r="L114">
        <f t="shared" ref="L114" si="275">IFERROR(G114/G115,0)</f>
        <v>1.196635600436859</v>
      </c>
      <c r="M114">
        <f t="shared" ref="M114" si="276">IFERROR(H114/H115, 0)</f>
        <v>1.329914889234068</v>
      </c>
      <c r="N114">
        <f t="shared" ref="N114" si="277">IFERROR(I114/I115, 0)</f>
        <v>1.1036018117990072</v>
      </c>
      <c r="O114">
        <f t="shared" ref="O114" si="278">IFERROR(J114/J115, 0)</f>
        <v>9.0670657710544292E-87</v>
      </c>
      <c r="Q114" t="str">
        <f t="shared" ref="Q114" si="279">_xlfn.CONCAT(ROUND(L114, 2), " (", ROUND(N114,2), " - ", ROUND(M114,2),  ")", IF(AND(O114 &lt;0.05, NOT(ISBLANK(O114))), "*", " ") )</f>
        <v>1.2 (1.1 - 1.33)*</v>
      </c>
    </row>
    <row r="115" spans="1:17" x14ac:dyDescent="0.3">
      <c r="A115">
        <f>LTMLE!A105</f>
        <v>104</v>
      </c>
      <c r="B115" t="str">
        <f>_xlfn.CONCAT(IF(ISNUMBER(SEARCH("Yes-Treatment",LTMLE!D105)), "", "No "),IF(LTMLE!C105="ventilation_bin","Ventilation",IF(LTMLE!C105="rrt","RRT",IF(LTMLE!C105="pressor","Vasopressor",""))))</f>
        <v>No Vasopressor</v>
      </c>
      <c r="C115" t="str">
        <f>LEFT(LTMLE!D105, FIND("&amp;", LTMLE!D105)-1)</f>
        <v xml:space="preserve">Non-white </v>
      </c>
      <c r="D115" t="str">
        <f>LTMLE!B105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0.563829786556859</v>
      </c>
      <c r="H115">
        <f>VLOOKUP($A115,LTMLE!$A:$L, 10)</f>
        <v>0.46356332373507297</v>
      </c>
      <c r="I115">
        <f>VLOOKUP($A115,LTMLE!$A:$L, 11)</f>
        <v>0.66409624937864598</v>
      </c>
      <c r="J115">
        <f>VLOOKUP($A115,LTMLE!$A:$L, 9)</f>
        <v>3.0102569285260401E-28</v>
      </c>
    </row>
    <row r="116" spans="1:17" x14ac:dyDescent="0.3">
      <c r="A116">
        <f>LTMLE!A55</f>
        <v>54</v>
      </c>
      <c r="B116" t="str">
        <f>_xlfn.CONCAT(IF(ISNUMBER(SEARCH("Yes-Treatment",LTMLE!D55)), "", "No "),IF(LTMLE!C55="ventilation_bin","Ventilation",IF(LTMLE!C55="rrt","RRT",IF(LTMLE!C55="pressor","Vasopressor",""))))</f>
        <v>No Vasopressor</v>
      </c>
      <c r="C116" t="str">
        <f>LEFT(LTMLE!D55, FIND("&amp;", LTMLE!D55)-1)</f>
        <v xml:space="preserve">White </v>
      </c>
      <c r="D116" t="str">
        <f>LTMLE!B55</f>
        <v>eICU</v>
      </c>
      <c r="E116">
        <f>VLOOKUP($A116,LTMLE!$A:$L, 5)</f>
        <v>11</v>
      </c>
      <c r="F116">
        <f>VLOOKUP($A116,LTMLE!$A:$L, 6)</f>
        <v>15</v>
      </c>
      <c r="G116">
        <f>VLOOKUP($A116,LTMLE!$A:$L, 7)</f>
        <v>0.28099173553760198</v>
      </c>
      <c r="H116">
        <f>VLOOKUP($A116,LTMLE!$A:$L, 10)</f>
        <v>0.20088163149990601</v>
      </c>
      <c r="I116">
        <f>VLOOKUP($A116,LTMLE!$A:$L, 11)</f>
        <v>0.36110183957529801</v>
      </c>
      <c r="J116">
        <f>VLOOKUP($A116,LTMLE!$A:$L, 9)</f>
        <v>6.2116372798042703E-12</v>
      </c>
      <c r="L116">
        <f t="shared" ref="L116" si="280">IFERROR(G116/G117,0)</f>
        <v>1.3648170011823164</v>
      </c>
      <c r="M116">
        <f t="shared" ref="M116" si="281">IFERROR(H116/H117, 0)</f>
        <v>2.8725081636660255</v>
      </c>
      <c r="N116">
        <f t="shared" ref="N116" si="282">IFERROR(I116/I117, 0)</f>
        <v>1.0563715664330831</v>
      </c>
      <c r="O116">
        <f t="shared" ref="O116" si="283">IFERROR(J116/J117, 0)</f>
        <v>2.0734421893003796E-9</v>
      </c>
      <c r="Q116" t="str">
        <f t="shared" ref="Q116" si="284">_xlfn.CONCAT(ROUND(L116, 2), " (", ROUND(N116,2), " - ", ROUND(M116,2),  ")", IF(AND(O116 &lt;0.05, NOT(ISBLANK(O116))), "*", " ") )</f>
        <v>1.36 (1.06 - 2.87)*</v>
      </c>
    </row>
    <row r="117" spans="1:17" x14ac:dyDescent="0.3">
      <c r="A117">
        <f>LTMLE!A45</f>
        <v>44</v>
      </c>
      <c r="B117" t="str">
        <f>_xlfn.CONCAT(IF(ISNUMBER(SEARCH("Yes-Treatment",LTMLE!D45)), "", "No "),IF(LTMLE!C45="ventilation_bin","Ventilation",IF(LTMLE!C45="rrt","RRT",IF(LTMLE!C45="pressor","Vasopressor",""))))</f>
        <v>No Vasopressor</v>
      </c>
      <c r="C117" t="str">
        <f>LEFT(LTMLE!D45, FIND("&amp;", LTMLE!D45)-1)</f>
        <v xml:space="preserve">Non-white </v>
      </c>
      <c r="D117" t="str">
        <f>LTMLE!B45</f>
        <v>eICU</v>
      </c>
      <c r="E117">
        <f>VLOOKUP($A117,LTMLE!$A:$L, 5)</f>
        <v>11</v>
      </c>
      <c r="F117">
        <f>VLOOKUP($A117,LTMLE!$A:$L, 6)</f>
        <v>15</v>
      </c>
      <c r="G117">
        <f>VLOOKUP($A117,LTMLE!$A:$L, 7)</f>
        <v>0.20588235294122501</v>
      </c>
      <c r="H117">
        <f>VLOOKUP($A117,LTMLE!$A:$L, 10)</f>
        <v>6.9932484105991802E-2</v>
      </c>
      <c r="I117">
        <f>VLOOKUP($A117,LTMLE!$A:$L, 11)</f>
        <v>0.341832221776458</v>
      </c>
      <c r="J117">
        <f>VLOOKUP($A117,LTMLE!$A:$L, 9)</f>
        <v>2.9958092450603599E-3</v>
      </c>
    </row>
    <row r="118" spans="1:17" x14ac:dyDescent="0.3">
      <c r="A118">
        <f>LTMLE!A116</f>
        <v>115</v>
      </c>
      <c r="B118" t="str">
        <f>_xlfn.CONCAT(IF(ISNUMBER(SEARCH("Yes-Treatment",LTMLE!D116)), "", "No "),IF(LTMLE!C116="ventilation_bin","Ventilation",IF(LTMLE!C116="rrt","RRT",IF(LTMLE!C116="pressor","Vasopressor",""))))</f>
        <v>No Vasopressor</v>
      </c>
      <c r="C118" t="str">
        <f>LEFT(LTMLE!D116, FIND("&amp;", LTMLE!D116)-1)</f>
        <v xml:space="preserve">White </v>
      </c>
      <c r="D118" t="str">
        <f>LTMLE!B116</f>
        <v>MIMIC</v>
      </c>
      <c r="E118">
        <f>VLOOKUP($A118,LTMLE!$A:$L, 5)</f>
        <v>16</v>
      </c>
      <c r="F118">
        <f>VLOOKUP($A118,LTMLE!$A:$L, 6)</f>
        <v>100</v>
      </c>
      <c r="G118">
        <f>VLOOKUP($A118,LTMLE!$A:$L, 7)</f>
        <v>0.85714285714274296</v>
      </c>
      <c r="H118">
        <f>VLOOKUP($A118,LTMLE!$A:$L, 10)</f>
        <v>0.59768329372724205</v>
      </c>
      <c r="I118">
        <f>VLOOKUP($A118,LTMLE!$A:$L, 11)</f>
        <v>1</v>
      </c>
      <c r="J118">
        <f>VLOOKUP($A118,LTMLE!$A:$L, 9)</f>
        <v>9.4888310316540696E-11</v>
      </c>
      <c r="L118">
        <f t="shared" ref="L118" si="285">IFERROR(G118/G119,0)</f>
        <v>1.2857142857141197</v>
      </c>
      <c r="M118">
        <f t="shared" ref="M118" si="286">IFERROR(H118/H119, 0)</f>
        <v>0</v>
      </c>
      <c r="N118">
        <f t="shared" ref="N118" si="287">IFERROR(I118/I119, 0)</f>
        <v>1</v>
      </c>
      <c r="O118">
        <f t="shared" ref="O118" si="288">IFERROR(J118/J119, 0)</f>
        <v>5.1597294843696462E-10</v>
      </c>
      <c r="Q118" t="str">
        <f t="shared" ref="Q118" si="289">_xlfn.CONCAT(ROUND(L118, 2), " (", ROUND(N118,2), " - ", ROUND(M118,2),  ")", IF(AND(O118 &lt;0.05, NOT(ISBLANK(O118))), "*", " ") )</f>
        <v>1.29 (1 - 0)*</v>
      </c>
    </row>
    <row r="119" spans="1:17" x14ac:dyDescent="0.3">
      <c r="A119">
        <f>LTMLE!A106</f>
        <v>105</v>
      </c>
      <c r="B119" t="str">
        <f>_xlfn.CONCAT(IF(ISNUMBER(SEARCH("Yes-Treatment",LTMLE!D106)), "", "No "),IF(LTMLE!C106="ventilation_bin","Ventilation",IF(LTMLE!C106="rrt","RRT",IF(LTMLE!C106="pressor","Vasopressor",""))))</f>
        <v>No Vasopressor</v>
      </c>
      <c r="C119" t="str">
        <f>LEFT(LTMLE!D106, FIND("&amp;", LTMLE!D106)-1)</f>
        <v xml:space="preserve">Non-white </v>
      </c>
      <c r="D119" t="str">
        <f>LTMLE!B106</f>
        <v>MIMIC</v>
      </c>
      <c r="E119">
        <f>VLOOKUP($A119,LTMLE!$A:$L, 5)</f>
        <v>16</v>
      </c>
      <c r="F119">
        <f>VLOOKUP($A119,LTMLE!$A:$L, 6)</f>
        <v>100</v>
      </c>
      <c r="G119">
        <f>VLOOKUP($A119,LTMLE!$A:$L, 7)</f>
        <v>0.66666666666666397</v>
      </c>
      <c r="H119">
        <f>VLOOKUP($A119,LTMLE!$A:$L, 10)</f>
        <v>0</v>
      </c>
      <c r="I119">
        <f>VLOOKUP($A119,LTMLE!$A:$L, 11)</f>
        <v>1</v>
      </c>
      <c r="J119">
        <f>VLOOKUP($A119,LTMLE!$A:$L, 9)</f>
        <v>0.18390171539803701</v>
      </c>
    </row>
    <row r="120" spans="1:17" x14ac:dyDescent="0.3">
      <c r="A120">
        <f>LTMLE!A56</f>
        <v>55</v>
      </c>
      <c r="B120" t="str">
        <f>_xlfn.CONCAT(IF(ISNUMBER(SEARCH("Yes-Treatment",LTMLE!D56)), "", "No "),IF(LTMLE!C56="ventilation_bin","Ventilation",IF(LTMLE!C56="rrt","RRT",IF(LTMLE!C56="pressor","Vasopressor",""))))</f>
        <v>No Vasopressor</v>
      </c>
      <c r="C120" t="str">
        <f>LEFT(LTMLE!D56, FIND("&amp;", LTMLE!D56)-1)</f>
        <v xml:space="preserve">White </v>
      </c>
      <c r="D120" t="str">
        <f>LTMLE!B56</f>
        <v>eICU</v>
      </c>
      <c r="E120">
        <f>VLOOKUP($A120,LTMLE!$A:$L, 5)</f>
        <v>16</v>
      </c>
      <c r="F120">
        <f>VLOOKUP($A120,LTMLE!$A:$L, 6)</f>
        <v>100</v>
      </c>
      <c r="L120">
        <f t="shared" ref="L120" si="290">IFERROR(G120/G121,0)</f>
        <v>0</v>
      </c>
      <c r="M120">
        <f t="shared" ref="M120:N120" si="291">IFERROR(H120/H121, 0)</f>
        <v>0</v>
      </c>
      <c r="N120">
        <f t="shared" si="291"/>
        <v>0</v>
      </c>
      <c r="O120">
        <f t="shared" ref="O120" si="292">IFERROR(J120/J121, 0)</f>
        <v>0</v>
      </c>
      <c r="Q120" t="str">
        <f t="shared" ref="Q120" si="293">_xlfn.CONCAT(ROUND(L120, 2), " (", ROUND(N120,2), " - ", ROUND(M120,2),  ")", IF(AND(O120 &lt;0.05, NOT(ISBLANK(O120))), "*", " ") )</f>
        <v>0 (0 - 0)*</v>
      </c>
    </row>
    <row r="121" spans="1:17" x14ac:dyDescent="0.3">
      <c r="A121">
        <f>LTMLE!A46</f>
        <v>45</v>
      </c>
      <c r="B121" t="str">
        <f>_xlfn.CONCAT(IF(ISNUMBER(SEARCH("Yes-Treatment",LTMLE!D46)), "", "No "),IF(LTMLE!C46="ventilation_bin","Ventilation",IF(LTMLE!C46="rrt","RRT",IF(LTMLE!C46="pressor","Vasopressor",""))))</f>
        <v>No Vasopressor</v>
      </c>
      <c r="C121" t="str">
        <f>LEFT(LTMLE!D46, FIND("&amp;", LTMLE!D46)-1)</f>
        <v xml:space="preserve">Non-white </v>
      </c>
      <c r="D121" t="str">
        <f>LTMLE!B46</f>
        <v>eICU</v>
      </c>
      <c r="E121">
        <f>VLOOKUP($A121,LTMLE!$A:$L, 5)</f>
        <v>16</v>
      </c>
      <c r="F121">
        <f>VLOOKUP($A121,LTMLE!$A:$L, 6)</f>
        <v>100</v>
      </c>
    </row>
  </sheetData>
  <sortState xmlns:xlrd2="http://schemas.microsoft.com/office/spreadsheetml/2017/richdata2" ref="A2:J130">
    <sortCondition ref="B2:B130" customList="Ventilation,No Ventilation,RRT,No RRT,Vasopressor,No Vasopressor"/>
    <sortCondition ref="E2:E130"/>
    <sortCondition descending="1" ref="F2:F130"/>
    <sortCondition descending="1" ref="D2:D130"/>
    <sortCondition descending="1" ref="C2:C1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68E0-A4E8-4E96-9684-88B9155E643F}">
  <dimension ref="B2:M28"/>
  <sheetViews>
    <sheetView zoomScale="157" zoomScaleNormal="136" workbookViewId="0">
      <selection activeCell="L8" sqref="L8"/>
    </sheetView>
  </sheetViews>
  <sheetFormatPr defaultRowHeight="14.4" x14ac:dyDescent="0.3"/>
  <cols>
    <col min="3" max="3" width="9.77734375" customWidth="1"/>
    <col min="5" max="9" width="15" customWidth="1"/>
    <col min="10" max="10" width="17.109375" bestFit="1" customWidth="1"/>
    <col min="11" max="11" width="12.44140625" bestFit="1" customWidth="1"/>
  </cols>
  <sheetData>
    <row r="2" spans="2:13" ht="30.6" customHeight="1" x14ac:dyDescent="0.3">
      <c r="B2" s="2"/>
      <c r="C2" s="13" t="s">
        <v>52</v>
      </c>
      <c r="D2" s="13"/>
      <c r="E2" s="12" t="s">
        <v>29</v>
      </c>
      <c r="F2" s="12"/>
      <c r="G2" s="12"/>
      <c r="H2" s="12"/>
      <c r="I2" s="12"/>
      <c r="J2" s="2"/>
      <c r="K2" s="2"/>
      <c r="L2" s="2"/>
      <c r="M2" s="2"/>
    </row>
    <row r="3" spans="2:13" ht="19.2" customHeight="1" x14ac:dyDescent="0.3">
      <c r="B3" s="2"/>
      <c r="C3" s="4" t="s">
        <v>30</v>
      </c>
      <c r="D3" s="4" t="s">
        <v>22</v>
      </c>
      <c r="E3" s="4" t="s">
        <v>31</v>
      </c>
      <c r="F3" s="4" t="s">
        <v>32</v>
      </c>
      <c r="G3" s="5" t="s">
        <v>27</v>
      </c>
      <c r="H3" s="6" t="s">
        <v>28</v>
      </c>
      <c r="I3" s="6" t="s">
        <v>33</v>
      </c>
      <c r="J3" s="2"/>
      <c r="K3" s="2"/>
      <c r="L3" s="2"/>
      <c r="M3" s="2"/>
    </row>
    <row r="4" spans="2:13" ht="19.2" customHeight="1" x14ac:dyDescent="0.3">
      <c r="B4" s="2"/>
      <c r="C4" s="13" t="s">
        <v>23</v>
      </c>
      <c r="D4" s="4" t="s">
        <v>20</v>
      </c>
      <c r="E4" s="4" t="str">
        <f>normalized!Q2</f>
        <v>0.89 (0.87 - 0.9)*</v>
      </c>
      <c r="F4" s="4" t="str">
        <f>normalized!Q6</f>
        <v>0.86 (0.82 - 0.91)*</v>
      </c>
      <c r="G4" s="4" t="str">
        <f>normalized!Q10</f>
        <v>0.88 (0.86 - 0.91)*</v>
      </c>
      <c r="H4" s="4" t="str">
        <f>normalized!Q14</f>
        <v>1.01 (0.98 - 1.04)*</v>
      </c>
      <c r="I4" s="4" t="str">
        <f>normalized!Q18</f>
        <v>1.03 (0.99 - 1.09)*</v>
      </c>
      <c r="J4" s="2"/>
      <c r="K4" s="2"/>
      <c r="L4" s="2"/>
      <c r="M4" s="2"/>
    </row>
    <row r="5" spans="2:13" ht="19.2" customHeight="1" x14ac:dyDescent="0.3">
      <c r="B5" s="2"/>
      <c r="C5" s="12"/>
      <c r="D5" s="4" t="s">
        <v>11</v>
      </c>
      <c r="E5" s="4" t="str">
        <f>normalized!Q4</f>
        <v>0.99 (0.96 - 1.02)*</v>
      </c>
      <c r="F5" s="4" t="str">
        <f>normalized!Q8</f>
        <v>1.05 (0.99 - 1.12)*</v>
      </c>
      <c r="G5" s="5" t="str">
        <f>normalized!Q12</f>
        <v>1 (0.96 - 1.05)*</v>
      </c>
      <c r="H5" s="6" t="str">
        <f>normalized!Q16</f>
        <v>0.95 (0.91 - 0.99)*</v>
      </c>
      <c r="I5" s="6" t="str">
        <f>normalized!Q20</f>
        <v>1.11 (0.95 - 1.41)*</v>
      </c>
      <c r="J5" s="2"/>
      <c r="K5" s="2"/>
      <c r="L5" s="2"/>
      <c r="M5" s="2"/>
    </row>
    <row r="6" spans="2:13" ht="19.2" customHeight="1" x14ac:dyDescent="0.3">
      <c r="B6" s="2"/>
      <c r="C6" s="13" t="s">
        <v>36</v>
      </c>
      <c r="D6" s="4" t="s">
        <v>20</v>
      </c>
      <c r="E6" s="4" t="str">
        <f>normalized!Q22</f>
        <v>0.93 (0.92 - 0.94)*</v>
      </c>
      <c r="F6" s="4" t="str">
        <f>normalized!Q26</f>
        <v>0.96 (0.93 - 0.98)*</v>
      </c>
      <c r="G6" s="4" t="str">
        <f>normalized!Q30</f>
        <v>0.93 (0.91 - 0.94)*</v>
      </c>
      <c r="H6" s="4" t="str">
        <f>normalized!Q34</f>
        <v>0.96 (0.93 - 1)*</v>
      </c>
      <c r="I6" s="4" t="str">
        <f>normalized!Q38</f>
        <v>1.1 (1 - 1.36)*</v>
      </c>
      <c r="J6" s="2"/>
      <c r="K6" s="2"/>
      <c r="L6" s="2"/>
      <c r="M6" s="2"/>
    </row>
    <row r="7" spans="2:13" ht="19.2" customHeight="1" x14ac:dyDescent="0.3">
      <c r="B7" s="2"/>
      <c r="C7" s="12"/>
      <c r="D7" s="4" t="s">
        <v>11</v>
      </c>
      <c r="E7" s="4" t="str">
        <f>normalized!Q24</f>
        <v>1.13 (1.07 - 1.2)*</v>
      </c>
      <c r="F7" s="4" t="str">
        <f>normalized!Q28</f>
        <v>1.16 (1.08 - 1.26)*</v>
      </c>
      <c r="G7" s="5" t="str">
        <f>normalized!Q32</f>
        <v>1.24 (1.15 - 1.35)*</v>
      </c>
      <c r="H7" s="6" t="str">
        <f>normalized!Q36</f>
        <v>1.31 (1.09 - 1.77)*</v>
      </c>
      <c r="I7" s="6" t="str">
        <f>normalized!Q40</f>
        <v>1 (1 - 0)*</v>
      </c>
      <c r="J7" s="2"/>
      <c r="K7" s="2"/>
      <c r="L7" s="2"/>
      <c r="M7" s="2"/>
    </row>
    <row r="8" spans="2:13" ht="19.2" customHeight="1" x14ac:dyDescent="0.3">
      <c r="B8" s="2"/>
      <c r="C8" s="12" t="s">
        <v>24</v>
      </c>
      <c r="D8" s="4" t="s">
        <v>20</v>
      </c>
      <c r="E8" s="4" t="str">
        <f>normalized!Q42</f>
        <v>1.03 (1.02 - 1.05)*</v>
      </c>
      <c r="F8" s="4" t="str">
        <f>normalized!Q46</f>
        <v>1.03 (1 - 1.07)*</v>
      </c>
      <c r="G8" s="4" t="str">
        <f>normalized!Q50</f>
        <v>1.06 (1.04 - 1.09)*</v>
      </c>
      <c r="H8" s="4" t="str">
        <f>normalized!Q54</f>
        <v>0.96 (0.93 - 0.99)*</v>
      </c>
      <c r="I8" s="4" t="str">
        <f>normalized!Q58</f>
        <v>1.06 (0.99 - 1.15)*</v>
      </c>
      <c r="J8" s="2"/>
      <c r="K8" s="2"/>
      <c r="L8" s="2"/>
      <c r="M8" s="2"/>
    </row>
    <row r="9" spans="2:13" ht="19.2" customHeight="1" x14ac:dyDescent="0.3">
      <c r="B9" s="2"/>
      <c r="C9" s="12"/>
      <c r="D9" s="4" t="s">
        <v>11</v>
      </c>
      <c r="E9" s="4" t="str">
        <f>normalized!Q44</f>
        <v>1.27 (1.21 - 1.36)*</v>
      </c>
      <c r="F9" s="4" t="str">
        <f>normalized!Q48</f>
        <v>1.46 (1.29 - 1.78)*</v>
      </c>
      <c r="G9" s="4" t="str">
        <f>normalized!Q52</f>
        <v>1.2 (1.12 - 1.3)*</v>
      </c>
      <c r="H9" s="4" t="str">
        <f>normalized!Q56</f>
        <v>1.15 (1.04 - 1.32)*</v>
      </c>
      <c r="I9" s="4" t="str">
        <f>normalized!Q60</f>
        <v>0.94 (0.82 - 1.18)*</v>
      </c>
      <c r="J9" s="2"/>
      <c r="K9" s="2"/>
      <c r="L9" s="2"/>
      <c r="M9" s="2"/>
    </row>
    <row r="10" spans="2:13" ht="19.2" customHeight="1" x14ac:dyDescent="0.3">
      <c r="B10" s="2"/>
      <c r="C10" s="13" t="s">
        <v>38</v>
      </c>
      <c r="D10" s="4" t="s">
        <v>20</v>
      </c>
      <c r="E10" s="4" t="str">
        <f>normalized!Q62</f>
        <v>0.92 (0.91 - 0.94)*</v>
      </c>
      <c r="F10" s="4" t="str">
        <f>normalized!Q66</f>
        <v>0.93 (0.91 - 0.96)*</v>
      </c>
      <c r="G10" s="4" t="str">
        <f>normalized!Q70</f>
        <v>0.9 (0.88 - 0.92)*</v>
      </c>
      <c r="H10" s="4" t="str">
        <f>normalized!Q74</f>
        <v>1.03 (0.99 - 1.06)*</v>
      </c>
      <c r="I10" s="4" t="str">
        <f>normalized!Q78</f>
        <v>1.01 (0.96 - 1.08)*</v>
      </c>
      <c r="J10" s="2"/>
      <c r="K10" s="2"/>
      <c r="L10" s="2"/>
      <c r="M10" s="2"/>
    </row>
    <row r="11" spans="2:13" ht="19.2" customHeight="1" x14ac:dyDescent="0.3">
      <c r="B11" s="2"/>
      <c r="C11" s="12"/>
      <c r="D11" s="4" t="s">
        <v>11</v>
      </c>
      <c r="E11" s="4" t="str">
        <f>normalized!Q64</f>
        <v>1.02 (0.99 - 1.06)*</v>
      </c>
      <c r="F11" s="4" t="str">
        <f>normalized!Q68</f>
        <v>1.08 (1.03 - 1.14)*</v>
      </c>
      <c r="G11" s="4" t="str">
        <f>normalized!Q72</f>
        <v>1.09 (1.04 - 1.14)*</v>
      </c>
      <c r="H11" s="4" t="str">
        <f>normalized!Q76</f>
        <v>0.92 (0.88 - 0.97)*</v>
      </c>
      <c r="I11" s="4" t="str">
        <f>normalized!Q80</f>
        <v>1.32 (0.98 - 2.37)*</v>
      </c>
      <c r="J11" s="2"/>
      <c r="K11" s="2"/>
      <c r="L11" s="2"/>
      <c r="M11" s="2"/>
    </row>
    <row r="12" spans="2:13" ht="19.2" customHeight="1" x14ac:dyDescent="0.3">
      <c r="B12" s="2"/>
      <c r="C12" s="12" t="s">
        <v>25</v>
      </c>
      <c r="D12" s="4" t="s">
        <v>20</v>
      </c>
      <c r="E12" s="4" t="str">
        <f>normalized!Q82</f>
        <v>0.88 (0.87 - 0.9)*</v>
      </c>
      <c r="F12" s="4" t="str">
        <f>normalized!Q86</f>
        <v>0.99 (0.92 - 1.08)*</v>
      </c>
      <c r="G12" s="4" t="str">
        <f>normalized!Q90</f>
        <v>0.9 (0.87 - 0.92)*</v>
      </c>
      <c r="H12" s="4" t="str">
        <f>normalized!Q94</f>
        <v>0.98 (0.95 - 1)*</v>
      </c>
      <c r="I12" s="4" t="str">
        <f>normalized!Q98</f>
        <v>1.03 (0.99 - 1.09)*</v>
      </c>
      <c r="J12" s="2"/>
      <c r="K12" s="2"/>
      <c r="L12" s="2"/>
      <c r="M12" s="2"/>
    </row>
    <row r="13" spans="2:13" ht="19.2" customHeight="1" x14ac:dyDescent="0.3">
      <c r="B13" s="2"/>
      <c r="C13" s="12"/>
      <c r="D13" s="4" t="s">
        <v>11</v>
      </c>
      <c r="E13" s="4" t="str">
        <f>normalized!Q84</f>
        <v>0.95 (0.93 - 0.98)*</v>
      </c>
      <c r="F13" s="4" t="str">
        <f>normalized!Q88</f>
        <v>0.95 (0.9 - 1.01)*</v>
      </c>
      <c r="G13" s="4" t="str">
        <f>normalized!Q92</f>
        <v>1.01 (0.97 - 1.06)*</v>
      </c>
      <c r="H13" s="4" t="str">
        <f>normalized!Q96</f>
        <v>0.96 (0.92 - 1.01)*</v>
      </c>
      <c r="I13" s="4" t="str">
        <f>normalized!Q100</f>
        <v>1.12 (0.95 - 1.42)*</v>
      </c>
      <c r="J13" s="2"/>
      <c r="K13" s="2"/>
      <c r="L13" s="2"/>
      <c r="M13" s="2"/>
    </row>
    <row r="14" spans="2:13" ht="19.2" customHeight="1" x14ac:dyDescent="0.3">
      <c r="B14" s="2"/>
      <c r="C14" s="13" t="s">
        <v>39</v>
      </c>
      <c r="D14" s="4" t="s">
        <v>20</v>
      </c>
      <c r="E14" s="4" t="str">
        <f>normalized!Q102</f>
        <v>0.93 (0.92 - 0.95)*</v>
      </c>
      <c r="F14" s="4" t="str">
        <f>normalized!Q106</f>
        <v>0.95 (0.93 - 0.97)*</v>
      </c>
      <c r="G14" s="4" t="str">
        <f>normalized!Q110</f>
        <v>0.93 (0.92 - 0.95)*</v>
      </c>
      <c r="H14" s="4" t="str">
        <f>normalized!Q114</f>
        <v>1.2 (1.1 - 1.33)*</v>
      </c>
      <c r="I14" s="4" t="str">
        <f>normalized!Q118</f>
        <v>1.29 (1 - 0)*</v>
      </c>
      <c r="J14" s="2"/>
      <c r="K14" s="2"/>
      <c r="L14" s="2"/>
      <c r="M14" s="2"/>
    </row>
    <row r="15" spans="2:13" ht="19.2" customHeight="1" x14ac:dyDescent="0.3">
      <c r="B15" s="2"/>
      <c r="C15" s="12"/>
      <c r="D15" s="4" t="s">
        <v>11</v>
      </c>
      <c r="E15" s="4" t="str">
        <f>normalized!Q104</f>
        <v>1.18 (1.12 - 1.26)*</v>
      </c>
      <c r="F15" s="4" t="str">
        <f>normalized!Q108</f>
        <v>1.19 (1.11 - 1.3)*</v>
      </c>
      <c r="G15" s="4" t="str">
        <f>normalized!Q112</f>
        <v>1.28 (1.18 - 1.44)*</v>
      </c>
      <c r="H15" s="4" t="str">
        <f>normalized!Q116</f>
        <v>1.36 (1.06 - 2.87)*</v>
      </c>
      <c r="I15" s="4" t="str">
        <f>normalized!Q120</f>
        <v>0 (0 - 0)*</v>
      </c>
      <c r="J15" s="2"/>
      <c r="K15" s="2"/>
      <c r="L15" s="2"/>
      <c r="M15" s="2"/>
    </row>
    <row r="16" spans="2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8">
    <mergeCell ref="E2:I2"/>
    <mergeCell ref="C4:C5"/>
    <mergeCell ref="C6:C7"/>
    <mergeCell ref="C12:C13"/>
    <mergeCell ref="C14:C15"/>
    <mergeCell ref="C8:C9"/>
    <mergeCell ref="C10:C1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LTMLE</vt:lpstr>
      <vt:lpstr>temp</vt:lpstr>
      <vt:lpstr>table_4</vt:lpstr>
      <vt:lpstr>normalized</vt:lpstr>
      <vt:lpstr>table_4_norm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2022-11-21T17:29:29Z</dcterms:modified>
</cp:coreProperties>
</file>