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ana\Downloads\"/>
    </mc:Choice>
  </mc:AlternateContent>
  <xr:revisionPtr revIDLastSave="0" documentId="13_ncr:1_{FC8CB309-F64F-44F6-B022-15F1E259B0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H42" i="1"/>
  <c r="F42" i="1"/>
  <c r="I42" i="1" s="1"/>
  <c r="D42" i="1"/>
  <c r="J42" i="1" s="1"/>
  <c r="C42" i="1"/>
  <c r="B42" i="1"/>
  <c r="G16" i="1"/>
  <c r="F16" i="1"/>
  <c r="E16" i="1"/>
  <c r="D16" i="1"/>
  <c r="C16" i="1"/>
  <c r="J6" i="1"/>
  <c r="J5" i="1"/>
  <c r="K5" i="1" s="1"/>
  <c r="I5" i="1"/>
  <c r="J7" i="1" s="1"/>
  <c r="D5" i="1"/>
  <c r="E5" i="1" s="1"/>
  <c r="L5" i="1" l="1"/>
  <c r="J14" i="1" s="1" a="1"/>
  <c r="J14" i="1" s="1"/>
  <c r="E6" i="1"/>
  <c r="F5" i="1"/>
  <c r="M5" i="1" s="1"/>
  <c r="N5" i="1" s="1"/>
  <c r="K42" i="1"/>
  <c r="L42" i="1" s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<sst xmlns="http://schemas.openxmlformats.org/spreadsheetml/2006/main" count="61" uniqueCount="41">
  <si>
    <t>Parte A</t>
  </si>
  <si>
    <t>Distância</t>
  </si>
  <si>
    <t>Tempo</t>
  </si>
  <si>
    <t>Velocidade</t>
  </si>
  <si>
    <t>L</t>
  </si>
  <si>
    <t>ΔL</t>
  </si>
  <si>
    <t>média</t>
  </si>
  <si>
    <t>desvio</t>
  </si>
  <si>
    <t>incerteza L</t>
  </si>
  <si>
    <t>t</t>
  </si>
  <si>
    <t>Δt</t>
  </si>
  <si>
    <t>média t</t>
  </si>
  <si>
    <t>incerteza t</t>
  </si>
  <si>
    <t>v</t>
  </si>
  <si>
    <t>Δv</t>
  </si>
  <si>
    <t>Δv / v</t>
  </si>
  <si>
    <t>mm</t>
  </si>
  <si>
    <t>s</t>
  </si>
  <si>
    <t>m/s</t>
  </si>
  <si>
    <t>%</t>
  </si>
  <si>
    <t>Parte B</t>
  </si>
  <si>
    <t>Ângulo de Tiro (º)</t>
  </si>
  <si>
    <t>Alcance (mm)</t>
  </si>
  <si>
    <t>Média (mm)</t>
  </si>
  <si>
    <t>Parte C</t>
  </si>
  <si>
    <t>I (comprimento do pêndulo)</t>
  </si>
  <si>
    <t>M (massa do pêndulo)</t>
  </si>
  <si>
    <t>m (massa da bola)</t>
  </si>
  <si>
    <t>Ângulo max</t>
  </si>
  <si>
    <t>Ângulo medio</t>
  </si>
  <si>
    <t>Incerteza Ângulo</t>
  </si>
  <si>
    <t>h</t>
  </si>
  <si>
    <t>Δh</t>
  </si>
  <si>
    <t>Erro relativo</t>
  </si>
  <si>
    <t>m</t>
  </si>
  <si>
    <t>kg</t>
  </si>
  <si>
    <t>º</t>
  </si>
  <si>
    <t>Média y (mm)</t>
  </si>
  <si>
    <t>Altura ou y (mm)</t>
  </si>
  <si>
    <t>ᶿ máx Teórico</t>
  </si>
  <si>
    <t xml:space="preserve">   ᶿ  máx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</si>
</sst>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%"/>
    <numFmt numFmtId="166" formatCode="0.0000"/>
  </numFmts>
  <fonts count="4" x14ac:knownFonts="1">
    <font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0" fillId="0" borderId="4" xfId="0" applyNumberFormat="1" applyBorder="1"/>
    <xf numFmtId="0" fontId="3" fillId="0" borderId="0" xfId="0" applyFont="1"/>
  </cellXfs>
  <cellStyles count="1">
    <cellStyle name="Normal" xfId="0" builtinId="0"/>
  </cellStyles>
  <dxfs count="10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75799999999999"/>
          <c:y val="4.206E-2"/>
          <c:w val="0.72667000000000004"/>
          <c:h val="0.865985"/>
        </c:manualLayout>
      </c:layout>
      <c:scatterChart>
        <c:scatterStyle val="lineMarker"/>
        <c:varyColors val="0"/>
        <c:ser>
          <c:idx val="0"/>
          <c:order val="0"/>
          <c:spPr>
            <a:prstGeom prst="rect">
              <a:avLst/>
            </a:prstGeom>
            <a:ln w="28800">
              <a:noFill/>
            </a:ln>
          </c:spPr>
          <c:marker>
            <c:symbol val="square"/>
            <c:size val="8"/>
            <c:spPr>
              <a:prstGeom prst="rect">
                <a:avLst/>
              </a:prstGeom>
              <a:solidFill>
                <a:srgbClr val="004586"/>
              </a:solidFill>
            </c:spPr>
          </c:marker>
          <c:trendline>
            <c:spPr>
              <a:prstGeom prst="rect">
                <a:avLst/>
              </a:prstGeom>
              <a:ln w="0">
                <a:solidFill>
                  <a:srgbClr val="004586"/>
                </a:solidFill>
              </a:ln>
            </c:spPr>
            <c:trendlineType val="poly"/>
            <c:order val="2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2.5900406555934969E-2"/>
                  <c:y val="0.16327322003571934"/>
                </c:manualLayout>
              </c:layout>
              <c:numFmt formatCode="General" sourceLinked="0"/>
            </c:trendlineLbl>
          </c:trendline>
          <c:xVal>
            <c:numRef>
              <c:f>Sheet1!$C$12:$G$12</c:f>
              <c:numCache>
                <c:formatCode>General</c:formatCode>
                <c:ptCount val="5"/>
                <c:pt idx="0">
                  <c:v>30</c:v>
                </c:pt>
                <c:pt idx="1">
                  <c:v>34</c:v>
                </c:pt>
                <c:pt idx="2">
                  <c:v>38</c:v>
                </c:pt>
                <c:pt idx="3">
                  <c:v>40.5</c:v>
                </c:pt>
                <c:pt idx="4">
                  <c:v>43</c:v>
                </c:pt>
              </c:numCache>
            </c:numRef>
          </c:xVal>
          <c:yVal>
            <c:numRef>
              <c:f>Sheet1!$C$16:$G$16</c:f>
              <c:numCache>
                <c:formatCode>0.0000</c:formatCode>
                <c:ptCount val="5"/>
                <c:pt idx="0">
                  <c:v>688.66666666666663</c:v>
                </c:pt>
                <c:pt idx="1">
                  <c:v>760.33333333333337</c:v>
                </c:pt>
                <c:pt idx="2">
                  <c:v>754</c:v>
                </c:pt>
                <c:pt idx="3">
                  <c:v>744.66666666666663</c:v>
                </c:pt>
                <c:pt idx="4">
                  <c:v>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17-4889-8A03-E2F8AE787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94516"/>
        <c:axId val="40597496"/>
      </c:scatterChart>
      <c:valAx>
        <c:axId val="31594516"/>
        <c:scaling>
          <c:orientation val="minMax"/>
          <c:min val="2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prstGeom prst="rect">
            <a:avLst/>
          </a:prstGeom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597496"/>
        <c:crosses val="autoZero"/>
        <c:crossBetween val="between"/>
      </c:valAx>
      <c:valAx>
        <c:axId val="40597496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0">
              <a:solidFill>
                <a:srgbClr val="B3B3B3"/>
              </a:solidFill>
            </a:ln>
          </c:spPr>
        </c:majorGridlines>
        <c:numFmt formatCode="0.0000" sourceLinked="1"/>
        <c:majorTickMark val="out"/>
        <c:minorTickMark val="none"/>
        <c:tickLblPos val="nextTo"/>
        <c:spPr>
          <a:prstGeom prst="rect">
            <a:avLst/>
          </a:prstGeom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1594516"/>
        <c:crosses val="autoZero"/>
        <c:crossBetween val="between"/>
      </c:valAx>
      <c:spPr>
        <a:prstGeom prst="rect">
          <a:avLst/>
        </a:prstGeom>
        <a:noFill/>
        <a:ln w="0">
          <a:solidFill>
            <a:srgbClr val="B3B3B3"/>
          </a:solidFill>
        </a:ln>
      </c:spPr>
    </c:plotArea>
    <c:plotVisOnly val="1"/>
    <c:dispBlanksAs val="span"/>
    <c:showDLblsOverMax val="0"/>
  </c:chart>
  <c:spPr>
    <a:xfrm>
      <a:off x="2497680" y="2795040"/>
      <a:ext cx="6183720" cy="3112920"/>
    </a:xfrm>
    <a:prstGeom prst="rect">
      <a:avLst/>
    </a:prstGeom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1604160</xdr:colOff>
      <xdr:row>17</xdr:row>
      <xdr:rowOff>31680</xdr:rowOff>
    </xdr:from>
    <xdr:to>
      <xdr:col>7</xdr:col>
      <xdr:colOff>386280</xdr:colOff>
      <xdr:row>36</xdr:row>
      <xdr:rowOff>55800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963AA-3189-47A4-BA09-CE016CE214A3}" name="Tabela1" displayName="Tabela1" ref="I18:J18" headerRowCount="0" totalsRowShown="0" headerRowDxfId="6" tableBorderDxfId="9">
  <tableColumns count="2">
    <tableColumn id="1" xr3:uid="{5EFD86BF-7043-4E02-B315-F3F77F851D12}" name="Coluna1" dataDxfId="8"/>
    <tableColumn id="2" xr3:uid="{92793FAA-06A2-4B3D-BBB6-6D2E66EAFB2B}" name="Coluna2" dataDxfId="7">
      <calculatedColumnFormula>AVERAGE(J12:N12)*0.001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CDBBB-2DC2-4458-AF75-58D273F45F77}" name="Tabela2" displayName="Tabela2" ref="I16:J16" headerRowCount="0" totalsRowShown="0" headerRowDxfId="0" tableBorderDxfId="3" headerRowCellStyle="Normal" dataCellStyle="Normal">
  <tableColumns count="2">
    <tableColumn id="1" xr3:uid="{D9D929F1-01AC-4E19-8DD4-F7F03B510E54}" name="Coluna1" headerRowDxfId="4" dataDxfId="2" dataCellStyle="Normal"/>
    <tableColumn id="2" xr3:uid="{609E8FF5-A8D0-4EC6-8CA8-8C16DE761063}" name="Coluna2" headerRowDxfId="5" dataDxfId="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6" zoomScale="130" zoomScaleNormal="130" workbookViewId="0">
      <selection activeCell="M26" sqref="M26"/>
    </sheetView>
  </sheetViews>
  <sheetFormatPr defaultColWidth="11.5703125" defaultRowHeight="12.75" x14ac:dyDescent="0.2"/>
  <cols>
    <col min="1" max="1" width="12.7109375" customWidth="1"/>
    <col min="2" max="2" width="23.28515625" customWidth="1"/>
    <col min="3" max="3" width="19.140625" customWidth="1"/>
    <col min="4" max="4" width="20.140625" customWidth="1"/>
    <col min="6" max="6" width="13.28515625" customWidth="1"/>
    <col min="7" max="7" width="17.5703125" customWidth="1"/>
    <col min="9" max="9" width="20.28515625" customWidth="1"/>
    <col min="10" max="10" width="18.42578125" customWidth="1"/>
  </cols>
  <sheetData>
    <row r="1" spans="1:14" x14ac:dyDescent="0.2">
      <c r="A1" s="1" t="s">
        <v>0</v>
      </c>
    </row>
    <row r="2" spans="1:14" x14ac:dyDescent="0.2">
      <c r="B2" s="7" t="s">
        <v>1</v>
      </c>
      <c r="C2" s="7"/>
      <c r="D2" s="7"/>
      <c r="E2" s="7"/>
      <c r="F2" s="7"/>
      <c r="G2" s="7" t="s">
        <v>2</v>
      </c>
      <c r="H2" s="7"/>
      <c r="I2" s="7"/>
      <c r="J2" s="7"/>
      <c r="K2" s="7"/>
      <c r="L2" s="7" t="s">
        <v>3</v>
      </c>
      <c r="M2" s="7"/>
      <c r="N2" s="7"/>
    </row>
    <row r="3" spans="1:14" x14ac:dyDescent="0.2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7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x14ac:dyDescent="0.2"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18</v>
      </c>
      <c r="M4" s="3" t="s">
        <v>18</v>
      </c>
      <c r="N4" s="3" t="s">
        <v>19</v>
      </c>
    </row>
    <row r="5" spans="1:14" x14ac:dyDescent="0.2">
      <c r="B5" s="4">
        <v>103</v>
      </c>
      <c r="C5" s="4">
        <v>1</v>
      </c>
      <c r="D5" s="7">
        <f>AVERAGE(B5:B7)</f>
        <v>103</v>
      </c>
      <c r="E5" s="4">
        <f t="shared" ref="E5:E7" si="0">ABS($D$5-B5)</f>
        <v>0</v>
      </c>
      <c r="F5" s="7">
        <f>MAX(C5,C6,C7,E5,E6,E7)</f>
        <v>1</v>
      </c>
      <c r="G5" s="4">
        <v>4.3799999999999999E-2</v>
      </c>
      <c r="H5" s="5">
        <v>1E-4</v>
      </c>
      <c r="I5" s="7">
        <f>AVERAGE(G5:G7)</f>
        <v>4.4366666666666665E-2</v>
      </c>
      <c r="J5" s="4">
        <f t="shared" ref="J5:J7" si="1">ABS($I$5-G5)</f>
        <v>5.6666666666666671E-4</v>
      </c>
      <c r="K5" s="8">
        <f>MAX(H5,H6,H7,J5,J6,J7)</f>
        <v>7.3333333333333584E-4</v>
      </c>
      <c r="L5" s="9">
        <f>(D5 * 0.001)/I5</f>
        <v>2.3215627347858754</v>
      </c>
      <c r="M5" s="9">
        <f>L5*( ( F5/D5 ) + ( K5/I5 ) )</f>
        <v>6.0912381792103253E-2</v>
      </c>
      <c r="N5" s="10">
        <f>M5/L5</f>
        <v>2.6237663483912436E-2</v>
      </c>
    </row>
    <row r="6" spans="1:14" x14ac:dyDescent="0.2">
      <c r="B6" s="4">
        <v>103</v>
      </c>
      <c r="C6" s="4">
        <v>1</v>
      </c>
      <c r="D6" s="7"/>
      <c r="E6" s="4">
        <f t="shared" si="0"/>
        <v>0</v>
      </c>
      <c r="F6" s="7"/>
      <c r="G6" s="4">
        <v>4.4200000000000003E-2</v>
      </c>
      <c r="H6" s="5">
        <v>1E-4</v>
      </c>
      <c r="I6" s="7"/>
      <c r="J6" s="4">
        <f t="shared" si="1"/>
        <v>1.6666666666666219E-4</v>
      </c>
      <c r="K6" s="8"/>
      <c r="L6" s="9"/>
      <c r="M6" s="9"/>
      <c r="N6" s="9"/>
    </row>
    <row r="7" spans="1:14" x14ac:dyDescent="0.2">
      <c r="B7" s="4">
        <v>103</v>
      </c>
      <c r="C7" s="4">
        <v>1</v>
      </c>
      <c r="D7" s="7"/>
      <c r="E7" s="4">
        <f t="shared" si="0"/>
        <v>0</v>
      </c>
      <c r="F7" s="7"/>
      <c r="G7" s="4">
        <v>4.5100000000000001E-2</v>
      </c>
      <c r="H7" s="5">
        <v>1E-4</v>
      </c>
      <c r="I7" s="7"/>
      <c r="J7" s="4">
        <f t="shared" si="1"/>
        <v>7.3333333333333584E-4</v>
      </c>
      <c r="K7" s="8"/>
      <c r="L7" s="9"/>
      <c r="M7" s="9"/>
      <c r="N7" s="9"/>
    </row>
    <row r="11" spans="1:14" x14ac:dyDescent="0.2">
      <c r="A11" s="1" t="s">
        <v>20</v>
      </c>
    </row>
    <row r="12" spans="1:14" x14ac:dyDescent="0.2">
      <c r="B12" s="2" t="s">
        <v>21</v>
      </c>
      <c r="C12" s="3">
        <v>30</v>
      </c>
      <c r="D12" s="3">
        <v>34</v>
      </c>
      <c r="E12" s="3">
        <v>38</v>
      </c>
      <c r="F12" s="3">
        <v>40.5</v>
      </c>
      <c r="G12" s="3">
        <v>43</v>
      </c>
      <c r="I12" s="15" t="s">
        <v>38</v>
      </c>
      <c r="J12" s="4">
        <v>260</v>
      </c>
      <c r="K12" s="4">
        <v>260</v>
      </c>
      <c r="L12" s="4">
        <v>261</v>
      </c>
      <c r="M12" s="4">
        <v>262</v>
      </c>
      <c r="N12" s="4">
        <v>264</v>
      </c>
    </row>
    <row r="13" spans="1:14" x14ac:dyDescent="0.2">
      <c r="B13" s="7" t="s">
        <v>22</v>
      </c>
      <c r="C13" s="3">
        <v>757</v>
      </c>
      <c r="D13" s="3">
        <v>760</v>
      </c>
      <c r="E13" s="3">
        <v>752</v>
      </c>
      <c r="F13" s="3">
        <v>748</v>
      </c>
      <c r="G13" s="3">
        <v>734</v>
      </c>
    </row>
    <row r="14" spans="1:14" x14ac:dyDescent="0.2">
      <c r="B14" s="7"/>
      <c r="C14" s="3">
        <v>647</v>
      </c>
      <c r="D14" s="3">
        <v>767</v>
      </c>
      <c r="E14" s="3">
        <v>755</v>
      </c>
      <c r="F14" s="3">
        <v>742</v>
      </c>
      <c r="G14" s="3">
        <v>730</v>
      </c>
      <c r="I14" s="16" t="s">
        <v>39</v>
      </c>
      <c r="J14" s="17" cm="1">
        <f t="array" ref="J14">DEGREES(ATAN(1/(SQRT(1 + ( (2 * 9.804 * Tabela1[[#All],[Coluna2]]) / (POWER(L5, 2)) )))))</f>
        <v>35.600100007496408</v>
      </c>
    </row>
    <row r="15" spans="1:14" x14ac:dyDescent="0.2">
      <c r="B15" s="7"/>
      <c r="C15" s="3">
        <v>662</v>
      </c>
      <c r="D15" s="3">
        <v>754</v>
      </c>
      <c r="E15" s="3">
        <v>755</v>
      </c>
      <c r="F15" s="3">
        <v>744</v>
      </c>
      <c r="G15" s="3">
        <v>738</v>
      </c>
    </row>
    <row r="16" spans="1:14" x14ac:dyDescent="0.2">
      <c r="B16" s="3" t="s">
        <v>23</v>
      </c>
      <c r="C16" s="6">
        <f>AVERAGE(C13:C15)</f>
        <v>688.66666666666663</v>
      </c>
      <c r="D16" s="6">
        <f>AVERAGE(D13:D15)</f>
        <v>760.33333333333337</v>
      </c>
      <c r="E16" s="6">
        <f>AVERAGE(E13:E15)</f>
        <v>754</v>
      </c>
      <c r="F16" s="6">
        <f>AVERAGE(F13:F15)</f>
        <v>744.66666666666663</v>
      </c>
      <c r="G16" s="6">
        <f>AVERAGE(G13:G15)</f>
        <v>734</v>
      </c>
      <c r="I16" s="14" t="s">
        <v>40</v>
      </c>
      <c r="J16" s="13">
        <v>37.603000000000002</v>
      </c>
    </row>
    <row r="18" spans="9:12" x14ac:dyDescent="0.2">
      <c r="I18" s="14" t="s">
        <v>37</v>
      </c>
      <c r="J18" s="13">
        <f>AVERAGE(J12:N12)*0.001</f>
        <v>0.26139999999999997</v>
      </c>
    </row>
    <row r="19" spans="9:12" x14ac:dyDescent="0.2">
      <c r="L19" s="18"/>
    </row>
    <row r="39" spans="1:12" x14ac:dyDescent="0.2">
      <c r="A39" s="1" t="s">
        <v>24</v>
      </c>
    </row>
    <row r="40" spans="1:12" x14ac:dyDescent="0.2">
      <c r="B40" s="2" t="s">
        <v>25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30</v>
      </c>
      <c r="H40" s="2" t="s">
        <v>31</v>
      </c>
      <c r="I40" s="2" t="s">
        <v>32</v>
      </c>
      <c r="J40" s="2" t="s">
        <v>13</v>
      </c>
      <c r="K40" s="2" t="s">
        <v>14</v>
      </c>
      <c r="L40" s="2" t="s">
        <v>33</v>
      </c>
    </row>
    <row r="41" spans="1:12" x14ac:dyDescent="0.2">
      <c r="B41" s="2" t="s">
        <v>34</v>
      </c>
      <c r="C41" s="2" t="s">
        <v>35</v>
      </c>
      <c r="D41" s="2" t="s">
        <v>35</v>
      </c>
      <c r="E41" s="2" t="s">
        <v>36</v>
      </c>
      <c r="F41" s="2" t="s">
        <v>36</v>
      </c>
      <c r="G41" s="2" t="s">
        <v>36</v>
      </c>
      <c r="H41" s="2" t="s">
        <v>34</v>
      </c>
      <c r="I41" s="2" t="s">
        <v>34</v>
      </c>
      <c r="J41" s="2" t="s">
        <v>18</v>
      </c>
      <c r="K41" s="2" t="s">
        <v>18</v>
      </c>
      <c r="L41" s="2" t="s">
        <v>19</v>
      </c>
    </row>
    <row r="42" spans="1:12" x14ac:dyDescent="0.2">
      <c r="B42" s="7">
        <f>25.2/100</f>
        <v>0.252</v>
      </c>
      <c r="C42" s="7">
        <f>265/1000</f>
        <v>0.26500000000000001</v>
      </c>
      <c r="D42" s="7">
        <f>60/1000</f>
        <v>0.06</v>
      </c>
      <c r="E42" s="2">
        <v>17</v>
      </c>
      <c r="F42" s="11">
        <f>AVERAGE(E42:E46)</f>
        <v>16.64</v>
      </c>
      <c r="G42" s="7">
        <v>0.25</v>
      </c>
      <c r="H42" s="11">
        <f>B42-B42*COS(RADIANS(F42))</f>
        <v>1.0553031004796376E-2</v>
      </c>
      <c r="I42" s="11">
        <f>ABS(1-COS(F42*0.017453))*0.001+(ABS(B42*SIN(F42*0.017453))*0.009)</f>
        <v>6.9132356752316289E-4</v>
      </c>
      <c r="J42" s="11">
        <f>((D42+C42)/D42)*SQRT(2*9.804*H42)</f>
        <v>2.4639810689252211</v>
      </c>
      <c r="K42" s="11">
        <f>ABS((-C42*SQRT(2*9.804*H42))/(D42*D42))*0.001+ABS(SQRT(2*9.804*H42)/D42)*0.001+ABS(((C42+D42)/D42)*(SQRT(2*9.804)/(2*SQRT(H42))))*I42</f>
        <v>0.12177340972295467</v>
      </c>
      <c r="L42" s="12">
        <f>K42/J42</f>
        <v>4.9421406381207206E-2</v>
      </c>
    </row>
    <row r="43" spans="1:12" x14ac:dyDescent="0.2">
      <c r="B43" s="7"/>
      <c r="C43" s="7"/>
      <c r="D43" s="7"/>
      <c r="E43" s="2">
        <v>16.5</v>
      </c>
      <c r="F43" s="11"/>
      <c r="G43" s="11"/>
      <c r="H43" s="11"/>
      <c r="I43" s="11"/>
      <c r="J43" s="11"/>
      <c r="K43" s="11"/>
      <c r="L43" s="12"/>
    </row>
    <row r="44" spans="1:12" x14ac:dyDescent="0.2">
      <c r="B44" s="7"/>
      <c r="C44" s="7"/>
      <c r="D44" s="7"/>
      <c r="E44" s="2">
        <v>16.8</v>
      </c>
      <c r="F44" s="11"/>
      <c r="G44" s="11"/>
      <c r="H44" s="11"/>
      <c r="I44" s="11"/>
      <c r="J44" s="11"/>
      <c r="K44" s="11"/>
      <c r="L44" s="12"/>
    </row>
    <row r="45" spans="1:12" x14ac:dyDescent="0.2">
      <c r="B45" s="7"/>
      <c r="C45" s="7"/>
      <c r="D45" s="7"/>
      <c r="E45" s="2">
        <v>16.600000000000001</v>
      </c>
      <c r="F45" s="11"/>
      <c r="G45" s="11"/>
      <c r="H45" s="11"/>
      <c r="I45" s="11"/>
      <c r="J45" s="11"/>
      <c r="K45" s="11"/>
      <c r="L45" s="12"/>
    </row>
    <row r="46" spans="1:12" x14ac:dyDescent="0.2">
      <c r="B46" s="7"/>
      <c r="C46" s="7"/>
      <c r="D46" s="7"/>
      <c r="E46" s="2">
        <v>16.3</v>
      </c>
      <c r="F46" s="11"/>
      <c r="G46" s="11"/>
      <c r="H46" s="11"/>
      <c r="I46" s="11"/>
      <c r="J46" s="11"/>
      <c r="K46" s="11"/>
      <c r="L46" s="12"/>
    </row>
  </sheetData>
  <mergeCells count="21">
    <mergeCell ref="L42:L46"/>
    <mergeCell ref="G42:G46"/>
    <mergeCell ref="H42:H46"/>
    <mergeCell ref="I42:I46"/>
    <mergeCell ref="J42:J46"/>
    <mergeCell ref="K42:K46"/>
    <mergeCell ref="B13:B15"/>
    <mergeCell ref="B42:B46"/>
    <mergeCell ref="C42:C46"/>
    <mergeCell ref="D42:D46"/>
    <mergeCell ref="F42:F46"/>
    <mergeCell ref="B2:F2"/>
    <mergeCell ref="G2:K2"/>
    <mergeCell ref="L2:N2"/>
    <mergeCell ref="D5:D7"/>
    <mergeCell ref="F5:F7"/>
    <mergeCell ref="I5:I7"/>
    <mergeCell ref="K5:K7"/>
    <mergeCell ref="L5:L7"/>
    <mergeCell ref="M5:M7"/>
    <mergeCell ref="N5:N7"/>
  </mergeCells>
  <pageMargins left="0.78750000000000009" right="0.78750000000000009" top="1.0249999999999997" bottom="1.0249999999999997" header="0.78750000000000009" footer="0.78750000000000009"/>
  <pageSetup orientation="portrait" useFirstPageNumber="1" horizontalDpi="300" verticalDpi="300" r:id="rId1"/>
  <headerFooter>
    <oddHeader>&amp;C&amp;A</oddHeader>
    <oddFooter>&amp;CPage &amp;P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Joana Santiago</cp:lastModifiedBy>
  <cp:revision>9</cp:revision>
  <dcterms:created xsi:type="dcterms:W3CDTF">2022-09-22T14:16:56Z</dcterms:created>
  <dcterms:modified xsi:type="dcterms:W3CDTF">2024-10-24T09:53:15Z</dcterms:modified>
  <dc:language>en-US</dc:language>
</cp:coreProperties>
</file>