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um\Desktop\Joanna's School\Module 1\Module 1 Challenge\Module_1_Excel_Challenge\"/>
    </mc:Choice>
  </mc:AlternateContent>
  <xr:revisionPtr revIDLastSave="0" documentId="13_ncr:1_{A847EE5A-0F11-4D13-9304-382AC4AE0B36}" xr6:coauthVersionLast="47" xr6:coauthVersionMax="47" xr10:uidLastSave="{00000000-0000-0000-0000-000000000000}"/>
  <bookViews>
    <workbookView xWindow="-135" yWindow="-135" windowWidth="29070" windowHeight="15750" firstSheet="3" activeTab="5" xr2:uid="{00000000-000D-0000-FFFF-FFFF00000000}"/>
  </bookViews>
  <sheets>
    <sheet name="Pivot Table1" sheetId="2" r:id="rId1"/>
    <sheet name="Pivot Table2" sheetId="3" r:id="rId2"/>
    <sheet name="Pivot Table3" sheetId="5" r:id="rId3"/>
    <sheet name="Crowdfunding" sheetId="1" r:id="rId4"/>
    <sheet name="Crowdfunding Goal Analysis" sheetId="6" r:id="rId5"/>
    <sheet name="Statistical Analysis" sheetId="7" r:id="rId6"/>
  </sheets>
  <definedNames>
    <definedName name="date_pivot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I7" i="7"/>
  <c r="I8" i="7"/>
  <c r="J8" i="7"/>
  <c r="J6" i="7"/>
  <c r="I6" i="7"/>
  <c r="J5" i="7"/>
  <c r="I5" i="7"/>
  <c r="J4" i="7"/>
  <c r="I4" i="7"/>
  <c r="J3" i="7"/>
  <c r="I3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E9" i="6" s="1"/>
  <c r="D8" i="6"/>
  <c r="C8" i="6"/>
  <c r="B8" i="6"/>
  <c r="D7" i="6"/>
  <c r="C7" i="6"/>
  <c r="B7" i="6"/>
  <c r="D6" i="6"/>
  <c r="C6" i="6"/>
  <c r="B6" i="6"/>
  <c r="C5" i="6"/>
  <c r="D5" i="6"/>
  <c r="B5" i="6"/>
  <c r="D4" i="6"/>
  <c r="C4" i="6"/>
  <c r="B4" i="6"/>
  <c r="E4" i="6" s="1"/>
  <c r="B3" i="6"/>
  <c r="D3" i="6"/>
  <c r="C3" i="6"/>
  <c r="D2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4" i="6" l="1"/>
  <c r="H9" i="6"/>
  <c r="H4" i="6"/>
  <c r="E10" i="6"/>
  <c r="E5" i="6"/>
  <c r="G10" i="6"/>
  <c r="E6" i="6"/>
  <c r="G6" i="6" s="1"/>
  <c r="E3" i="6"/>
  <c r="E7" i="6"/>
  <c r="G7" i="6" s="1"/>
  <c r="E8" i="6"/>
  <c r="H8" i="6" s="1"/>
  <c r="H3" i="6"/>
  <c r="G9" i="6"/>
  <c r="H5" i="6"/>
  <c r="H10" i="6"/>
  <c r="G5" i="6"/>
  <c r="H6" i="6"/>
  <c r="F2" i="6"/>
  <c r="G2" i="6"/>
  <c r="G3" i="6"/>
  <c r="E2" i="6"/>
  <c r="H2" i="6" s="1"/>
  <c r="F10" i="6"/>
  <c r="E13" i="6"/>
  <c r="F13" i="6" s="1"/>
  <c r="F9" i="6"/>
  <c r="E12" i="6"/>
  <c r="F12" i="6" s="1"/>
  <c r="F8" i="6"/>
  <c r="E11" i="6"/>
  <c r="F11" i="6" s="1"/>
  <c r="F7" i="6"/>
  <c r="F6" i="6"/>
  <c r="F5" i="6"/>
  <c r="F4" i="6"/>
  <c r="F3" i="6"/>
  <c r="G8" i="6" l="1"/>
  <c r="H7" i="6"/>
  <c r="H12" i="6"/>
  <c r="G12" i="6"/>
  <c r="H11" i="6"/>
  <c r="G11" i="6"/>
  <c r="G13" i="6"/>
  <c r="H13" i="6"/>
</calcChain>
</file>

<file path=xl/sharedStrings.xml><?xml version="1.0" encoding="utf-8"?>
<sst xmlns="http://schemas.openxmlformats.org/spreadsheetml/2006/main" count="9062" uniqueCount="2119">
  <si>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</si>
  <si>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</si>
  <si>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</si>
  <si>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</si>
  <si>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</si>
  <si>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</si>
  <si>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</si>
  <si>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</si>
  <si>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</si>
  <si>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</si>
  <si>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</si>
  <si>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</si>
  <si>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</si>
  <si>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</si>
  <si>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</si>
  <si>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</si>
  <si>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</si>
  <si>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</si>
  <si>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</si>
  <si>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</si>
  <si>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</si>
  <si>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</si>
  <si>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</si>
  <si>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</si>
  <si>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</si>
  <si>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</si>
  <si>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</si>
  <si>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</si>
  <si>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</si>
  <si>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</si>
  <si>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</si>
  <si>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</si>
  <si>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</si>
  <si>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</si>
  <si>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</si>
  <si>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</si>
  <si>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</si>
  <si>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</si>
  <si>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</si>
  <si>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</si>
  <si>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</si>
  <si>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</si>
  <si>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</si>
  <si>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</si>
  <si>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</si>
  <si>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</si>
  <si>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</si>
  <si>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</si>
  <si>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</si>
  <si>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</si>
  <si>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</si>
  <si>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</si>
  <si>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</si>
  <si>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</si>
  <si>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</si>
  <si>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</si>
  <si>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</si>
  <si>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</si>
  <si>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</si>
  <si>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</si>
  <si>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</si>
  <si>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</si>
  <si>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</si>
  <si>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</si>
  <si>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</si>
  <si>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</si>
  <si>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</si>
  <si>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</si>
  <si>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</si>
  <si>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</si>
  <si>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</si>
  <si>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</si>
  <si>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</si>
  <si>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</si>
  <si>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</si>
  <si>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</si>
  <si>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</si>
  <si>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</si>
  <si>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</si>
  <si>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</si>
  <si>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</si>
  <si>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</si>
  <si>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</si>
  <si>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</si>
  <si>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</si>
  <si>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</si>
  <si>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</si>
  <si>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</si>
  <si>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</si>
  <si>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</si>
  <si>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</si>
  <si>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</si>
  <si>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</si>
  <si>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</si>
  <si>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</si>
  <si>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</si>
  <si>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</si>
  <si>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</si>
  <si>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</si>
  <si>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</si>
  <si>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</si>
  <si>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</si>
  <si>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</si>
  <si>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</si>
  <si>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</si>
  <si>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</si>
  <si>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</si>
  <si>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</si>
  <si>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</si>
  <si>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</si>
  <si>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</si>
  <si>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</si>
  <si>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</si>
  <si>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</si>
  <si>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</si>
  <si>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</si>
  <si>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</si>
  <si>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</si>
  <si>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</si>
  <si>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</si>
  <si>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</si>
  <si>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</si>
  <si>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</si>
  <si>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</si>
  <si>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</si>
  <si>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</si>
  <si>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</si>
  <si>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</si>
  <si>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</si>
  <si>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</si>
  <si>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</si>
  <si>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</si>
  <si>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</si>
  <si>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</si>
  <si>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</si>
  <si>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</si>
  <si>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</si>
  <si>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</si>
  <si>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</si>
  <si>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</si>
  <si>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</si>
  <si>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</si>
  <si>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</si>
  <si>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</si>
  <si>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</si>
  <si>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</si>
  <si>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</si>
  <si>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</si>
  <si>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</si>
  <si>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</si>
  <si>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</si>
  <si>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</si>
  <si>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</si>
  <si>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</si>
  <si>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</si>
  <si>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</si>
  <si>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</si>
  <si>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</si>
  <si>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</si>
  <si>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</si>
  <si>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</si>
  <si>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</si>
  <si>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</si>
  <si>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</si>
  <si>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</si>
  <si>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</si>
  <si>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</si>
  <si>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</si>
  <si>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</si>
  <si>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</si>
  <si>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</si>
  <si>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</si>
  <si>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</si>
  <si>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</si>
  <si>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</si>
  <si>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</si>
  <si>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</si>
  <si>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</si>
  <si>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</si>
  <si>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</si>
  <si>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</si>
  <si>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</si>
  <si>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</si>
  <si>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</si>
  <si>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</si>
  <si>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</si>
  <si>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</si>
  <si>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</si>
  <si>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</si>
  <si>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</si>
  <si>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</si>
  <si>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</si>
  <si>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</si>
  <si>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</si>
  <si>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</si>
  <si>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</si>
  <si>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</si>
  <si>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</si>
  <si>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</si>
  <si>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</si>
  <si>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</si>
  <si>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</si>
  <si>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</si>
  <si>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</si>
  <si>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</si>
  <si>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</si>
  <si>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</si>
  <si>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</si>
  <si>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</si>
  <si>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</si>
  <si>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</si>
  <si>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</si>
  <si>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</si>
  <si>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</si>
  <si>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</si>
  <si>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</si>
  <si>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</si>
  <si>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</si>
  <si>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</si>
  <si>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</si>
  <si>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</si>
  <si>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</si>
  <si>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</si>
  <si>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</si>
  <si>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</si>
  <si>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</si>
  <si>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</si>
  <si>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</si>
  <si>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</si>
  <si>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</si>
  <si>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</si>
  <si>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</si>
  <si>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</si>
  <si>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</si>
  <si>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</si>
  <si>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</si>
  <si>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</si>
  <si>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</si>
  <si>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</si>
  <si>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</si>
  <si>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</si>
  <si>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</si>
  <si>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</si>
  <si>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</si>
  <si>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</si>
  <si>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</si>
  <si>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</si>
  <si>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</si>
  <si>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</si>
  <si>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</si>
  <si>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</si>
  <si>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</si>
  <si>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</si>
  <si>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</si>
  <si>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</si>
  <si>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</si>
  <si>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</si>
  <si>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</si>
  <si>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</si>
  <si>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</si>
  <si>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</si>
  <si>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</si>
  <si>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</si>
  <si>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</si>
  <si>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</si>
  <si>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</si>
  <si>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</si>
  <si>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</si>
  <si>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</si>
  <si>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</si>
  <si>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</si>
  <si>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</si>
  <si>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</si>
  <si>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</si>
  <si>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</si>
  <si>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</si>
  <si>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</si>
  <si>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</si>
  <si>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</si>
  <si>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</si>
  <si>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</si>
  <si>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</si>
  <si>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</si>
  <si>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</si>
  <si>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</si>
  <si>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</si>
  <si>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</si>
  <si>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</si>
  <si>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</si>
  <si>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</si>
  <si>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</si>
  <si>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</si>
  <si>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</si>
  <si>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</si>
  <si>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</si>
  <si>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</si>
  <si>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</si>
  <si>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</si>
  <si>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</si>
  <si>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</si>
  <si>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</si>
  <si>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</si>
  <si>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</si>
  <si>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</si>
  <si>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</si>
  <si>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</si>
  <si>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</si>
  <si>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</si>
  <si>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</si>
  <si>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</si>
  <si>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</si>
  <si>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</si>
  <si>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</si>
  <si>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</si>
  <si>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</si>
  <si>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</si>
  <si>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</si>
  <si>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</si>
  <si>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</si>
  <si>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</si>
  <si>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</si>
  <si>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</si>
  <si>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</si>
  <si>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</si>
  <si>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</si>
  <si>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</si>
  <si>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</si>
  <si>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</si>
  <si>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</si>
  <si>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</si>
  <si>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</si>
  <si>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</si>
  <si>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</si>
  <si>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</si>
  <si>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</si>
  <si>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</si>
  <si>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</si>
  <si>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</si>
  <si>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</si>
  <si>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</si>
  <si>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</si>
  <si>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</si>
  <si>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</si>
  <si>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</si>
  <si>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</si>
  <si>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</si>
  <si>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</si>
  <si>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</si>
  <si>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</si>
  <si>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</si>
  <si>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</si>
  <si>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</si>
  <si>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</si>
  <si>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</si>
  <si>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</si>
  <si>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</si>
  <si>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</si>
  <si>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</si>
  <si>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</si>
  <si>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</si>
  <si>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</si>
  <si>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</si>
  <si>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</si>
  <si>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</si>
  <si>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</si>
  <si>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</si>
  <si>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</si>
  <si>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</si>
  <si>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</si>
  <si>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</si>
  <si>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</si>
  <si>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</si>
  <si>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</si>
  <si>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</si>
  <si>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</si>
  <si>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</si>
  <si>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</si>
  <si>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</si>
  <si>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</si>
  <si>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</si>
  <si>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</si>
  <si>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</si>
  <si>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</si>
  <si>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</si>
  <si>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</si>
  <si>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</si>
  <si>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</si>
  <si>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</si>
  <si>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</si>
  <si>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</si>
  <si>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</si>
  <si>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</si>
  <si>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</si>
  <si>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</si>
  <si>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</si>
  <si>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</si>
  <si>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</si>
  <si>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</si>
  <si>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</si>
  <si>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</si>
  <si>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</si>
  <si>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</si>
  <si>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</si>
  <si>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</si>
  <si>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</si>
  <si>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</si>
  <si>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</si>
  <si>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</si>
  <si>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</si>
  <si>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</si>
  <si>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</si>
  <si>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</si>
  <si>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</si>
  <si>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</si>
  <si>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</si>
  <si>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</si>
  <si>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</si>
  <si>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</si>
  <si>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</si>
  <si>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</si>
  <si>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</si>
  <si>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</si>
  <si>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</si>
  <si>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</si>
  <si>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</si>
  <si>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</si>
  <si>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</si>
  <si>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</si>
  <si>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</si>
  <si>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</si>
  <si>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</si>
  <si>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</si>
  <si>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</si>
  <si>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</si>
  <si>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</si>
  <si>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</si>
  <si>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</si>
  <si>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</si>
  <si>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</si>
  <si>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</si>
  <si>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</si>
  <si>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</si>
  <si>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</si>
  <si>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</si>
  <si>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</si>
  <si>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</si>
  <si>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</si>
  <si>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</si>
  <si>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</si>
  <si>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</si>
  <si>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</si>
  <si>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</si>
  <si>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</si>
  <si>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</si>
  <si>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</si>
  <si>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</si>
  <si>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</si>
  <si>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</si>
  <si>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</si>
  <si>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</si>
  <si>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</si>
  <si>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</si>
  <si>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</si>
  <si>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</si>
  <si>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</si>
  <si>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</si>
  <si>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</si>
  <si>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</si>
  <si>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</si>
  <si>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</si>
  <si>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</si>
  <si>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</si>
  <si>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</si>
  <si>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</si>
  <si>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</si>
  <si>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</si>
  <si>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</si>
  <si>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</si>
  <si>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</si>
  <si>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</si>
  <si>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</si>
  <si>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</si>
  <si>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</si>
  <si>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</si>
  <si>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</si>
  <si>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</si>
  <si>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</si>
  <si>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</si>
  <si>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</si>
  <si>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</si>
  <si>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</si>
  <si>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</si>
  <si>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</si>
  <si>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</si>
  <si>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</si>
  <si>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</si>
  <si>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</si>
  <si>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</si>
  <si>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</si>
  <si>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</si>
  <si>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</si>
  <si>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</si>
  <si>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</si>
  <si>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</si>
  <si>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</si>
  <si>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</si>
  <si>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</si>
  <si>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</si>
  <si>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</si>
  <si>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</si>
  <si>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</si>
  <si>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</si>
  <si>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</si>
  <si>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</si>
  <si>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</si>
  <si>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</si>
  <si>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</si>
  <si>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</si>
  <si>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</si>
  <si>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</si>
  <si>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</si>
  <si>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</si>
  <si>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</si>
  <si>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</si>
  <si>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</si>
  <si>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</si>
  <si>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</si>
  <si>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</si>
  <si>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</si>
  <si>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</si>
  <si>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</si>
  <si>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</si>
  <si>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</si>
  <si>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</si>
  <si>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</si>
  <si>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</si>
  <si>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</si>
  <si>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</si>
  <si>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</si>
  <si>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</si>
  <si>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</si>
  <si>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</si>
  <si>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</si>
  <si>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</si>
  <si>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</si>
  <si>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</si>
  <si>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</si>
  <si>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</si>
  <si>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</si>
  <si>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</si>
  <si>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</si>
  <si>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</si>
  <si>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</si>
  <si>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</si>
  <si>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</si>
  <si>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</si>
  <si>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</si>
  <si>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</si>
  <si>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</si>
  <si>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</si>
  <si>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</si>
  <si>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</si>
  <si>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</si>
  <si>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</si>
  <si>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</si>
  <si>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</si>
  <si>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</si>
  <si>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</si>
  <si>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</si>
  <si>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</si>
  <si>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</si>
  <si>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</si>
  <si>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</si>
  <si>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</si>
  <si>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</si>
  <si>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</si>
  <si>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</si>
  <si>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</si>
  <si>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</si>
  <si>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</si>
  <si>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</si>
  <si>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</si>
  <si>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</si>
  <si>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</si>
  <si>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</si>
  <si>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</si>
  <si>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</si>
  <si>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</si>
  <si>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</si>
  <si>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</si>
  <si>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</si>
  <si>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</si>
  <si>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</si>
  <si>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</si>
  <si>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</si>
  <si>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</si>
  <si>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</si>
  <si>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</si>
  <si>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</si>
  <si>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</si>
  <si>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</si>
  <si>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</si>
  <si>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</si>
  <si>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</si>
  <si>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</si>
  <si>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</si>
  <si>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</si>
  <si>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</si>
  <si>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</si>
  <si>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</si>
  <si>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</si>
  <si>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</si>
  <si>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</si>
  <si>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</si>
  <si>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</si>
  <si>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</si>
  <si>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</si>
  <si>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</si>
  <si>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</si>
  <si>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</si>
  <si>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</si>
  <si>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</si>
  <si>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</si>
  <si>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</si>
  <si>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</si>
  <si>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</si>
  <si>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</si>
  <si>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</si>
  <si>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</si>
  <si>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</si>
  <si>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</si>
  <si>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</si>
  <si>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</si>
  <si>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</si>
  <si>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</si>
  <si>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</si>
  <si>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</si>
  <si>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</si>
  <si>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</si>
  <si>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</si>
  <si>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</si>
  <si>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</si>
  <si>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</si>
  <si>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</si>
  <si>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</si>
  <si>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</si>
  <si>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</si>
  <si>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</si>
  <si>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</si>
  <si>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</si>
  <si>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</si>
  <si>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</si>
  <si>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</si>
  <si>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</si>
  <si>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</si>
  <si>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</si>
  <si>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</si>
  <si>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</si>
  <si>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</si>
  <si>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</si>
  <si>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</si>
  <si>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</si>
  <si>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</si>
  <si>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</si>
  <si>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</si>
  <si>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</si>
  <si>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</si>
  <si>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</si>
  <si>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</si>
  <si>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</si>
  <si>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</si>
  <si>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</si>
  <si>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</si>
  <si>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</si>
  <si>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</si>
  <si>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</si>
  <si>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</si>
  <si>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</si>
  <si>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</si>
  <si>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</si>
  <si>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</si>
  <si>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</si>
  <si>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</si>
  <si>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</si>
  <si>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</si>
  <si>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</si>
  <si>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</si>
  <si>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</si>
  <si>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</si>
  <si>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</si>
  <si>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</si>
  <si>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</si>
  <si>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</si>
  <si>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</si>
  <si>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</si>
  <si>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</si>
  <si>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</si>
  <si>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</si>
  <si>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</si>
  <si>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</si>
  <si>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</si>
  <si>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</si>
  <si>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</si>
  <si>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</si>
  <si>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</si>
  <si>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</si>
  <si>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</si>
  <si>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</si>
  <si>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</si>
  <si>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</si>
  <si>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</si>
  <si>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</si>
  <si>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</si>
  <si>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</si>
  <si>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</si>
  <si>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</si>
  <si>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</si>
  <si>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</si>
  <si>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</si>
  <si>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</si>
  <si>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</si>
  <si>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</si>
  <si>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</si>
  <si>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</si>
  <si>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</si>
  <si>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</si>
  <si>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</si>
  <si>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</si>
  <si>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</si>
  <si>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</si>
  <si>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</si>
  <si>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</si>
  <si>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</si>
  <si>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</si>
  <si>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</si>
  <si>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</si>
  <si>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</si>
  <si>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</si>
  <si>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</si>
  <si>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</si>
  <si>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</si>
  <si>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</si>
  <si>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</si>
  <si>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</si>
  <si>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</si>
  <si>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</si>
  <si>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</si>
  <si>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</si>
  <si>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</si>
  <si>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</si>
  <si>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</si>
  <si>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</si>
  <si>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</si>
  <si>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</si>
  <si>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</si>
  <si>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</si>
  <si>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</si>
  <si>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</si>
  <si>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</si>
  <si>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</si>
  <si>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</si>
  <si>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</si>
  <si>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</si>
  <si>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</si>
  <si>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</si>
  <si>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</si>
  <si>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</si>
  <si>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</si>
  <si>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</si>
  <si>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</si>
  <si>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</si>
  <si>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</si>
  <si>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</si>
  <si>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</si>
  <si>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</si>
  <si>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</si>
  <si>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</si>
  <si>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</si>
  <si>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</si>
  <si>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</si>
  <si>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</si>
  <si>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</si>
  <si>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</si>
  <si>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</si>
  <si>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</si>
  <si>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</si>
  <si>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</si>
  <si>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</si>
  <si>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</si>
  <si>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</si>
  <si>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</si>
  <si>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</si>
  <si>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</si>
  <si>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</si>
  <si>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</si>
  <si>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</si>
  <si>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</si>
  <si>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</si>
  <si>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</si>
  <si>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</si>
  <si>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</si>
  <si>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</si>
  <si>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</si>
  <si>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</si>
  <si>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</si>
  <si>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</si>
  <si>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</si>
  <si>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</si>
  <si>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</si>
  <si>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</si>
  <si>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</si>
  <si>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</si>
  <si>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</si>
  <si>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</si>
  <si>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</si>
  <si>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</si>
  <si>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</si>
  <si>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</si>
  <si>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</si>
  <si>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</si>
  <si>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</si>
  <si>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</si>
  <si>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</si>
  <si>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</si>
  <si>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</si>
  <si>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</si>
  <si>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</si>
  <si>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</si>
  <si>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</si>
  <si>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</si>
  <si>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</si>
  <si>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</si>
  <si>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</si>
  <si>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</si>
  <si>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</si>
  <si>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</si>
  <si>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</si>
  <si>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</si>
  <si>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</si>
  <si>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</si>
  <si>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</si>
  <si>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</si>
  <si>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</si>
  <si>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</si>
  <si>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</si>
  <si>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</si>
  <si>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</si>
  <si>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</si>
  <si>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</si>
  <si>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</si>
  <si>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</si>
  <si>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</si>
  <si>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</si>
  <si>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</si>
  <si>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</si>
  <si>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</si>
  <si>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</si>
  <si>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</si>
  <si>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</si>
  <si>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</si>
  <si>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</si>
  <si>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</si>
  <si>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</si>
  <si>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</si>
  <si>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</si>
  <si>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</si>
  <si>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</si>
  <si>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</si>
  <si>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</si>
  <si>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</si>
  <si>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</si>
  <si>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</si>
  <si>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</si>
  <si>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</si>
  <si>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</si>
  <si>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</si>
  <si>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</si>
  <si>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</si>
  <si>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</si>
  <si>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</si>
  <si>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</si>
  <si>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</si>
  <si>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</si>
  <si>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</si>
  <si>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</si>
  <si>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</si>
  <si>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</si>
  <si>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</si>
  <si>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</si>
  <si>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</si>
  <si>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</si>
  <si>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</si>
  <si>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</si>
  <si>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</si>
  <si>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</si>
  <si>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</si>
  <si>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</si>
  <si>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</si>
  <si>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</si>
  <si>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</si>
  <si>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</si>
  <si>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</si>
  <si>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</si>
  <si>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</si>
  <si>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</si>
  <si>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</si>
  <si>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</si>
  <si>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</si>
  <si>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</si>
  <si>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</si>
  <si>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</si>
  <si>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</si>
  <si>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</si>
  <si>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</si>
  <si>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</si>
  <si>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</si>
  <si>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</si>
  <si>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</si>
  <si>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</si>
  <si>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</si>
  <si>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</si>
  <si>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</si>
  <si>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</si>
  <si>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</si>
  <si>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</si>
  <si>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</si>
  <si>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</si>
  <si>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</si>
  <si>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</si>
  <si>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</si>
  <si>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</si>
  <si>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</si>
  <si>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</si>
  <si>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</si>
  <si>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</si>
  <si>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</si>
  <si>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</si>
  <si>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</si>
  <si>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</si>
  <si>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</si>
  <si>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</si>
  <si>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</si>
  <si>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</si>
  <si>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</si>
  <si>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</si>
  <si>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</si>
  <si>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</si>
  <si>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</si>
  <si>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</si>
  <si>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</si>
  <si>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</si>
  <si>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</si>
  <si>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</si>
  <si>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</si>
  <si>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</si>
  <si>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</si>
  <si>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</si>
  <si>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</si>
  <si>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</si>
  <si>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</si>
  <si>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</si>
  <si>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</si>
  <si>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</si>
  <si>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</si>
  <si>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</si>
  <si>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</si>
  <si>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</si>
  <si>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</si>
  <si>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</si>
  <si>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</si>
  <si>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</si>
  <si>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</si>
  <si>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</si>
  <si>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</si>
  <si>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</si>
  <si>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</si>
  <si>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</si>
  <si>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</si>
  <si>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</si>
  <si>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</si>
  <si>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</si>
  <si>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</si>
  <si>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</si>
  <si>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</si>
  <si>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</si>
  <si>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</si>
  <si>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</si>
  <si>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</si>
  <si>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</si>
  <si>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</si>
  <si>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</si>
  <si>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</si>
  <si>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</si>
  <si>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</si>
  <si>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</si>
  <si>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</si>
  <si>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</si>
  <si>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</si>
  <si>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</si>
  <si>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</si>
  <si>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</si>
  <si>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</si>
  <si>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</si>
  <si>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</si>
  <si>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</si>
  <si>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</si>
  <si>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</si>
  <si>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</si>
  <si>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</si>
  <si>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</si>
  <si>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</si>
  <si>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</si>
  <si>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</si>
  <si>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</si>
  <si>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</si>
  <si>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</si>
  <si>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</si>
  <si>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</si>
  <si>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</si>
  <si>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</si>
  <si>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</si>
  <si>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</si>
  <si>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</si>
  <si>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</si>
  <si>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</si>
  <si>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</si>
  <si>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</si>
  <si>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</si>
  <si>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</si>
  <si>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</si>
  <si>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</si>
  <si>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</si>
  <si>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</si>
  <si>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</si>
  <si>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</si>
  <si>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</si>
  <si>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</si>
  <si>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</si>
  <si>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</si>
  <si>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</si>
  <si>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</si>
  <si>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</si>
  <si>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</si>
  <si>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</si>
  <si>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</si>
  <si>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</si>
  <si>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</si>
  <si>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</si>
  <si>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</si>
  <si>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</si>
  <si>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</si>
  <si>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</si>
  <si>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</si>
  <si>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</si>
  <si>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</si>
  <si>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</si>
  <si>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</si>
  <si>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</si>
  <si>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</si>
  <si>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</si>
  <si>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</si>
  <si>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</si>
  <si>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</si>
  <si>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</si>
  <si>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</si>
  <si>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</si>
  <si>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</si>
  <si>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</si>
  <si>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</si>
  <si>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</si>
  <si>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</si>
  <si>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</si>
  <si>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</si>
  <si>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</si>
  <si>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</si>
  <si>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</si>
  <si>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</si>
  <si>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</si>
  <si>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</si>
  <si>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</si>
  <si>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</si>
  <si>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</si>
  <si>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</si>
  <si>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</si>
  <si>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</si>
  <si>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</si>
  <si>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</si>
  <si>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</si>
  <si>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</si>
  <si>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</si>
  <si>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</si>
  <si>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</si>
  <si>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</si>
  <si>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</si>
  <si>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</si>
  <si>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</si>
  <si>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</si>
  <si>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</si>
  <si>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</si>
  <si>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</si>
  <si>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</si>
  <si>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</si>
  <si>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</si>
  <si>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</si>
  <si>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</si>
  <si>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</si>
  <si>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</si>
  <si>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</si>
  <si>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</si>
  <si>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</si>
  <si>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</si>
  <si>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</si>
  <si>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</si>
  <si>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</si>
  <si>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</si>
  <si>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</si>
  <si>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</si>
  <si>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</si>
  <si>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</si>
  <si>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</si>
  <si>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</si>
  <si>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</si>
  <si>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</si>
  <si>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</si>
  <si>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</si>
  <si>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</si>
  <si>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</si>
  <si>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</si>
  <si>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</si>
  <si>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</si>
  <si>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</si>
  <si>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</si>
  <si>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</si>
  <si>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</si>
  <si>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</si>
  <si>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</si>
  <si>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</si>
  <si>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</si>
  <si>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</si>
  <si>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</si>
  <si>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</si>
  <si>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</si>
  <si>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</si>
  <si>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</si>
  <si>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</si>
  <si>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</si>
  <si>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</si>
  <si>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</si>
  <si>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</si>
  <si>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</si>
  <si>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</si>
  <si>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</si>
  <si>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</si>
  <si>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</si>
  <si>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</si>
  <si>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</si>
  <si>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</si>
  <si>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</si>
  <si>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</si>
  <si>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</si>
  <si>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</si>
  <si>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</si>
  <si>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</si>
  <si>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</si>
  <si>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</si>
  <si>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</si>
  <si>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</si>
  <si>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</si>
  <si>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</si>
  <si>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</si>
  <si>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</si>
  <si>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</si>
  <si>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</si>
  <si>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</si>
  <si>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</si>
  <si>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</si>
  <si>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</si>
  <si>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</si>
  <si>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</si>
  <si>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</si>
  <si>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</si>
  <si>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</si>
  <si>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</si>
  <si>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</si>
  <si>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</si>
  <si>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</si>
  <si>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</si>
  <si>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</si>
  <si>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</si>
  <si>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</si>
  <si>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</si>
  <si>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</si>
  <si>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</si>
  <si>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</si>
  <si>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</si>
  <si>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</si>
  <si>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</si>
  <si>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</si>
  <si>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</si>
  <si>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</si>
  <si>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</si>
  <si>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</si>
  <si>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</si>
  <si>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</si>
  <si>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</si>
  <si>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</si>
  <si>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</si>
  <si>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</si>
  <si>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</si>
  <si>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</si>
  <si>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</si>
  <si>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</si>
  <si>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</si>
  <si>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</si>
  <si>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</si>
  <si>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</si>
  <si>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</si>
  <si>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</si>
  <si>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</si>
  <si>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</si>
  <si>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</si>
  <si>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</si>
  <si>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</si>
  <si>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</si>
  <si>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</si>
  <si>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</si>
  <si>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</si>
  <si>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</si>
  <si>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</si>
  <si>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</si>
  <si>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</si>
  <si>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</si>
  <si>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</si>
  <si>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</si>
  <si>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</si>
  <si>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</si>
  <si>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</si>
  <si>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</si>
  <si>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</si>
  <si>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</si>
  <si>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</si>
  <si>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</si>
  <si>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</si>
  <si>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</si>
  <si>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</si>
  <si>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</si>
  <si>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</si>
  <si>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</si>
  <si>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</si>
  <si>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</si>
  <si>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</si>
  <si>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</si>
  <si>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</si>
  <si>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</si>
  <si>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</si>
  <si>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</si>
  <si>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</si>
  <si>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</si>
  <si>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</si>
  <si>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</si>
  <si>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</si>
  <si>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</si>
  <si>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</si>
  <si>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</si>
  <si>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</si>
  <si>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</si>
  <si>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</si>
  <si>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</si>
  <si>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</si>
  <si>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</si>
  <si>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</si>
  <si>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</si>
  <si>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</si>
  <si>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</si>
  <si>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</si>
  <si>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</si>
  <si>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</si>
  <si>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</si>
  <si>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</si>
  <si>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</si>
  <si>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</si>
  <si>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</si>
  <si>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</si>
  <si>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</si>
  <si>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</si>
  <si>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</si>
  <si>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</si>
  <si>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</si>
  <si>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</si>
  <si>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</si>
  <si>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</si>
  <si>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</si>
  <si>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</si>
  <si>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</si>
  <si>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</si>
  <si>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</si>
  <si>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</si>
  <si>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</si>
  <si>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</si>
  <si>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</si>
  <si>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</si>
  <si>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</si>
  <si>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</si>
  <si>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</si>
  <si>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</si>
  <si>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</si>
  <si>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</si>
  <si>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</si>
  <si>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</si>
  <si>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</si>
  <si>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</si>
  <si>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</si>
  <si>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</si>
  <si>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</si>
  <si>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</si>
  <si>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</si>
  <si>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</si>
  <si>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</si>
  <si>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</si>
  <si>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</si>
  <si>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</si>
  <si>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</si>
  <si>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</si>
  <si>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</si>
  <si>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</si>
  <si>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</si>
  <si>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</si>
  <si>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</si>
  <si>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</si>
  <si>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</si>
  <si>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</si>
  <si>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</si>
  <si>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</si>
  <si>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</si>
  <si>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</si>
  <si>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</si>
  <si>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</si>
  <si>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</si>
  <si>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</si>
  <si>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</si>
  <si>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</si>
  <si>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</si>
  <si>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</si>
  <si>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</si>
  <si>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</si>
  <si>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</si>
  <si>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</si>
  <si>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</si>
  <si>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</si>
  <si>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</si>
  <si>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</si>
  <si>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</si>
  <si>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</si>
  <si>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</si>
  <si>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</si>
  <si>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</si>
  <si>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</si>
  <si>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</si>
  <si>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</si>
  <si>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</si>
  <si>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</si>
  <si>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</si>
  <si>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</si>
  <si>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</si>
  <si>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</si>
  <si>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</si>
  <si>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</si>
  <si>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</si>
  <si>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</si>
  <si>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</si>
  <si>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</si>
  <si>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</si>
  <si>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</si>
  <si>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</si>
  <si>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</si>
  <si>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</si>
  <si>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</si>
  <si>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</si>
  <si>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</si>
  <si>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</si>
  <si>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</si>
  <si>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</si>
  <si>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</si>
  <si>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</si>
  <si>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</si>
  <si>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</si>
  <si>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</si>
  <si>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</si>
  <si>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</si>
  <si>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</si>
  <si>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</si>
  <si>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</si>
  <si>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</si>
  <si>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</si>
  <si>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</si>
  <si>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</si>
  <si>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</si>
  <si>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</si>
  <si>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</si>
  <si>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</si>
  <si>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</si>
  <si>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</si>
  <si>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</si>
  <si>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</si>
  <si>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</si>
  <si>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</si>
  <si>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</si>
  <si>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</si>
  <si>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</si>
  <si>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</si>
  <si>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</si>
  <si>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</si>
  <si>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</si>
  <si>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</si>
  <si>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</si>
  <si>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</si>
  <si>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</si>
  <si>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</si>
  <si>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</si>
  <si>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</si>
  <si>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</si>
  <si>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</si>
  <si>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</si>
  <si>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</si>
  <si>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</si>
  <si>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</si>
  <si>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</si>
  <si>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</si>
  <si>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</si>
  <si>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</si>
  <si>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</si>
  <si>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</si>
  <si>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</si>
  <si>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</si>
  <si>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</si>
  <si>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</si>
  <si>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</si>
  <si>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</si>
  <si>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</si>
  <si>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</si>
  <si>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</si>
  <si>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</si>
  <si>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</si>
  <si>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</si>
  <si>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</si>
  <si>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</si>
  <si>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</si>
  <si>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</si>
  <si>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</si>
  <si>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</si>
  <si>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</si>
  <si>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</si>
  <si>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</si>
  <si>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</si>
  <si>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</si>
  <si>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</si>
  <si>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</si>
  <si>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</si>
  <si>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</si>
  <si>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</si>
  <si>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</si>
  <si>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</si>
  <si>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</si>
  <si>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</si>
  <si>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</si>
  <si>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</si>
  <si>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</si>
  <si>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</si>
  <si>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</si>
  <si>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</si>
  <si>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</si>
  <si>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</si>
  <si>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</si>
  <si>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</si>
  <si>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</si>
  <si>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</si>
  <si>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</si>
  <si>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</si>
  <si>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</si>
  <si>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</si>
  <si>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</si>
  <si>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</si>
  <si>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</si>
  <si>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</si>
  <si>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</si>
  <si>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</si>
  <si>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</si>
  <si>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</si>
  <si>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</si>
  <si>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</si>
  <si>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</si>
  <si>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</si>
  <si>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</si>
  <si>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</si>
  <si>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</si>
  <si>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</si>
  <si>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</si>
  <si>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</si>
  <si>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</si>
  <si>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</si>
  <si>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</si>
  <si>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</si>
  <si>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</si>
  <si>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</si>
  <si>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</si>
  <si>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</si>
  <si>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</si>
  <si>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</si>
  <si>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</si>
  <si>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</si>
  <si>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</si>
  <si>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</si>
  <si>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</si>
  <si>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</si>
  <si>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</si>
  <si>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</si>
  <si>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</si>
  <si>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</si>
  <si>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</si>
  <si>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</si>
  <si>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</si>
  <si>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</si>
  <si>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</si>
  <si>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</si>
  <si>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</si>
  <si>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</si>
  <si>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</si>
  <si>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</si>
  <si>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</si>
  <si>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</si>
  <si>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</si>
  <si>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</si>
  <si>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</si>
  <si>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</si>
  <si>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</si>
  <si>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</si>
  <si>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</si>
  <si>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</si>
  <si>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</si>
  <si>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</si>
  <si>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</si>
  <si>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</si>
  <si>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</si>
  <si>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</si>
  <si>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</si>
  <si>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</si>
  <si>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</si>
  <si>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</si>
  <si>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</si>
  <si>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</si>
  <si>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</si>
  <si>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</si>
  <si>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</si>
  <si>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</si>
  <si>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</si>
  <si>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</si>
  <si>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</si>
  <si>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</si>
  <si>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</si>
  <si>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</si>
  <si>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</si>
  <si>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</si>
  <si>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</si>
  <si>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</si>
  <si>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</si>
  <si>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</si>
  <si>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</si>
  <si>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</si>
  <si>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</si>
  <si>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</si>
  <si>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</si>
  <si>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</si>
  <si>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</si>
  <si>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</si>
  <si>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</si>
  <si>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</si>
  <si>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</si>
  <si>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</si>
  <si>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</si>
  <si>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</si>
  <si>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</si>
  <si>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</si>
  <si>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</si>
  <si>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</si>
  <si>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</si>
  <si>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</si>
  <si>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</si>
  <si>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</si>
  <si>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</si>
  <si>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</si>
  <si>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</si>
  <si>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</si>
  <si>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</si>
  <si>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</si>
  <si>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</si>
  <si>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</si>
  <si>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</si>
  <si>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</si>
  <si>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</si>
  <si>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</si>
  <si>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</si>
  <si>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</si>
  <si>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</si>
  <si>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</si>
  <si>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</si>
  <si>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</si>
  <si>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</si>
  <si>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</si>
  <si>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</si>
  <si>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</si>
  <si>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</si>
  <si>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</si>
  <si>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</si>
  <si>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</si>
  <si>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</si>
  <si>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</si>
  <si>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</si>
  <si>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</si>
  <si>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</si>
  <si>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</si>
  <si>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</si>
  <si>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</si>
  <si>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</si>
  <si>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</si>
  <si>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</si>
  <si>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</si>
  <si>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</si>
  <si>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</si>
  <si>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</si>
  <si>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</si>
  <si>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</si>
  <si>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</si>
  <si>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</si>
  <si>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</si>
  <si>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</si>
  <si>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</si>
  <si>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</si>
  <si>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</si>
  <si>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</si>
  <si>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</si>
  <si>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</si>
  <si>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</si>
  <si>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</si>
  <si>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</si>
  <si>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</si>
  <si>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</si>
  <si>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</si>
  <si>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</si>
  <si>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</si>
  <si>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</si>
  <si>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</si>
  <si>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</si>
  <si>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</si>
  <si>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</si>
  <si>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</si>
  <si>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</si>
  <si>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</si>
  <si>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</si>
  <si>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</si>
  <si>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</si>
  <si>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</si>
  <si>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</si>
  <si>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</si>
  <si>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</si>
  <si>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</si>
  <si>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</si>
  <si>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</si>
  <si>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</si>
  <si>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</si>
  <si>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</si>
  <si>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</si>
  <si>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</si>
  <si>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</si>
  <si>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</si>
  <si>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</si>
  <si>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</si>
  <si>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</si>
  <si>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</si>
  <si>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</si>
  <si>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</si>
  <si>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</si>
  <si>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</si>
  <si>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</si>
  <si>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</si>
  <si>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</si>
  <si>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</si>
  <si>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</si>
  <si>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</si>
  <si>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</si>
  <si>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</si>
  <si>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</si>
  <si>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</si>
  <si>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</si>
  <si>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</si>
  <si>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</si>
  <si>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</si>
  <si>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</si>
  <si>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</si>
  <si>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</si>
  <si>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</si>
  <si>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</si>
  <si>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</si>
  <si>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</si>
  <si>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</si>
  <si>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</si>
  <si>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</si>
  <si>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</si>
  <si>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</si>
  <si>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</si>
  <si>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</si>
  <si>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</si>
  <si>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</si>
  <si>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</si>
  <si>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</si>
  <si>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</si>
  <si>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</si>
  <si>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</si>
  <si>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</si>
  <si>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</si>
  <si>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</si>
  <si>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</si>
  <si>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</si>
  <si>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</si>
  <si>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</si>
  <si>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</si>
  <si>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</si>
  <si>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</si>
  <si>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</si>
  <si>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</si>
  <si>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</si>
  <si>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</si>
  <si>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</si>
  <si>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</si>
  <si>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</si>
  <si>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</si>
  <si>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</si>
  <si>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</si>
  <si>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</si>
  <si>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</si>
  <si>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</si>
  <si>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</si>
  <si>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</si>
  <si>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</si>
  <si>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</si>
  <si>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</si>
  <si>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</si>
  <si>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</si>
  <si>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</si>
  <si>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</si>
  <si>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</si>
  <si>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</si>
  <si>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</si>
  <si>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</si>
  <si>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</si>
  <si>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</si>
  <si>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</si>
  <si>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</si>
  <si>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</si>
  <si>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</si>
  <si>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</si>
  <si>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</si>
  <si>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</si>
  <si>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</si>
  <si>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</si>
  <si>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</si>
  <si>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</si>
  <si>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</si>
  <si>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</si>
  <si>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</si>
  <si>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</si>
  <si>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</si>
  <si>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</si>
  <si>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</si>
  <si>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</si>
  <si>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</si>
  <si>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</si>
  <si>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</si>
  <si>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</si>
  <si>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</si>
  <si>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</si>
  <si>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</si>
  <si>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</si>
  <si>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</si>
  <si>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</si>
  <si>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</si>
  <si>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</si>
  <si>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</si>
  <si>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</si>
  <si>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</si>
  <si>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</si>
  <si>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</si>
  <si>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</si>
  <si>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</si>
  <si>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</si>
  <si>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</si>
  <si>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</si>
  <si>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</si>
  <si>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</si>
  <si>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</si>
  <si>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</si>
  <si>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</si>
  <si>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</si>
  <si>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</si>
  <si>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</si>
  <si>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</si>
  <si>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</si>
  <si>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</si>
  <si>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</si>
  <si>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</si>
  <si>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</si>
  <si>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</si>
  <si>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</si>
  <si>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</si>
  <si>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</si>
  <si>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</si>
  <si>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</si>
  <si>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</si>
  <si>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</si>
  <si>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</si>
  <si>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</si>
  <si>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</si>
  <si>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</si>
  <si>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</si>
  <si>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</si>
  <si>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</si>
  <si>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</si>
  <si>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</si>
  <si>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</si>
  <si>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</si>
  <si>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</si>
  <si>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</si>
  <si>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</si>
  <si>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</si>
  <si>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</si>
  <si>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</si>
  <si>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</si>
  <si>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</si>
  <si>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</si>
  <si>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</si>
  <si>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</si>
  <si>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</si>
  <si>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</si>
  <si>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</si>
  <si>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</si>
  <si>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</si>
  <si>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</si>
  <si>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</si>
  <si>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</si>
  <si>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</si>
  <si>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</si>
  <si>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</si>
  <si>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</si>
  <si>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</si>
  <si>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</si>
  <si>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</si>
  <si>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</si>
  <si>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</si>
  <si>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</si>
  <si>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</si>
  <si>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</si>
  <si>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</si>
  <si>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</si>
  <si>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</si>
  <si>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</si>
  <si>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</si>
  <si>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</si>
  <si>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</si>
  <si>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</si>
  <si>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</si>
  <si>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</si>
  <si>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</si>
  <si>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</si>
  <si>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</si>
  <si>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</si>
  <si>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</si>
  <si>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</si>
  <si>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</si>
  <si>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</si>
  <si>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</si>
  <si>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</si>
  <si>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</si>
  <si>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</si>
  <si>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</si>
  <si>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</si>
  <si>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</si>
  <si>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</si>
  <si>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</si>
  <si>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</si>
  <si>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</si>
  <si>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</si>
  <si>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</si>
  <si>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</si>
  <si>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</si>
  <si>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</si>
  <si>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</si>
  <si>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</si>
  <si>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</si>
  <si>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</si>
  <si>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</si>
  <si>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</si>
  <si>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</si>
  <si>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</si>
  <si>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</si>
  <si>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</si>
  <si>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</si>
  <si>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</si>
  <si>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</si>
  <si>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</si>
  <si>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</si>
  <si>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</si>
  <si>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</si>
  <si>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</si>
  <si>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</si>
  <si>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</si>
  <si>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</si>
  <si>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</si>
  <si>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</si>
  <si>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</si>
  <si>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</si>
  <si>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</si>
  <si>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</si>
  <si>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</si>
  <si>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</si>
  <si>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</si>
  <si>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</si>
  <si>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</si>
  <si>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</si>
  <si>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</si>
  <si>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</si>
  <si>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</si>
  <si>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</si>
  <si>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</si>
  <si>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</si>
  <si>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</si>
  <si>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</si>
  <si>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</si>
  <si>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</si>
  <si>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</si>
  <si>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</si>
  <si>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</si>
  <si>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</si>
  <si>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</si>
  <si>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</si>
  <si>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</si>
  <si>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</si>
  <si>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</si>
  <si>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</si>
  <si>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</si>
  <si>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</si>
  <si>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</si>
  <si>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</si>
  <si>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</si>
  <si>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</si>
  <si>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</si>
  <si>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</si>
  <si>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</si>
  <si>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</si>
  <si>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</si>
  <si>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</si>
  <si>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</si>
  <si>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</si>
  <si>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</si>
  <si>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</si>
  <si>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</si>
  <si>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</si>
  <si>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</si>
  <si>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</si>
  <si>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</si>
  <si>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</si>
  <si>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</si>
  <si>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</si>
  <si>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</si>
  <si>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</si>
  <si>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</si>
  <si>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</si>
  <si>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</si>
  <si>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</si>
  <si>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</si>
  <si>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</si>
  <si>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</si>
  <si>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</si>
  <si>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</si>
  <si>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</si>
  <si>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</si>
  <si>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</si>
  <si>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</si>
  <si>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</si>
  <si>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</si>
  <si>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</si>
  <si>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</si>
  <si>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</si>
  <si>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</si>
  <si>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</si>
  <si>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</si>
  <si>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</si>
  <si>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</si>
  <si>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</si>
  <si>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</si>
  <si>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</si>
  <si>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</si>
  <si>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</si>
  <si>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</si>
  <si>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</si>
  <si>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</si>
  <si>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</si>
  <si>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</si>
  <si>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</si>
  <si>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</si>
  <si>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</si>
  <si>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</si>
  <si>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</si>
  <si>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</si>
  <si>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</si>
  <si>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</si>
  <si>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</si>
  <si>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</si>
  <si>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</si>
  <si>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</si>
  <si>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</si>
  <si>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</si>
  <si>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</si>
  <si>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</si>
  <si>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</si>
  <si>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</si>
  <si>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</si>
  <si>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</si>
  <si>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</si>
  <si>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</si>
  <si>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</si>
  <si>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</si>
  <si>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</si>
  <si>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</si>
  <si>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</si>
  <si>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</si>
  <si>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</si>
  <si>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</si>
  <si>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</si>
  <si>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</si>
  <si>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</si>
  <si>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</si>
  <si>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</si>
  <si>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</si>
  <si>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</si>
  <si>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</si>
  <si>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</si>
  <si>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</si>
  <si>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</si>
  <si>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</si>
  <si>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</si>
  <si>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</si>
  <si>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</si>
  <si>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</si>
  <si>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</si>
  <si>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</si>
  <si>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</si>
  <si>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</si>
  <si>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</si>
  <si>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</si>
  <si>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</si>
  <si>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</si>
  <si>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</si>
  <si>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</si>
  <si>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</si>
  <si>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</si>
  <si>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</si>
  <si>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parent category</t>
  </si>
  <si>
    <t>Grand Total</t>
  </si>
  <si>
    <t>(All)</t>
  </si>
  <si>
    <t>Outcome</t>
  </si>
  <si>
    <t>Outcomes by Category</t>
  </si>
  <si>
    <t>Parent Category</t>
  </si>
  <si>
    <t>Outcomes by sub-category</t>
  </si>
  <si>
    <t>Outcomes</t>
  </si>
  <si>
    <t>Sub-Category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</si>
  <si>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</si>
  <si>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</si>
  <si>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</si>
  <si>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</si>
  <si>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</si>
  <si>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</si>
  <si>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</si>
  <si>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</si>
  <si>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</si>
  <si>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</si>
  <si>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</si>
  <si>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</si>
  <si>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</si>
  <si>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</si>
  <si>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</si>
  <si>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Month</t>
  </si>
  <si>
    <t>Outcomes by Creation Time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</si>
  <si>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</si>
  <si>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</si>
  <si>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</si>
  <si>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</si>
  <si>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</si>
  <si>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</si>
  <si>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</si>
  <si>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</si>
  <si>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</si>
  <si>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</si>
  <si>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</si>
  <si>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</si>
  <si>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</si>
  <si>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</si>
  <si>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</si>
  <si>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</si>
  <si>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</si>
  <si>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</si>
  <si>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</si>
  <si>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</si>
  <si>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 # of backers</t>
  </si>
  <si>
    <t>median # of backers</t>
  </si>
  <si>
    <t>minimum # of backers</t>
  </si>
  <si>
    <t>variance of # of backers</t>
  </si>
  <si>
    <t>standard deviation of # of backers</t>
  </si>
  <si>
    <t>Successful campaigns:</t>
  </si>
  <si>
    <t>Failed campaigns:</t>
  </si>
  <si>
    <t>maximum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</si>
</sst>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A6A6A6"/>
      <color rgb="FFFFBDBD"/>
      <color rgb="FFC1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BA4-8652-2CB1A07A40BA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B-4BA4-8652-2CB1A07A40BA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B-4BA4-8652-2CB1A07A40BA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B-4BA4-8652-2CB1A07A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046256"/>
        <c:axId val="1340564464"/>
      </c:barChart>
      <c:catAx>
        <c:axId val="16870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64464"/>
        <c:crosses val="autoZero"/>
        <c:auto val="1"/>
        <c:lblAlgn val="ctr"/>
        <c:lblOffset val="100"/>
        <c:noMultiLvlLbl val="0"/>
      </c:catAx>
      <c:valAx>
        <c:axId val="1340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6DC-A4A9-10EA15221170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0-46DC-A4A9-10EA15221170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0-46DC-A4A9-10EA15221170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0-46DC-A4A9-10EA1522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030016"/>
        <c:axId val="1336282160"/>
      </c:barChart>
      <c:catAx>
        <c:axId val="1687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82160"/>
        <c:crosses val="autoZero"/>
        <c:auto val="1"/>
        <c:lblAlgn val="ctr"/>
        <c:lblOffset val="100"/>
        <c:noMultiLvlLbl val="0"/>
      </c:catAx>
      <c:valAx>
        <c:axId val="1336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A6A6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BDB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1FFC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A6A6A6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C-4315-8131-0CFF8F29290B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BDBD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C-4315-8131-0CFF8F29290B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C1FFC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C-4315-8131-0CFF8F29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56016"/>
        <c:axId val="441388144"/>
      </c:lineChart>
      <c:catAx>
        <c:axId val="530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8144"/>
        <c:crosses val="autoZero"/>
        <c:auto val="1"/>
        <c:lblAlgn val="ctr"/>
        <c:lblOffset val="100"/>
        <c:noMultiLvlLbl val="0"/>
      </c:catAx>
      <c:valAx>
        <c:axId val="441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C1FFC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4-4B16-9007-F74793C0941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BDBD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4-4B16-9007-F74793C0941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A6A6A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4-4B16-9007-F74793C0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58224"/>
        <c:axId val="430537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64-4B16-9007-F74793C094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64-4B16-9007-F74793C094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64-4B16-9007-F74793C094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64-4B16-9007-F74793C0941F}"/>
                  </c:ext>
                </c:extLst>
              </c15:ser>
            </c15:filteredLineSeries>
          </c:ext>
        </c:extLst>
      </c:lineChart>
      <c:catAx>
        <c:axId val="53335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37600"/>
        <c:crosses val="autoZero"/>
        <c:auto val="1"/>
        <c:lblAlgn val="ctr"/>
        <c:lblOffset val="100"/>
        <c:noMultiLvlLbl val="0"/>
      </c:catAx>
      <c:valAx>
        <c:axId val="430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4</xdr:row>
      <xdr:rowOff>190500</xdr:rowOff>
    </xdr:from>
    <xdr:to>
      <xdr:col>13</xdr:col>
      <xdr:colOff>156210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8FF10-C8A6-E396-5E19-CAC19B111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5</xdr:row>
      <xdr:rowOff>121920</xdr:rowOff>
    </xdr:from>
    <xdr:to>
      <xdr:col>13</xdr:col>
      <xdr:colOff>95250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6188-404F-A2D8-842F-7DD64531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4</xdr:row>
      <xdr:rowOff>175260</xdr:rowOff>
    </xdr:from>
    <xdr:to>
      <xdr:col>13</xdr:col>
      <xdr:colOff>373380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F14F1-DF11-D186-7F6E-D90BC78E7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727710</xdr:colOff>
      <xdr:row>13</xdr:row>
      <xdr:rowOff>125730</xdr:rowOff>
    </xdr:from>
    <xdr:to>
      <xdr:col>6</xdr:col>
      <xdr:colOff>636270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FFC2-6DE3-8B5A-DC55-EB0B9322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antana" refreshedDate="45014.456248263887" createdVersion="8" refreshedVersion="8" minRefreshableVersion="3" recordCount="1000" xr:uid="{15F05CE5-32AF-4629-9408-86220246C0F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SemiMixedTypes="0" containsString="0" containsNumber="1" minValue="0" maxValue="113.17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antana" refreshedDate="45014.550688888892" createdVersion="8" refreshedVersion="8" minRefreshableVersion="3" recordCount="1000" xr:uid="{675D7FBC-A845-479C-9B13-EF24F83B6A15}">
  <cacheSource type="worksheet">
    <worksheetSource name="date_pivo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SemiMixedTypes="0" containsString="0" containsNumber="1" minValue="0" maxValue="113.17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92.15"/>
    <n v="1040"/>
    <x v="1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2"/>
    <n v="131"/>
    <x v="1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1"/>
    <n v="59"/>
    <x v="0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99.34"/>
    <n v="69"/>
    <x v="0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75.83"/>
    <n v="174"/>
    <x v="1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6"/>
    <n v="21"/>
    <x v="0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4"/>
    <n v="328"/>
    <x v="1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31"/>
    <n v="20"/>
    <x v="2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72.91"/>
    <n v="52"/>
    <x v="0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"/>
    <x v="1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"/>
    <n v="48"/>
    <x v="0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102.35"/>
    <n v="89"/>
    <x v="0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"/>
    <n v="245"/>
    <x v="1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5"/>
    <n v="67"/>
    <x v="0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9"/>
    <n v="47"/>
    <x v="0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"/>
    <x v="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"/>
    <n v="159"/>
    <x v="1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45.1"/>
    <n v="67"/>
    <x v="3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5"/>
    <n v="49"/>
    <x v="0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"/>
    <n v="112"/>
    <x v="1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6"/>
    <n v="41"/>
    <x v="0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85.04"/>
    <n v="128"/>
    <x v="1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105.23"/>
    <n v="332"/>
    <x v="1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"/>
    <n v="113"/>
    <x v="1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"/>
    <n v="216"/>
    <x v="1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35.01"/>
    <n v="48"/>
    <x v="3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80"/>
    <x v="0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62"/>
    <n v="105"/>
    <x v="1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94"/>
    <n v="329"/>
    <x v="1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12.05"/>
    <n v="161"/>
    <x v="1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1"/>
    <n v="310"/>
    <x v="1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38"/>
    <n v="87"/>
    <x v="0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"/>
    <n v="378"/>
    <x v="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1"/>
    <x v="1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"/>
    <n v="150"/>
    <x v="1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68.81"/>
    <n v="157"/>
    <x v="1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"/>
    <n v="140"/>
    <x v="1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0000000000005"/>
    <n v="325"/>
    <x v="1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3"/>
    <n v="51"/>
    <x v="0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75.14"/>
    <n v="169"/>
    <x v="1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107.42"/>
    <n v="213"/>
    <x v="1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36"/>
    <n v="444"/>
    <x v="1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27"/>
    <n v="186"/>
    <x v="1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"/>
    <n v="659"/>
    <x v="1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8"/>
    <n v="48"/>
    <x v="0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46.16"/>
    <n v="115"/>
    <x v="1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.85"/>
    <n v="475"/>
    <x v="1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53.01"/>
    <n v="387"/>
    <x v="1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45.06"/>
    <n v="190"/>
    <x v="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1"/>
    <n v="92"/>
    <x v="0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9"/>
    <n v="34"/>
    <x v="0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59.12"/>
    <n v="140"/>
    <x v="1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44.93"/>
    <n v="90"/>
    <x v="0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"/>
    <n v="178"/>
    <x v="1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8"/>
    <n v="144"/>
    <x v="1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6"/>
    <n v="215"/>
    <x v="1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9.06"/>
    <n v="227"/>
    <x v="1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30.09"/>
    <n v="275"/>
    <x v="1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85"/>
    <n v="144"/>
    <x v="1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"/>
    <n v="93"/>
    <x v="0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58.04"/>
    <n v="723"/>
    <x v="1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2"/>
    <x v="0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71.95"/>
    <n v="98"/>
    <x v="0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61.04"/>
    <n v="236"/>
    <x v="1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108.92"/>
    <n v="45"/>
    <x v="0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29"/>
    <n v="162"/>
    <x v="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58.98"/>
    <n v="255"/>
    <x v="1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111.82"/>
    <n v="24"/>
    <x v="3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64"/>
    <n v="124"/>
    <x v="1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2"/>
    <n v="108"/>
    <x v="1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74.48"/>
    <n v="670"/>
    <x v="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5"/>
    <n v="661"/>
    <x v="1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56.19"/>
    <n v="122"/>
    <x v="1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85.92"/>
    <n v="151"/>
    <x v="1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"/>
    <n v="78"/>
    <x v="0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79.64"/>
    <n v="47"/>
    <x v="0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2"/>
    <n v="301"/>
    <x v="1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48"/>
    <n v="70"/>
    <x v="0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"/>
    <n v="637"/>
    <x v="1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1"/>
    <n v="225"/>
    <x v="1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83.18"/>
    <n v="1497"/>
    <x v="1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40"/>
    <n v="38"/>
    <x v="0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"/>
    <n v="132"/>
    <x v="1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"/>
    <n v="131"/>
    <x v="1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61.11"/>
    <n v="168"/>
    <x v="1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"/>
    <n v="62"/>
    <x v="0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110.76"/>
    <n v="261"/>
    <x v="1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6"/>
    <n v="253"/>
    <x v="1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57.85"/>
    <n v="79"/>
    <x v="0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110"/>
    <n v="48"/>
    <x v="0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7"/>
    <n v="259"/>
    <x v="1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108"/>
    <n v="61"/>
    <x v="3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48.93"/>
    <n v="304"/>
    <x v="1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37.67"/>
    <n v="113"/>
    <x v="1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65"/>
    <n v="217"/>
    <x v="1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106.61"/>
    <n v="927"/>
    <x v="1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27.01"/>
    <n v="34"/>
    <x v="0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91.16"/>
    <n v="197"/>
    <x v="1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56.05"/>
    <n v="1021"/>
    <x v="1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31.02"/>
    <n v="282"/>
    <x v="1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0000000000005"/>
    <n v="25"/>
    <x v="0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1"/>
    <n v="143"/>
    <x v="1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03.46"/>
    <n v="145"/>
    <x v="1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8"/>
    <n v="359"/>
    <x v="1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900000000000006"/>
    <n v="186"/>
    <x v="1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107.58"/>
    <n v="595"/>
    <x v="1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2"/>
    <n v="59"/>
    <x v="0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"/>
    <n v="15"/>
    <x v="0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08.95"/>
    <n v="120"/>
    <x v="1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9"/>
    <x v="1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94.94"/>
    <n v="377"/>
    <x v="1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109.65"/>
    <n v="727"/>
    <x v="1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"/>
    <n v="87"/>
    <x v="0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"/>
    <n v="88"/>
    <x v="0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30.99"/>
    <n v="174"/>
    <x v="1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"/>
    <n v="118"/>
    <x v="1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0000000000006"/>
    <n v="215"/>
    <x v="1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63"/>
    <n v="149"/>
    <x v="1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110.03"/>
    <n v="219"/>
    <x v="1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26"/>
    <n v="64"/>
    <x v="0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49.99"/>
    <n v="19"/>
    <x v="0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101.72"/>
    <n v="368"/>
    <x v="1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"/>
    <n v="160"/>
    <x v="1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89.94"/>
    <n v="39"/>
    <x v="0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7"/>
    <n v="51"/>
    <x v="0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80.069999999999993"/>
    <n v="60"/>
    <x v="3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86.47"/>
    <n v="3"/>
    <x v="3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28"/>
    <n v="155"/>
    <x v="1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8"/>
    <n v="101"/>
    <x v="1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43.08"/>
    <n v="116"/>
    <x v="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87.96"/>
    <n v="311"/>
    <x v="1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4.99"/>
    <n v="90"/>
    <x v="0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1"/>
    <n v="71"/>
    <x v="0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46.91"/>
    <n v="3"/>
    <x v="3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2"/>
    <x v="1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80.14"/>
    <n v="96"/>
    <x v="0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4"/>
    <n v="21"/>
    <x v="0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999999999995"/>
    <n v="223"/>
    <x v="1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"/>
    <n v="102"/>
    <x v="1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98.31"/>
    <n v="230"/>
    <x v="1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6"/>
    <x v="1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7"/>
    <n v="129"/>
    <x v="1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76.989999999999995"/>
    <n v="237"/>
    <x v="1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"/>
    <n v="17"/>
    <x v="3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2"/>
    <n v="112"/>
    <x v="1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05.19"/>
    <n v="121"/>
    <x v="1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1"/>
    <n v="220"/>
    <x v="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0.01"/>
    <n v="64"/>
    <x v="0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1"/>
    <n v="423"/>
    <x v="1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"/>
    <n v="93"/>
    <x v="0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95.04"/>
    <n v="59"/>
    <x v="0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75.97"/>
    <n v="65"/>
    <x v="0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1.010000000000005"/>
    <n v="74"/>
    <x v="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73.73"/>
    <n v="53"/>
    <x v="0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"/>
    <n v="221"/>
    <x v="1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5.01"/>
    <n v="100"/>
    <x v="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79.180000000000007"/>
    <n v="162"/>
    <x v="1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"/>
    <n v="78"/>
    <x v="0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8"/>
    <n v="150"/>
    <x v="1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36.03"/>
    <n v="253"/>
    <x v="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"/>
    <n v="100"/>
    <x v="1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44.01"/>
    <n v="122"/>
    <x v="1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55.08"/>
    <n v="137"/>
    <x v="1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6"/>
    <x v="1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42"/>
    <n v="31"/>
    <x v="0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9999999999995"/>
    <n v="424"/>
    <x v="1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1"/>
    <n v="3"/>
    <x v="0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1"/>
    <x v="0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3"/>
    <x v="0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"/>
    <n v="163"/>
    <x v="1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111.83"/>
    <n v="895"/>
    <x v="1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2"/>
    <n v="26"/>
    <x v="0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"/>
    <n v="75"/>
    <x v="0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9"/>
    <n v="416"/>
    <x v="1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32.99"/>
    <n v="96"/>
    <x v="0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45.01"/>
    <n v="358"/>
    <x v="1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"/>
    <n v="308"/>
    <x v="1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"/>
    <n v="62"/>
    <x v="0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9"/>
    <n v="722"/>
    <x v="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9"/>
    <n v="69"/>
    <x v="0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3"/>
    <n v="293"/>
    <x v="1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37.79"/>
    <n v="72"/>
    <x v="0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1"/>
    <n v="32"/>
    <x v="0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95.97"/>
    <n v="230"/>
    <x v="1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"/>
    <x v="0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102.05"/>
    <n v="24"/>
    <x v="3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105.75"/>
    <n v="69"/>
    <x v="0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07"/>
    <n v="38"/>
    <x v="0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999999999997"/>
    <n v="20"/>
    <x v="0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.34"/>
    <n v="46"/>
    <x v="0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69.17"/>
    <n v="123"/>
    <x v="1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109.08"/>
    <n v="362"/>
    <x v="1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"/>
    <x v="0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"/>
    <n v="298"/>
    <x v="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35.96"/>
    <n v="10"/>
    <x v="0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59999999999994"/>
    <n v="54"/>
    <x v="0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"/>
    <n v="681"/>
    <x v="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.790000000000006"/>
    <n v="79"/>
    <x v="3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3"/>
    <n v="134"/>
    <x v="1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63.23"/>
    <n v="3"/>
    <x v="0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70.180000000000007"/>
    <n v="432"/>
    <x v="1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"/>
    <n v="39"/>
    <x v="3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6"/>
    <x v="1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96.98"/>
    <n v="101"/>
    <x v="1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"/>
    <n v="21"/>
    <x v="2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"/>
    <n v="67"/>
    <x v="0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"/>
    <n v="95"/>
    <x v="0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73.209999999999994"/>
    <n v="152"/>
    <x v="1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40"/>
    <n v="195"/>
    <x v="1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86.81"/>
    <n v="1023"/>
    <x v="1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2.13"/>
    <n v="4"/>
    <x v="0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8"/>
    <n v="155"/>
    <x v="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"/>
    <n v="45"/>
    <x v="0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1"/>
    <n v="216"/>
    <x v="1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"/>
    <n v="332"/>
    <x v="1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39.24"/>
    <n v="8"/>
    <x v="0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"/>
    <n v="99"/>
    <x v="0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47.99"/>
    <n v="138"/>
    <x v="1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7"/>
    <n v="94"/>
    <x v="0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52"/>
    <n v="404"/>
    <x v="1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30"/>
    <n v="260"/>
    <x v="1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98.21"/>
    <n v="367"/>
    <x v="1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"/>
    <n v="169"/>
    <x v="1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67"/>
    <n v="120"/>
    <x v="1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89999999999995"/>
    <n v="194"/>
    <x v="1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"/>
    <n v="420"/>
    <x v="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"/>
    <n v="77"/>
    <x v="3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63.29"/>
    <n v="171"/>
    <x v="1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96.77"/>
    <n v="158"/>
    <x v="1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1"/>
    <n v="109"/>
    <x v="1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"/>
    <n v="42"/>
    <x v="0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"/>
    <n v="11"/>
    <x v="0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45.05"/>
    <n v="159"/>
    <x v="1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2"/>
    <n v="422"/>
    <x v="1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76.27"/>
    <n v="98"/>
    <x v="0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69.02"/>
    <n v="419"/>
    <x v="1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8"/>
    <n v="102"/>
    <x v="1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42.92"/>
    <n v="128"/>
    <x v="1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3.03"/>
    <n v="445"/>
    <x v="1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75.25"/>
    <n v="570"/>
    <x v="1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69.02"/>
    <n v="509"/>
    <x v="1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65.989999999999995"/>
    <n v="326"/>
    <x v="1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"/>
    <n v="933"/>
    <x v="1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1"/>
    <n v="211"/>
    <x v="1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6"/>
    <n v="273"/>
    <x v="1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38.020000000000003"/>
    <n v="54"/>
    <x v="0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106.15"/>
    <n v="626"/>
    <x v="1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2"/>
    <n v="89"/>
    <x v="0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5"/>
    <n v="185"/>
    <x v="1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"/>
    <n v="120"/>
    <x v="1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63.93"/>
    <n v="23"/>
    <x v="0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90.46"/>
    <n v="146"/>
    <x v="1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"/>
    <n v="268"/>
    <x v="1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77.930000000000007"/>
    <n v="598"/>
    <x v="1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7"/>
    <n v="158"/>
    <x v="1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57.94"/>
    <n v="31"/>
    <x v="0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49.79"/>
    <n v="313"/>
    <x v="1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54.05"/>
    <n v="371"/>
    <x v="1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0"/>
    <n v="363"/>
    <x v="1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70.13"/>
    <n v="123"/>
    <x v="1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27"/>
    <n v="77"/>
    <x v="0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51.99"/>
    <n v="234"/>
    <x v="1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56.42"/>
    <n v="181"/>
    <x v="1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"/>
    <n v="253"/>
    <x v="1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1"/>
    <n v="27"/>
    <x v="3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32.020000000000003"/>
    <n v="1"/>
    <x v="2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"/>
    <n v="304"/>
    <x v="1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37.96"/>
    <n v="137"/>
    <x v="1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51.53"/>
    <n v="32"/>
    <x v="0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2"/>
    <n v="242"/>
    <x v="1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40.03"/>
    <n v="97"/>
    <x v="0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4"/>
    <n v="1066"/>
    <x v="1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"/>
    <n v="326"/>
    <x v="1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25.01"/>
    <n v="171"/>
    <x v="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36.99"/>
    <n v="581"/>
    <x v="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0000000000005"/>
    <n v="92"/>
    <x v="0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68.239999999999995"/>
    <n v="108"/>
    <x v="1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"/>
    <n v="19"/>
    <x v="0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61.77"/>
    <n v="83"/>
    <x v="0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25.03"/>
    <n v="706"/>
    <x v="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06.29"/>
    <n v="17"/>
    <x v="3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75.069999999999993"/>
    <n v="210"/>
    <x v="1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39.97"/>
    <n v="98"/>
    <x v="0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79999999999997"/>
    <n v="1684"/>
    <x v="1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2"/>
    <n v="54"/>
    <x v="0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"/>
    <n v="457"/>
    <x v="1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71.7"/>
    <n v="10"/>
    <x v="0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33.28"/>
    <n v="16"/>
    <x v="3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43.92"/>
    <n v="1340"/>
    <x v="1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n v="36"/>
    <x v="0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88.21"/>
    <n v="55"/>
    <x v="0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65.239999999999995"/>
    <n v="94"/>
    <x v="0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69.959999999999994"/>
    <n v="144"/>
    <x v="1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39.880000000000003"/>
    <n v="51"/>
    <x v="0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"/>
    <n v="1345"/>
    <x v="1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"/>
    <n v="32"/>
    <x v="0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"/>
    <n v="83"/>
    <x v="0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80.77"/>
    <n v="546"/>
    <x v="1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94.28"/>
    <n v="286"/>
    <x v="1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30000000000007"/>
    <n v="8"/>
    <x v="0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65.97"/>
    <n v="132"/>
    <x v="1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109.04"/>
    <n v="74"/>
    <x v="0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"/>
    <x v="3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3"/>
    <n v="20"/>
    <x v="0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105.88"/>
    <n v="203"/>
    <x v="1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49"/>
    <n v="310"/>
    <x v="1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"/>
    <n v="395"/>
    <x v="1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31.02"/>
    <n v="295"/>
    <x v="1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"/>
    <n v="34"/>
    <x v="0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59.27"/>
    <n v="67"/>
    <x v="0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"/>
    <x v="0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2"/>
    <n v="16"/>
    <x v="0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50.8"/>
    <n v="39"/>
    <x v="3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10"/>
    <x v="0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"/>
    <n v="94"/>
    <x v="0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8"/>
    <n v="167"/>
    <x v="1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82.62"/>
    <n v="24"/>
    <x v="0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"/>
    <n v="164"/>
    <x v="1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80.78"/>
    <n v="91"/>
    <x v="0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"/>
    <n v="46"/>
    <x v="0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"/>
    <n v="39"/>
    <x v="0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54"/>
    <n v="134"/>
    <x v="1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101.79"/>
    <n v="23"/>
    <x v="2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"/>
    <n v="185"/>
    <x v="1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77.069999999999993"/>
    <n v="444"/>
    <x v="1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8"/>
    <n v="200"/>
    <x v="1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4"/>
    <n v="124"/>
    <x v="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11"/>
    <n v="187"/>
    <x v="1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87"/>
    <n v="114"/>
    <x v="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63.99"/>
    <n v="97"/>
    <x v="0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05.99"/>
    <n v="123"/>
    <x v="1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73.989999999999995"/>
    <n v="179"/>
    <x v="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"/>
    <n v="80"/>
    <x v="3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88.97"/>
    <n v="94"/>
    <x v="0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89999999999995"/>
    <n v="85"/>
    <x v="0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97.15"/>
    <n v="67"/>
    <x v="0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33.01"/>
    <n v="54"/>
    <x v="0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"/>
    <n v="42"/>
    <x v="0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7"/>
    <n v="15"/>
    <x v="0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"/>
    <x v="0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66.010000000000005"/>
    <n v="1401"/>
    <x v="1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41.01"/>
    <n v="72"/>
    <x v="0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103.96"/>
    <n v="53"/>
    <x v="0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47.01"/>
    <n v="128"/>
    <x v="1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29.61"/>
    <n v="35"/>
    <x v="0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81.010000000000005"/>
    <n v="411"/>
    <x v="1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4"/>
    <x v="1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6"/>
    <n v="59"/>
    <x v="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8"/>
    <n v="37"/>
    <x v="0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03.73"/>
    <n v="185"/>
    <x v="1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49.83"/>
    <n v="12"/>
    <x v="0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"/>
    <n v="299"/>
    <x v="1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"/>
    <n v="226"/>
    <x v="1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08.48"/>
    <n v="174"/>
    <x v="1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72.02"/>
    <n v="372"/>
    <x v="1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59.93"/>
    <n v="160"/>
    <x v="1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78.209999999999994"/>
    <n v="1616"/>
    <x v="1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8"/>
    <n v="733"/>
    <x v="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"/>
    <n v="592"/>
    <x v="1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"/>
    <n v="19"/>
    <x v="0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"/>
    <n v="277"/>
    <x v="1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"/>
    <n v="273"/>
    <x v="1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30"/>
    <n v="159"/>
    <x v="1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"/>
    <n v="68"/>
    <x v="0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84.76"/>
    <n v="1592"/>
    <x v="1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000000000005"/>
    <n v="730"/>
    <x v="1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50.05"/>
    <n v="13"/>
    <x v="0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5"/>
    <x v="0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93.7"/>
    <n v="361"/>
    <x v="1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40.14"/>
    <n v="10"/>
    <x v="0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70.09"/>
    <n v="14"/>
    <x v="0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0000000000007"/>
    <n v="40"/>
    <x v="0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"/>
    <n v="160"/>
    <x v="1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9"/>
    <n v="184"/>
    <x v="1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86.61"/>
    <n v="64"/>
    <x v="0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3"/>
    <n v="225"/>
    <x v="1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"/>
    <n v="172"/>
    <x v="1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1"/>
    <n v="146"/>
    <x v="1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"/>
    <n v="76"/>
    <x v="0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100.93"/>
    <n v="39"/>
    <x v="0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89.23"/>
    <n v="11"/>
    <x v="3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87.98"/>
    <n v="122"/>
    <x v="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89.54"/>
    <n v="187"/>
    <x v="1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"/>
    <n v="7"/>
    <x v="0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1"/>
    <n v="66"/>
    <x v="0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"/>
    <n v="229"/>
    <x v="1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110.44"/>
    <n v="469"/>
    <x v="1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"/>
    <n v="130"/>
    <x v="1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48.01"/>
    <n v="167"/>
    <x v="1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31.02"/>
    <n v="174"/>
    <x v="1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99.2"/>
    <n v="718"/>
    <x v="1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"/>
    <n v="64"/>
    <x v="0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"/>
    <n v="1530"/>
    <x v="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"/>
    <x v="0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"/>
    <n v="86"/>
    <x v="0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68.989999999999995"/>
    <n v="316"/>
    <x v="1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60.98"/>
    <n v="90"/>
    <x v="0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10.98"/>
    <n v="182"/>
    <x v="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6"/>
    <x v="1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78.760000000000005"/>
    <n v="132"/>
    <x v="1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"/>
    <n v="46"/>
    <x v="0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49.99"/>
    <n v="36"/>
    <x v="2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"/>
    <n v="105"/>
    <x v="1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104.82"/>
    <n v="669"/>
    <x v="1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108.01"/>
    <n v="62"/>
    <x v="2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9"/>
    <n v="85"/>
    <x v="0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30.03"/>
    <n v="11"/>
    <x v="0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1"/>
    <n v="44"/>
    <x v="0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7"/>
    <n v="55"/>
    <x v="0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47.01"/>
    <n v="57"/>
    <x v="0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27"/>
    <n v="123"/>
    <x v="1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3"/>
    <n v="128"/>
    <x v="1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50.97"/>
    <n v="64"/>
    <x v="0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"/>
    <n v="127"/>
    <x v="1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97.06"/>
    <n v="11"/>
    <x v="0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24.87"/>
    <n v="40"/>
    <x v="0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"/>
    <n v="288"/>
    <x v="1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"/>
    <n v="573"/>
    <x v="1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78"/>
    <n v="113"/>
    <x v="1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62.97"/>
    <n v="46"/>
    <x v="0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10000000000005"/>
    <n v="91"/>
    <x v="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19999999999993"/>
    <n v="68"/>
    <x v="0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04.44"/>
    <n v="192"/>
    <x v="1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69.989999999999995"/>
    <n v="83"/>
    <x v="0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"/>
    <n v="54"/>
    <x v="0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7"/>
    <x v="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"/>
    <n v="117"/>
    <x v="1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54.93"/>
    <n v="1052"/>
    <x v="1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51.92"/>
    <n v="123"/>
    <x v="1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3"/>
    <n v="179"/>
    <x v="1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44"/>
    <n v="355"/>
    <x v="1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"/>
    <n v="162"/>
    <x v="1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5"/>
    <x v="0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0000000000006"/>
    <n v="199"/>
    <x v="1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.909999999999997"/>
    <n v="35"/>
    <x v="3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36.950000000000003"/>
    <n v="176"/>
    <x v="1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"/>
    <n v="511"/>
    <x v="1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29.99"/>
    <n v="82"/>
    <x v="0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"/>
    <x v="3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0000000000005"/>
    <n v="50"/>
    <x v="0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101.2"/>
    <n v="967"/>
    <x v="1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29"/>
    <n v="123"/>
    <x v="1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98.23"/>
    <n v="63"/>
    <x v="0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"/>
    <n v="56"/>
    <x v="0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1"/>
    <n v="44"/>
    <x v="0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"/>
    <n v="118"/>
    <x v="1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8"/>
    <n v="104"/>
    <x v="1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6"/>
    <n v="27"/>
    <x v="0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55.99"/>
    <n v="351"/>
    <x v="1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54.04"/>
    <n v="90"/>
    <x v="0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2"/>
    <x v="1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67"/>
    <n v="141"/>
    <x v="1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107.91"/>
    <n v="31"/>
    <x v="0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10000000000005"/>
    <n v="108"/>
    <x v="1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1"/>
    <n v="133"/>
    <x v="1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10.36"/>
    <n v="188"/>
    <x v="1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94.86"/>
    <n v="332"/>
    <x v="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.94"/>
    <n v="575"/>
    <x v="1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101.25"/>
    <n v="41"/>
    <x v="0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64.959999999999994"/>
    <n v="184"/>
    <x v="1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1"/>
    <n v="286"/>
    <x v="1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50.97"/>
    <n v="319"/>
    <x v="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"/>
    <n v="39"/>
    <x v="0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84.03"/>
    <n v="178"/>
    <x v="1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102.86"/>
    <n v="365"/>
    <x v="1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"/>
    <n v="114"/>
    <x v="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"/>
    <n v="30"/>
    <x v="0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"/>
    <n v="54"/>
    <x v="0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59"/>
    <n v="236"/>
    <x v="1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71.16"/>
    <n v="513"/>
    <x v="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99.49"/>
    <n v="101"/>
    <x v="1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9"/>
    <n v="81"/>
    <x v="0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6"/>
    <n v="16"/>
    <x v="0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87.07"/>
    <n v="53"/>
    <x v="0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49"/>
    <n v="260"/>
    <x v="1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7"/>
    <n v="31"/>
    <x v="0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3"/>
    <n v="14"/>
    <x v="0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83.98"/>
    <n v="179"/>
    <x v="1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2"/>
    <n v="220"/>
    <x v="1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9.87"/>
    <n v="102"/>
    <x v="1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2"/>
    <n v="192"/>
    <x v="1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89999999999995"/>
    <n v="305"/>
    <x v="1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77.03"/>
    <n v="24"/>
    <x v="3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"/>
    <n v="724"/>
    <x v="1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6"/>
    <n v="547"/>
    <x v="1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"/>
    <n v="415"/>
    <x v="1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30.87"/>
    <n v="1"/>
    <x v="0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27.91"/>
    <n v="34"/>
    <x v="0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89999999999995"/>
    <n v="24"/>
    <x v="0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38"/>
    <n v="48"/>
    <x v="0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59.99"/>
    <n v="70"/>
    <x v="0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4"/>
    <n v="530"/>
    <x v="1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"/>
    <n v="180"/>
    <x v="1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111.68"/>
    <n v="92"/>
    <x v="0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36.01"/>
    <n v="14"/>
    <x v="0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000000000005"/>
    <n v="927"/>
    <x v="1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"/>
    <n v="40"/>
    <x v="0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53"/>
    <n v="112"/>
    <x v="1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95"/>
    <n v="71"/>
    <x v="0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70.91"/>
    <n v="119"/>
    <x v="1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"/>
    <n v="24"/>
    <x v="0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53.05"/>
    <n v="139"/>
    <x v="1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"/>
    <n v="39"/>
    <x v="3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5"/>
    <n v="22"/>
    <x v="3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36.07"/>
    <n v="56"/>
    <x v="0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63.03"/>
    <n v="43"/>
    <x v="0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84.72"/>
    <n v="112"/>
    <x v="1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"/>
    <x v="0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8"/>
    <n v="102"/>
    <x v="1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106.44"/>
    <n v="426"/>
    <x v="1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29.98"/>
    <n v="146"/>
    <x v="1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1"/>
    <n v="32"/>
    <x v="0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19999999999993"/>
    <n v="700"/>
    <x v="1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1"/>
    <n v="84"/>
    <x v="0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"/>
    <n v="84"/>
    <x v="0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"/>
    <n v="156"/>
    <x v="1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100"/>
    <x v="0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4"/>
    <n v="80"/>
    <x v="0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63.78"/>
    <n v="11"/>
    <x v="0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4"/>
    <n v="92"/>
    <x v="0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"/>
    <n v="96"/>
    <x v="2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63.86"/>
    <n v="503"/>
    <x v="1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3"/>
    <n v="159"/>
    <x v="1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"/>
    <n v="15"/>
    <x v="0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"/>
    <n v="482"/>
    <x v="1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04.98"/>
    <n v="150"/>
    <x v="1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"/>
    <n v="117"/>
    <x v="1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1"/>
    <n v="38"/>
    <x v="0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7"/>
    <n v="73"/>
    <x v="0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57.07"/>
    <n v="266"/>
    <x v="1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8"/>
    <n v="24"/>
    <x v="0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9.39"/>
    <n v="3"/>
    <x v="0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"/>
    <n v="16"/>
    <x v="0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92.17"/>
    <n v="277"/>
    <x v="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61.01"/>
    <n v="89"/>
    <x v="0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9999999999993"/>
    <n v="164"/>
    <x v="1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59.99"/>
    <n v="271"/>
    <x v="1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"/>
    <n v="284"/>
    <x v="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38"/>
    <n v="59"/>
    <x v="0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7"/>
    <n v="99"/>
    <x v="0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8"/>
    <n v="44"/>
    <x v="0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26.01"/>
    <n v="152"/>
    <x v="1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104.36"/>
    <n v="224"/>
    <x v="1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102.19"/>
    <n v="240"/>
    <x v="1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54.12"/>
    <n v="199"/>
    <x v="1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"/>
    <n v="137"/>
    <x v="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"/>
    <n v="101"/>
    <x v="1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49.99"/>
    <n v="794"/>
    <x v="1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56.02"/>
    <n v="370"/>
    <x v="1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48.81"/>
    <n v="13"/>
    <x v="0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"/>
    <n v="138"/>
    <x v="1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89999999999995"/>
    <n v="84"/>
    <x v="0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53.99"/>
    <n v="205"/>
    <x v="1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111.46"/>
    <n v="44"/>
    <x v="0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"/>
    <n v="219"/>
    <x v="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26"/>
    <n v="186"/>
    <x v="1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89999999999995"/>
    <n v="237"/>
    <x v="1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5"/>
    <n v="306"/>
    <x v="1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"/>
    <n v="94"/>
    <x v="0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2.09"/>
    <n v="54"/>
    <x v="3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24.99"/>
    <n v="112"/>
    <x v="1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69.22"/>
    <n v="369"/>
    <x v="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93.94"/>
    <n v="63"/>
    <x v="0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98.41"/>
    <n v="65"/>
    <x v="0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41.78"/>
    <n v="19"/>
    <x v="3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65.989999999999995"/>
    <n v="17"/>
    <x v="0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6"/>
    <n v="101"/>
    <x v="1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48"/>
    <n v="342"/>
    <x v="1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54.1"/>
    <n v="64"/>
    <x v="0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107.88"/>
    <n v="52"/>
    <x v="0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"/>
    <n v="322"/>
    <x v="1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0000000000005"/>
    <n v="120"/>
    <x v="1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96.07"/>
    <n v="147"/>
    <x v="1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51.18"/>
    <n v="951"/>
    <x v="1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43.92"/>
    <n v="73"/>
    <x v="0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91.02"/>
    <n v="79"/>
    <x v="0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50.13"/>
    <n v="65"/>
    <x v="0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"/>
    <n v="82"/>
    <x v="0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4"/>
    <n v="1038"/>
    <x v="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0000000000005"/>
    <n v="13"/>
    <x v="0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47"/>
    <n v="155"/>
    <x v="1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3"/>
    <n v="7"/>
    <x v="0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"/>
    <n v="209"/>
    <x v="1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43.03"/>
    <n v="100"/>
    <x v="0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8"/>
    <n v="202"/>
    <x v="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"/>
    <n v="162"/>
    <x v="1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"/>
    <n v="4"/>
    <x v="0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67.099999999999994"/>
    <n v="207"/>
    <x v="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79.98"/>
    <n v="128"/>
    <x v="1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8"/>
    <n v="120"/>
    <x v="1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1"/>
    <n v="171"/>
    <x v="1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4"/>
    <n v="187"/>
    <x v="1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40.03"/>
    <n v="188"/>
    <x v="1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81.02"/>
    <n v="131"/>
    <x v="1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35.049999999999997"/>
    <n v="284"/>
    <x v="1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02.92"/>
    <n v="120"/>
    <x v="1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8"/>
    <n v="419"/>
    <x v="1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75.73"/>
    <n v="14"/>
    <x v="3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45.03"/>
    <n v="139"/>
    <x v="1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2"/>
    <n v="174"/>
    <x v="1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"/>
    <n v="155"/>
    <x v="1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"/>
    <n v="170"/>
    <x v="1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50.96"/>
    <n v="190"/>
    <x v="1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63.56"/>
    <n v="250"/>
    <x v="1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81"/>
    <n v="49"/>
    <x v="0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86.04"/>
    <n v="28"/>
    <x v="0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4"/>
    <n v="268"/>
    <x v="1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10000000000005"/>
    <n v="620"/>
    <x v="1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92.44"/>
    <n v="3"/>
    <x v="0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56"/>
    <n v="160"/>
    <x v="1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79999999999997"/>
    <n v="279"/>
    <x v="1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6"/>
    <n v="77"/>
    <x v="0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7"/>
    <n v="206"/>
    <x v="1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3"/>
    <n v="694"/>
    <x v="1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"/>
    <n v="152"/>
    <x v="1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7"/>
    <n v="65"/>
    <x v="0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8.66"/>
    <n v="63"/>
    <x v="3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59.99"/>
    <n v="310"/>
    <x v="1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111.16"/>
    <n v="43"/>
    <x v="2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53.04"/>
    <n v="83"/>
    <x v="0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9"/>
    <n v="79"/>
    <x v="3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69.989999999999995"/>
    <n v="114"/>
    <x v="1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49"/>
    <n v="65"/>
    <x v="0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5"/>
    <n v="79"/>
    <x v="0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99.13"/>
    <n v="11"/>
    <x v="0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107.38"/>
    <n v="56"/>
    <x v="2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"/>
    <n v="17"/>
    <x v="0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3"/>
    <n v="120"/>
    <x v="1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4"/>
    <n v="145"/>
    <x v="1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87.96"/>
    <n v="221"/>
    <x v="1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"/>
    <x v="0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8"/>
    <n v="93"/>
    <x v="0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30"/>
    <n v="89"/>
    <x v="0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"/>
    <x v="0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"/>
    <n v="63"/>
    <x v="3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98.01"/>
    <n v="48"/>
    <x v="0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44.99"/>
    <n v="88"/>
    <x v="0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31.01"/>
    <n v="127"/>
    <x v="1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59.97"/>
    <n v="2339"/>
    <x v="1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9"/>
    <n v="508"/>
    <x v="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5"/>
    <n v="191"/>
    <x v="1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7"/>
    <n v="42"/>
    <x v="0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58.86"/>
    <n v="8"/>
    <x v="0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000000000005"/>
    <n v="60"/>
    <x v="3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76.010000000000005"/>
    <n v="47"/>
    <x v="0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6"/>
    <n v="82"/>
    <x v="0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76.959999999999994"/>
    <n v="54"/>
    <x v="0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67.98"/>
    <n v="98"/>
    <x v="0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88.78"/>
    <n v="77"/>
    <x v="0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25"/>
    <n v="33"/>
    <x v="0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44.92"/>
    <n v="240"/>
    <x v="1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"/>
    <x v="3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29.01"/>
    <n v="176"/>
    <x v="1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"/>
    <n v="20"/>
    <x v="0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"/>
    <n v="359"/>
    <x v="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9999999999995"/>
    <n v="469"/>
    <x v="1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"/>
    <n v="122"/>
    <x v="1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25"/>
    <n v="56"/>
    <x v="0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2.16"/>
    <n v="44"/>
    <x v="0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47"/>
    <n v="34"/>
    <x v="3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4"/>
    <n v="123"/>
    <x v="1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4"/>
    <n v="190"/>
    <x v="1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3"/>
    <n v="84"/>
    <x v="0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6"/>
    <n v="18"/>
    <x v="3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39.979999999999997"/>
    <n v="1037"/>
    <x v="1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"/>
    <n v="97"/>
    <x v="0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8"/>
    <n v="86"/>
    <x v="0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78.73"/>
    <n v="150"/>
    <x v="1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56.08"/>
    <n v="358"/>
    <x v="1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69.09"/>
    <n v="543"/>
    <x v="1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102.05"/>
    <n v="68"/>
    <x v="0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07.32"/>
    <n v="192"/>
    <x v="1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"/>
    <n v="932"/>
    <x v="1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4"/>
    <n v="429"/>
    <x v="1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6.49"/>
    <n v="101"/>
    <x v="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42.94"/>
    <n v="227"/>
    <x v="1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4"/>
    <n v="142"/>
    <x v="1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"/>
    <n v="91"/>
    <x v="0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6.02"/>
    <n v="64"/>
    <x v="0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96.91"/>
    <n v="84"/>
    <x v="0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7"/>
    <n v="134"/>
    <x v="1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108.99"/>
    <n v="59"/>
    <x v="0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27"/>
    <n v="153"/>
    <x v="1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65"/>
    <n v="447"/>
    <x v="1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111.52"/>
    <n v="84"/>
    <x v="0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"/>
    <n v="175"/>
    <x v="1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6.75"/>
    <n v="54"/>
    <x v="0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97.02"/>
    <n v="312"/>
    <x v="1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9"/>
    <n v="123"/>
    <x v="1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82.99"/>
    <n v="99"/>
    <x v="0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4"/>
    <n v="128"/>
    <x v="1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"/>
    <n v="159"/>
    <x v="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87.74"/>
    <n v="707"/>
    <x v="1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"/>
    <n v="142"/>
    <x v="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"/>
    <n v="148"/>
    <x v="1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"/>
    <x v="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72.900000000000006"/>
    <n v="1841"/>
    <x v="1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08.49"/>
    <n v="162"/>
    <x v="1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"/>
    <n v="473"/>
    <x v="1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44.01"/>
    <n v="24"/>
    <x v="0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"/>
    <n v="518"/>
    <x v="1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9"/>
    <n v="248"/>
    <x v="1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28"/>
    <n v="100"/>
    <x v="1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3"/>
    <n v="153"/>
    <x v="1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"/>
    <n v="37"/>
    <x v="3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90.48"/>
    <n v="4"/>
    <x v="3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25"/>
    <n v="157"/>
    <x v="1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"/>
    <n v="270"/>
    <x v="1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93.07"/>
    <n v="134"/>
    <x v="1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61.01"/>
    <n v="50"/>
    <x v="0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4"/>
    <n v="89"/>
    <x v="3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"/>
    <n v="165"/>
    <x v="1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8"/>
    <x v="0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85.22"/>
    <n v="186"/>
    <x v="1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110.97"/>
    <n v="413"/>
    <x v="1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7"/>
    <n v="90"/>
    <x v="3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1"/>
    <n v="92"/>
    <x v="0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84.97"/>
    <n v="527"/>
    <x v="1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25.01"/>
    <n v="319"/>
    <x v="1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66"/>
    <n v="354"/>
    <x v="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"/>
    <n v="33"/>
    <x v="3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"/>
    <n v="136"/>
    <x v="1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"/>
    <x v="0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31.94"/>
    <n v="61"/>
    <x v="0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"/>
    <x v="0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08.85"/>
    <n v="1179"/>
    <x v="1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0.76"/>
    <n v="1126"/>
    <x v="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5"/>
    <n v="13"/>
    <x v="0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101.71"/>
    <n v="712"/>
    <x v="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"/>
    <x v="0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3"/>
    <x v="1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9"/>
    <x v="1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110.97"/>
    <n v="35"/>
    <x v="3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6"/>
    <n v="157"/>
    <x v="1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30.97"/>
    <n v="232"/>
    <x v="1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47.04"/>
    <n v="92"/>
    <x v="3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88.07"/>
    <n v="257"/>
    <x v="1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1"/>
    <n v="168"/>
    <x v="1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26.03"/>
    <n v="167"/>
    <x v="1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9999999999993"/>
    <n v="772"/>
    <x v="1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9.96"/>
    <n v="407"/>
    <x v="1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110.02"/>
    <n v="564"/>
    <x v="1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89.96"/>
    <n v="68"/>
    <x v="0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79.010000000000005"/>
    <n v="34"/>
    <x v="0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86.87"/>
    <n v="655"/>
    <x v="1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62.04"/>
    <n v="177"/>
    <x v="1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26.97"/>
    <n v="113"/>
    <x v="1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54.12"/>
    <n v="728"/>
    <x v="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41.04"/>
    <n v="208"/>
    <x v="1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"/>
    <n v="31"/>
    <x v="0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4"/>
    <n v="57"/>
    <x v="0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32"/>
    <n v="87"/>
    <x v="0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9"/>
    <n v="271"/>
    <x v="1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"/>
    <x v="3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33"/>
    <n v="113"/>
    <x v="1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"/>
    <n v="191"/>
    <x v="1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86.86"/>
    <n v="136"/>
    <x v="1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"/>
    <x v="0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33"/>
    <n v="66"/>
    <x v="0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68.03"/>
    <n v="49"/>
    <x v="0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58.87"/>
    <n v="788"/>
    <x v="1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5"/>
    <n v="80"/>
    <x v="0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33.049999999999997"/>
    <n v="106"/>
    <x v="1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78.819999999999993"/>
    <n v="51"/>
    <x v="3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68.2"/>
    <n v="215"/>
    <x v="1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"/>
    <n v="141"/>
    <x v="1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31"/>
    <n v="115"/>
    <x v="1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"/>
    <n v="193"/>
    <x v="1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8"/>
    <n v="730"/>
    <x v="1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71.010000000000005"/>
    <n v="100"/>
    <x v="0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102.39"/>
    <n v="88"/>
    <x v="2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7"/>
    <n v="37"/>
    <x v="0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51.01"/>
    <n v="31"/>
    <x v="3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6"/>
    <x v="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"/>
    <n v="34"/>
    <x v="0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69999999999993"/>
    <n v="1186"/>
    <x v="1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75.239999999999995"/>
    <n v="125"/>
    <x v="1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32.97"/>
    <n v="14"/>
    <x v="0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1"/>
    <n v="55"/>
    <x v="0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4"/>
    <n v="110"/>
    <x v="1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52.96"/>
    <n v="188"/>
    <x v="1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60.02"/>
    <n v="87"/>
    <x v="0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44.03"/>
    <n v="203"/>
    <x v="1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3"/>
    <n v="197"/>
    <x v="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"/>
    <n v="107"/>
    <x v="1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32.049999999999997"/>
    <n v="269"/>
    <x v="1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73.61"/>
    <n v="51"/>
    <x v="0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08.71"/>
    <n v="1180"/>
    <x v="1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42.98"/>
    <n v="264"/>
    <x v="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83.32"/>
    <n v="30"/>
    <x v="0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3"/>
    <x v="0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3"/>
    <n v="193"/>
    <x v="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105.04"/>
    <n v="77"/>
    <x v="0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6"/>
    <x v="1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112.66"/>
    <n v="239"/>
    <x v="1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81.94"/>
    <n v="92"/>
    <x v="0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64.05"/>
    <n v="130"/>
    <x v="1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"/>
    <n v="615"/>
    <x v="1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76.010000000000005"/>
    <n v="369"/>
    <x v="1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11.07"/>
    <n v="1095"/>
    <x v="1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95.94"/>
    <n v="51"/>
    <x v="0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"/>
    <n v="801"/>
    <x v="1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67.97"/>
    <n v="291"/>
    <x v="1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"/>
    <n v="350"/>
    <x v="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58.1"/>
    <n v="357"/>
    <x v="1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84"/>
    <n v="126"/>
    <x v="1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"/>
    <n v="388"/>
    <x v="1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59999999999994"/>
    <n v="457"/>
    <x v="1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"/>
    <n v="267"/>
    <x v="1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9999999999995"/>
    <n v="69"/>
    <x v="0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32.01"/>
    <n v="51"/>
    <x v="0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3"/>
    <n v="1"/>
    <x v="0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25"/>
    <n v="109"/>
    <x v="1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8"/>
    <n v="315"/>
    <x v="1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9999999999995"/>
    <n v="158"/>
    <x v="1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"/>
    <n v="154"/>
    <x v="1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44"/>
    <n v="90"/>
    <x v="0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64.739999999999995"/>
    <n v="75"/>
    <x v="0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4.01"/>
    <n v="853"/>
    <x v="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34.06"/>
    <n v="139"/>
    <x v="1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93.27"/>
    <n v="190"/>
    <x v="1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3"/>
    <n v="100"/>
    <x v="1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"/>
    <n v="143"/>
    <x v="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"/>
    <n v="563"/>
    <x v="1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1"/>
    <n v="31"/>
    <x v="0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"/>
    <n v="99"/>
    <x v="3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"/>
    <n v="198"/>
    <x v="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105.94"/>
    <n v="509"/>
    <x v="1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101.58"/>
    <n v="238"/>
    <x v="1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"/>
    <n v="338"/>
    <x v="1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5"/>
    <n v="133"/>
    <x v="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77.930000000000007"/>
    <n v="208"/>
    <x v="1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80.81"/>
    <n v="51"/>
    <x v="0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76.010000000000005"/>
    <n v="652"/>
    <x v="1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89999999999995"/>
    <n v="114"/>
    <x v="1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"/>
    <x v="1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54.16"/>
    <n v="357"/>
    <x v="1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50000000000003"/>
    <n v="140"/>
    <x v="1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"/>
    <n v="69"/>
    <x v="0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41.17"/>
    <n v="36"/>
    <x v="0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77.430000000000007"/>
    <n v="252"/>
    <x v="1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6"/>
    <n v="106"/>
    <x v="1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77.180000000000007"/>
    <n v="187"/>
    <x v="1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24.95"/>
    <n v="387"/>
    <x v="1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"/>
    <x v="1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"/>
    <n v="186"/>
    <x v="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88.02"/>
    <n v="43"/>
    <x v="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"/>
    <x v="1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"/>
    <n v="185"/>
    <x v="1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72.959999999999994"/>
    <n v="24"/>
    <x v="0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"/>
    <n v="90"/>
    <x v="0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"/>
    <n v="273"/>
    <x v="1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98.67"/>
    <n v="170"/>
    <x v="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1"/>
    <n v="188"/>
    <x v="1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"/>
    <n v="347"/>
    <x v="1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9999999999993"/>
    <n v="69"/>
    <x v="0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37.04"/>
    <n v="25"/>
    <x v="0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"/>
    <n v="77"/>
    <x v="0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84.33"/>
    <n v="37"/>
    <x v="0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102.6"/>
    <n v="544"/>
    <x v="1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89999999999995"/>
    <n v="229"/>
    <x v="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70.06"/>
    <n v="39"/>
    <x v="0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"/>
    <n v="238"/>
    <x v="1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"/>
    <n v="64"/>
    <x v="0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40.94"/>
    <n v="118"/>
    <x v="1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70"/>
    <n v="85"/>
    <x v="0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73.84"/>
    <n v="29"/>
    <x v="0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41.98"/>
    <n v="210"/>
    <x v="1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77.930000000000007"/>
    <n v="170"/>
    <x v="1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2"/>
    <n v="116"/>
    <x v="1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2"/>
    <n v="259"/>
    <x v="1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2"/>
    <n v="231"/>
    <x v="1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"/>
    <n v="128"/>
    <x v="1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57.29"/>
    <n v="189"/>
    <x v="1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"/>
    <n v="7"/>
    <x v="0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3"/>
    <n v="774"/>
    <x v="1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90.26"/>
    <n v="28"/>
    <x v="0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76.98"/>
    <n v="52"/>
    <x v="0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"/>
    <n v="407"/>
    <x v="1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55.01"/>
    <n v="156"/>
    <x v="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32.130000000000003"/>
    <n v="252"/>
    <x v="1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"/>
    <n v="2"/>
    <x v="2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9"/>
    <n v="12"/>
    <x v="0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"/>
    <n v="164"/>
    <x v="1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46.93"/>
    <n v="163"/>
    <x v="1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"/>
    <n v="20"/>
    <x v="0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"/>
    <n v="319"/>
    <x v="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"/>
    <n v="479"/>
    <x v="1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02.08"/>
    <n v="20"/>
    <x v="3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8"/>
    <n v="199"/>
    <x v="1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.94"/>
    <n v="795"/>
    <x v="1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5"/>
    <n v="51"/>
    <x v="0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"/>
    <n v="57"/>
    <x v="0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05"/>
    <n v="156"/>
    <x v="1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3"/>
    <n v="36"/>
    <x v="0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77.67"/>
    <n v="58"/>
    <x v="2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57.83"/>
    <n v="237"/>
    <x v="1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92.96"/>
    <n v="59"/>
    <x v="0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37.950000000000003"/>
    <n v="183"/>
    <x v="1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"/>
    <n v="1"/>
    <x v="0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6"/>
    <x v="1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8"/>
    <x v="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84.01"/>
    <n v="488"/>
    <x v="1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2"/>
    <n v="224"/>
    <x v="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05.13"/>
    <n v="18"/>
    <x v="0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89.22"/>
    <n v="46"/>
    <x v="0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52"/>
    <n v="117"/>
    <x v="1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64.959999999999994"/>
    <n v="217"/>
    <x v="1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4"/>
    <n v="112"/>
    <x v="1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"/>
    <n v="73"/>
    <x v="0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999999999997"/>
    <n v="212"/>
    <x v="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92.02"/>
    <n v="240"/>
    <x v="1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07.43"/>
    <n v="182"/>
    <x v="1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9999999999994"/>
    <n v="164"/>
    <x v="1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80.48"/>
    <n v="2"/>
    <x v="0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86.98"/>
    <n v="50"/>
    <x v="3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5.14"/>
    <n v="110"/>
    <x v="1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3"/>
    <n v="49"/>
    <x v="0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93.35"/>
    <n v="62"/>
    <x v="2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71.989999999999995"/>
    <n v="13"/>
    <x v="0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92.61"/>
    <n v="65"/>
    <x v="0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"/>
    <n v="160"/>
    <x v="1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30.96"/>
    <n v="81"/>
    <x v="0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n v="32"/>
    <x v="0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9"/>
    <n v="10"/>
    <x v="0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73.92"/>
    <n v="27"/>
    <x v="0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36.99"/>
    <n v="63"/>
    <x v="3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9"/>
    <n v="161"/>
    <x v="1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2.02"/>
    <n v="1097"/>
    <x v="1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45.01"/>
    <n v="70"/>
    <x v="3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9"/>
    <n v="60"/>
    <x v="0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"/>
    <n v="367"/>
    <x v="1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97.04"/>
    <n v="1109"/>
    <x v="1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43.01"/>
    <n v="19"/>
    <x v="0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2"/>
    <n v="127"/>
    <x v="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0000000000006"/>
    <n v="735"/>
    <x v="1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1"/>
    <n v="5"/>
    <x v="0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"/>
    <n v="85"/>
    <x v="0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"/>
    <n v="119"/>
    <x v="1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"/>
    <n v="296"/>
    <x v="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43.83"/>
    <n v="85"/>
    <x v="0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3"/>
    <n v="356"/>
    <x v="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41.07"/>
    <n v="386"/>
    <x v="1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54.97"/>
    <n v="792"/>
    <x v="1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77.010000000000005"/>
    <n v="137"/>
    <x v="1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"/>
    <n v="338"/>
    <x v="1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91.94"/>
    <n v="108"/>
    <x v="1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97.07"/>
    <n v="61"/>
    <x v="0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58.92"/>
    <n v="28"/>
    <x v="0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2"/>
    <n v="228"/>
    <x v="1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"/>
    <n v="22"/>
    <x v="0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7"/>
    <n v="374"/>
    <x v="1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61.97"/>
    <n v="155"/>
    <x v="1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"/>
    <n v="322"/>
    <x v="1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7.27"/>
    <n v="74"/>
    <x v="0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"/>
    <n v="864"/>
    <x v="1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7"/>
    <n v="143"/>
    <x v="1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105.97"/>
    <n v="40"/>
    <x v="0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36.97"/>
    <n v="178"/>
    <x v="1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1.53"/>
    <n v="85"/>
    <x v="0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1"/>
    <n v="146"/>
    <x v="1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"/>
    <n v="152"/>
    <x v="1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26"/>
    <n v="67"/>
    <x v="0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"/>
    <n v="40"/>
    <x v="0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8"/>
    <n v="217"/>
    <x v="1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5"/>
    <n v="52"/>
    <x v="0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"/>
    <n v="500"/>
    <x v="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6"/>
    <n v="88"/>
    <x v="0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46.02"/>
    <n v="113"/>
    <x v="1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100.17"/>
    <n v="427"/>
    <x v="1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8"/>
    <x v="3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"/>
    <n v="52"/>
    <x v="0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5"/>
    <n v="157"/>
    <x v="1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42.98"/>
    <n v="73"/>
    <x v="0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33.119999999999997"/>
    <n v="61"/>
    <x v="3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"/>
    <n v="57"/>
    <x v="0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9"/>
    <n v="57"/>
    <x v="3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92.15"/>
    <n v="1040"/>
    <x v="1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00.02"/>
    <n v="131"/>
    <x v="1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103.21"/>
    <n v="59"/>
    <x v="0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99.34"/>
    <n v="69"/>
    <x v="0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75.83"/>
    <n v="174"/>
    <x v="1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60.56"/>
    <n v="21"/>
    <x v="0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64.94"/>
    <n v="328"/>
    <x v="1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31"/>
    <n v="20"/>
    <x v="2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72.91"/>
    <n v="52"/>
    <x v="0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62.9"/>
    <n v="266"/>
    <x v="1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"/>
    <n v="48"/>
    <x v="0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102.35"/>
    <n v="89"/>
    <x v="0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"/>
    <n v="245"/>
    <x v="1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94.15"/>
    <n v="67"/>
    <x v="0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84.99"/>
    <n v="47"/>
    <x v="0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110.41"/>
    <n v="649"/>
    <x v="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07.96"/>
    <n v="159"/>
    <x v="1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45.1"/>
    <n v="67"/>
    <x v="3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5"/>
    <n v="49"/>
    <x v="0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05.97"/>
    <n v="112"/>
    <x v="1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69.06"/>
    <n v="41"/>
    <x v="0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85.04"/>
    <n v="128"/>
    <x v="1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105.23"/>
    <n v="332"/>
    <x v="1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"/>
    <n v="113"/>
    <x v="1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73.03"/>
    <n v="216"/>
    <x v="1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35.01"/>
    <n v="48"/>
    <x v="3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106.6"/>
    <n v="80"/>
    <x v="0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62"/>
    <n v="105"/>
    <x v="1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94"/>
    <n v="329"/>
    <x v="1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12.05"/>
    <n v="161"/>
    <x v="1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48.01"/>
    <n v="310"/>
    <x v="1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38"/>
    <n v="87"/>
    <x v="0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5"/>
    <n v="378"/>
    <x v="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85"/>
    <n v="151"/>
    <x v="1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95.99"/>
    <n v="150"/>
    <x v="1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68.81"/>
    <n v="157"/>
    <x v="1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05.97"/>
    <n v="140"/>
    <x v="1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75.260000000000005"/>
    <n v="325"/>
    <x v="1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7.13"/>
    <n v="51"/>
    <x v="0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75.14"/>
    <n v="169"/>
    <x v="1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107.42"/>
    <n v="213"/>
    <x v="1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36"/>
    <n v="444"/>
    <x v="1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27"/>
    <n v="186"/>
    <x v="1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"/>
    <n v="659"/>
    <x v="1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94.38"/>
    <n v="48"/>
    <x v="0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46.16"/>
    <n v="115"/>
    <x v="1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.85"/>
    <n v="475"/>
    <x v="1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53.01"/>
    <n v="387"/>
    <x v="1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45.06"/>
    <n v="190"/>
    <x v="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9.01"/>
    <n v="92"/>
    <x v="0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2.79"/>
    <n v="34"/>
    <x v="0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59.12"/>
    <n v="140"/>
    <x v="1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44.93"/>
    <n v="90"/>
    <x v="0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"/>
    <n v="178"/>
    <x v="1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70.08"/>
    <n v="144"/>
    <x v="1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31.06"/>
    <n v="215"/>
    <x v="1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9.06"/>
    <n v="227"/>
    <x v="1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30.09"/>
    <n v="275"/>
    <x v="1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85"/>
    <n v="144"/>
    <x v="1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82"/>
    <n v="93"/>
    <x v="0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58.04"/>
    <n v="723"/>
    <x v="1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1.4"/>
    <n v="12"/>
    <x v="0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71.95"/>
    <n v="98"/>
    <x v="0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61.04"/>
    <n v="236"/>
    <x v="1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108.92"/>
    <n v="45"/>
    <x v="0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29"/>
    <n v="162"/>
    <x v="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58.98"/>
    <n v="255"/>
    <x v="1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111.82"/>
    <n v="24"/>
    <x v="3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64"/>
    <n v="124"/>
    <x v="1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85.32"/>
    <n v="108"/>
    <x v="1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74.48"/>
    <n v="670"/>
    <x v="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105.15"/>
    <n v="661"/>
    <x v="1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56.19"/>
    <n v="122"/>
    <x v="1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85.92"/>
    <n v="151"/>
    <x v="1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"/>
    <n v="78"/>
    <x v="0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79.64"/>
    <n v="47"/>
    <x v="0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2"/>
    <n v="301"/>
    <x v="1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48"/>
    <n v="70"/>
    <x v="0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55.21"/>
    <n v="637"/>
    <x v="1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92.11"/>
    <n v="225"/>
    <x v="1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83.18"/>
    <n v="1497"/>
    <x v="1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40"/>
    <n v="38"/>
    <x v="0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11.13"/>
    <n v="132"/>
    <x v="1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90.56"/>
    <n v="131"/>
    <x v="1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61.11"/>
    <n v="168"/>
    <x v="1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83.02"/>
    <n v="62"/>
    <x v="0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110.76"/>
    <n v="261"/>
    <x v="1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6"/>
    <n v="253"/>
    <x v="1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57.85"/>
    <n v="79"/>
    <x v="0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110"/>
    <n v="48"/>
    <x v="0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7"/>
    <n v="259"/>
    <x v="1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108"/>
    <n v="61"/>
    <x v="3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48.93"/>
    <n v="304"/>
    <x v="1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37.67"/>
    <n v="113"/>
    <x v="1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65"/>
    <n v="217"/>
    <x v="1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106.61"/>
    <n v="927"/>
    <x v="1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27.01"/>
    <n v="34"/>
    <x v="0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91.16"/>
    <n v="197"/>
    <x v="1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56.05"/>
    <n v="1021"/>
    <x v="1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31.02"/>
    <n v="282"/>
    <x v="1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66.510000000000005"/>
    <n v="25"/>
    <x v="0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1"/>
    <n v="143"/>
    <x v="1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03.46"/>
    <n v="145"/>
    <x v="1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95.28"/>
    <n v="359"/>
    <x v="1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75.900000000000006"/>
    <n v="186"/>
    <x v="1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107.58"/>
    <n v="595"/>
    <x v="1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1.32"/>
    <n v="59"/>
    <x v="0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"/>
    <n v="15"/>
    <x v="0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08.95"/>
    <n v="120"/>
    <x v="1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9"/>
    <x v="1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94.94"/>
    <n v="377"/>
    <x v="1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109.65"/>
    <n v="727"/>
    <x v="1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44"/>
    <n v="87"/>
    <x v="0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6.79"/>
    <n v="88"/>
    <x v="0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30.99"/>
    <n v="174"/>
    <x v="1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"/>
    <n v="118"/>
    <x v="1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0000000000006"/>
    <n v="215"/>
    <x v="1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63"/>
    <n v="149"/>
    <x v="1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110.03"/>
    <n v="219"/>
    <x v="1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26"/>
    <n v="64"/>
    <x v="0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49.99"/>
    <n v="19"/>
    <x v="0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101.72"/>
    <n v="368"/>
    <x v="1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47.08"/>
    <n v="160"/>
    <x v="1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89.94"/>
    <n v="39"/>
    <x v="0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78.97"/>
    <n v="51"/>
    <x v="0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80.069999999999993"/>
    <n v="60"/>
    <x v="3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86.47"/>
    <n v="3"/>
    <x v="3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28"/>
    <n v="155"/>
    <x v="1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8"/>
    <n v="101"/>
    <x v="1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43.08"/>
    <n v="116"/>
    <x v="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87.96"/>
    <n v="311"/>
    <x v="1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94.99"/>
    <n v="90"/>
    <x v="0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46.91"/>
    <n v="71"/>
    <x v="0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46.91"/>
    <n v="3"/>
    <x v="3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94.24"/>
    <n v="262"/>
    <x v="1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80.14"/>
    <n v="96"/>
    <x v="0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59.04"/>
    <n v="21"/>
    <x v="0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65.989999999999995"/>
    <n v="223"/>
    <x v="1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60.99"/>
    <n v="102"/>
    <x v="1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98.31"/>
    <n v="230"/>
    <x v="1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04.6"/>
    <n v="136"/>
    <x v="1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86.07"/>
    <n v="129"/>
    <x v="1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76.989999999999995"/>
    <n v="237"/>
    <x v="1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29.76"/>
    <n v="17"/>
    <x v="3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46.92"/>
    <n v="112"/>
    <x v="1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05.19"/>
    <n v="121"/>
    <x v="1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69.91"/>
    <n v="220"/>
    <x v="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0.01"/>
    <n v="64"/>
    <x v="0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1"/>
    <n v="423"/>
    <x v="1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31"/>
    <n v="93"/>
    <x v="0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95.04"/>
    <n v="59"/>
    <x v="0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75.97"/>
    <n v="65"/>
    <x v="0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1.010000000000005"/>
    <n v="74"/>
    <x v="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73.73"/>
    <n v="53"/>
    <x v="0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"/>
    <n v="221"/>
    <x v="1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5.01"/>
    <n v="100"/>
    <x v="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79.180000000000007"/>
    <n v="162"/>
    <x v="1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57.33"/>
    <n v="78"/>
    <x v="0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58.18"/>
    <n v="150"/>
    <x v="1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36.03"/>
    <n v="253"/>
    <x v="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"/>
    <n v="100"/>
    <x v="1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44.01"/>
    <n v="122"/>
    <x v="1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55.08"/>
    <n v="137"/>
    <x v="1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6"/>
    <x v="1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42"/>
    <n v="31"/>
    <x v="0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77.989999999999995"/>
    <n v="424"/>
    <x v="1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82.51"/>
    <n v="3"/>
    <x v="0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1"/>
    <x v="0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25.5"/>
    <n v="83"/>
    <x v="0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00.98"/>
    <n v="163"/>
    <x v="1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111.83"/>
    <n v="895"/>
    <x v="1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42"/>
    <n v="26"/>
    <x v="0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110.05"/>
    <n v="75"/>
    <x v="0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59"/>
    <n v="416"/>
    <x v="1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32.99"/>
    <n v="96"/>
    <x v="0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45.01"/>
    <n v="358"/>
    <x v="1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81.98"/>
    <n v="308"/>
    <x v="1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39.08"/>
    <n v="62"/>
    <x v="0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59"/>
    <n v="722"/>
    <x v="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40.99"/>
    <n v="69"/>
    <x v="0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31.03"/>
    <n v="293"/>
    <x v="1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37.79"/>
    <n v="72"/>
    <x v="0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.01"/>
    <n v="32"/>
    <x v="0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95.97"/>
    <n v="230"/>
    <x v="1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"/>
    <x v="0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102.05"/>
    <n v="24"/>
    <x v="3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105.75"/>
    <n v="69"/>
    <x v="0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07"/>
    <n v="38"/>
    <x v="0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35.049999999999997"/>
    <n v="20"/>
    <x v="0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6.34"/>
    <n v="46"/>
    <x v="0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69.17"/>
    <n v="123"/>
    <x v="1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109.08"/>
    <n v="362"/>
    <x v="1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51.78"/>
    <n v="63"/>
    <x v="0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82.01"/>
    <n v="298"/>
    <x v="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35.96"/>
    <n v="10"/>
    <x v="0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74.459999999999994"/>
    <n v="54"/>
    <x v="0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91.11"/>
    <n v="681"/>
    <x v="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9.790000000000006"/>
    <n v="79"/>
    <x v="3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3"/>
    <n v="134"/>
    <x v="1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63.23"/>
    <n v="3"/>
    <x v="0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70.180000000000007"/>
    <n v="432"/>
    <x v="1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61.33"/>
    <n v="39"/>
    <x v="3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99"/>
    <n v="426"/>
    <x v="1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96.98"/>
    <n v="101"/>
    <x v="1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51"/>
    <n v="21"/>
    <x v="2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28.04"/>
    <n v="67"/>
    <x v="0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"/>
    <n v="95"/>
    <x v="0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73.209999999999994"/>
    <n v="152"/>
    <x v="1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40"/>
    <n v="195"/>
    <x v="1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86.81"/>
    <n v="1023"/>
    <x v="1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42.13"/>
    <n v="4"/>
    <x v="0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03.98"/>
    <n v="155"/>
    <x v="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62"/>
    <n v="45"/>
    <x v="0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31.01"/>
    <n v="216"/>
    <x v="1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89.99"/>
    <n v="332"/>
    <x v="1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39.24"/>
    <n v="8"/>
    <x v="0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54.99"/>
    <n v="99"/>
    <x v="0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47.99"/>
    <n v="138"/>
    <x v="1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7"/>
    <n v="94"/>
    <x v="0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52"/>
    <n v="404"/>
    <x v="1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30"/>
    <n v="260"/>
    <x v="1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98.21"/>
    <n v="367"/>
    <x v="1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"/>
    <n v="169"/>
    <x v="1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67"/>
    <n v="120"/>
    <x v="1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64.989999999999995"/>
    <n v="194"/>
    <x v="1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99.84"/>
    <n v="420"/>
    <x v="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82.43"/>
    <n v="77"/>
    <x v="3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63.29"/>
    <n v="171"/>
    <x v="1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96.77"/>
    <n v="158"/>
    <x v="1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54.91"/>
    <n v="109"/>
    <x v="1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39.01"/>
    <n v="42"/>
    <x v="0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75.84"/>
    <n v="11"/>
    <x v="0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45.05"/>
    <n v="159"/>
    <x v="1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104.52"/>
    <n v="422"/>
    <x v="1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76.27"/>
    <n v="98"/>
    <x v="0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69.02"/>
    <n v="419"/>
    <x v="1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8"/>
    <n v="102"/>
    <x v="1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42.92"/>
    <n v="128"/>
    <x v="1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3.03"/>
    <n v="445"/>
    <x v="1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75.25"/>
    <n v="570"/>
    <x v="1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69.02"/>
    <n v="509"/>
    <x v="1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65.989999999999995"/>
    <n v="326"/>
    <x v="1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8.01"/>
    <n v="933"/>
    <x v="1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60.11"/>
    <n v="211"/>
    <x v="1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6"/>
    <n v="273"/>
    <x v="1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38.020000000000003"/>
    <n v="54"/>
    <x v="0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106.15"/>
    <n v="626"/>
    <x v="1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1.02"/>
    <n v="89"/>
    <x v="0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96.65"/>
    <n v="185"/>
    <x v="1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"/>
    <n v="120"/>
    <x v="1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63.93"/>
    <n v="23"/>
    <x v="0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90.46"/>
    <n v="146"/>
    <x v="1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72.17"/>
    <n v="268"/>
    <x v="1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77.930000000000007"/>
    <n v="598"/>
    <x v="1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38.07"/>
    <n v="158"/>
    <x v="1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57.94"/>
    <n v="31"/>
    <x v="0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49.79"/>
    <n v="313"/>
    <x v="1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54.05"/>
    <n v="371"/>
    <x v="1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0"/>
    <n v="363"/>
    <x v="1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70.13"/>
    <n v="123"/>
    <x v="1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27"/>
    <n v="77"/>
    <x v="0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51.99"/>
    <n v="234"/>
    <x v="1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56.42"/>
    <n v="181"/>
    <x v="1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101.63"/>
    <n v="253"/>
    <x v="1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1"/>
    <n v="27"/>
    <x v="3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32.020000000000003"/>
    <n v="1"/>
    <x v="2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"/>
    <n v="304"/>
    <x v="1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37.96"/>
    <n v="137"/>
    <x v="1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51.53"/>
    <n v="32"/>
    <x v="0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81.2"/>
    <n v="242"/>
    <x v="1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40.03"/>
    <n v="97"/>
    <x v="0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89.94"/>
    <n v="1066"/>
    <x v="1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96.69"/>
    <n v="326"/>
    <x v="1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25.01"/>
    <n v="171"/>
    <x v="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36.99"/>
    <n v="581"/>
    <x v="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73.010000000000005"/>
    <n v="92"/>
    <x v="0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68.239999999999995"/>
    <n v="108"/>
    <x v="1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52.31"/>
    <n v="19"/>
    <x v="0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61.77"/>
    <n v="83"/>
    <x v="0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25.03"/>
    <n v="706"/>
    <x v="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06.29"/>
    <n v="17"/>
    <x v="3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75.069999999999993"/>
    <n v="210"/>
    <x v="1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39.97"/>
    <n v="98"/>
    <x v="0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39.979999999999997"/>
    <n v="1684"/>
    <x v="1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101.02"/>
    <n v="54"/>
    <x v="0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76.81"/>
    <n v="457"/>
    <x v="1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71.7"/>
    <n v="10"/>
    <x v="0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33.28"/>
    <n v="16"/>
    <x v="3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43.92"/>
    <n v="1340"/>
    <x v="1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"/>
    <n v="36"/>
    <x v="0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88.21"/>
    <n v="55"/>
    <x v="0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65.239999999999995"/>
    <n v="94"/>
    <x v="0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69.959999999999994"/>
    <n v="144"/>
    <x v="1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39.880000000000003"/>
    <n v="51"/>
    <x v="0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41.02"/>
    <n v="1345"/>
    <x v="1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"/>
    <n v="32"/>
    <x v="0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7.78"/>
    <n v="83"/>
    <x v="0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80.77"/>
    <n v="546"/>
    <x v="1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94.28"/>
    <n v="286"/>
    <x v="1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3.430000000000007"/>
    <n v="8"/>
    <x v="0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65.97"/>
    <n v="132"/>
    <x v="1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109.04"/>
    <n v="74"/>
    <x v="0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41.16"/>
    <n v="75"/>
    <x v="3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99.13"/>
    <n v="20"/>
    <x v="0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105.88"/>
    <n v="203"/>
    <x v="1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49"/>
    <n v="310"/>
    <x v="1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"/>
    <n v="395"/>
    <x v="1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31.02"/>
    <n v="295"/>
    <x v="1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"/>
    <n v="34"/>
    <x v="0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59.27"/>
    <n v="67"/>
    <x v="0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42.3"/>
    <n v="19"/>
    <x v="0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53.12"/>
    <n v="16"/>
    <x v="0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50.8"/>
    <n v="39"/>
    <x v="3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101.15"/>
    <n v="10"/>
    <x v="0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65"/>
    <n v="94"/>
    <x v="0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38"/>
    <n v="167"/>
    <x v="1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82.62"/>
    <n v="24"/>
    <x v="0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37.94"/>
    <n v="164"/>
    <x v="1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80.78"/>
    <n v="91"/>
    <x v="0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25.98"/>
    <n v="46"/>
    <x v="0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"/>
    <n v="39"/>
    <x v="0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54"/>
    <n v="134"/>
    <x v="1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101.79"/>
    <n v="23"/>
    <x v="2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45"/>
    <n v="185"/>
    <x v="1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77.069999999999993"/>
    <n v="444"/>
    <x v="1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8"/>
    <n v="200"/>
    <x v="1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47.04"/>
    <n v="124"/>
    <x v="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11"/>
    <n v="187"/>
    <x v="1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87"/>
    <n v="114"/>
    <x v="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63.99"/>
    <n v="97"/>
    <x v="0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05.99"/>
    <n v="123"/>
    <x v="1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73.989999999999995"/>
    <n v="179"/>
    <x v="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4.02"/>
    <n v="80"/>
    <x v="3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88.97"/>
    <n v="94"/>
    <x v="0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89999999999995"/>
    <n v="85"/>
    <x v="0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97.15"/>
    <n v="67"/>
    <x v="0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33.01"/>
    <n v="54"/>
    <x v="0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99.95"/>
    <n v="42"/>
    <x v="0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69.97"/>
    <n v="15"/>
    <x v="0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110.32"/>
    <n v="34"/>
    <x v="0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66.010000000000005"/>
    <n v="1401"/>
    <x v="1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41.01"/>
    <n v="72"/>
    <x v="0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103.96"/>
    <n v="53"/>
    <x v="0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47.01"/>
    <n v="128"/>
    <x v="1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29.61"/>
    <n v="35"/>
    <x v="0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81.010000000000005"/>
    <n v="411"/>
    <x v="1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94.35"/>
    <n v="124"/>
    <x v="1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26.06"/>
    <n v="59"/>
    <x v="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85.78"/>
    <n v="37"/>
    <x v="0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03.73"/>
    <n v="185"/>
    <x v="1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49.83"/>
    <n v="12"/>
    <x v="0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"/>
    <n v="299"/>
    <x v="1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47"/>
    <n v="226"/>
    <x v="1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08.48"/>
    <n v="174"/>
    <x v="1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72.02"/>
    <n v="372"/>
    <x v="1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59.93"/>
    <n v="160"/>
    <x v="1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78.209999999999994"/>
    <n v="1616"/>
    <x v="1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104.78"/>
    <n v="733"/>
    <x v="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105.52"/>
    <n v="592"/>
    <x v="1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24.93"/>
    <n v="19"/>
    <x v="0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69.87"/>
    <n v="277"/>
    <x v="1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95.73"/>
    <n v="273"/>
    <x v="1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30"/>
    <n v="159"/>
    <x v="1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59.01"/>
    <n v="68"/>
    <x v="0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84.76"/>
    <n v="1592"/>
    <x v="1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8.010000000000005"/>
    <n v="730"/>
    <x v="1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50.05"/>
    <n v="13"/>
    <x v="0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5"/>
    <x v="0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93.7"/>
    <n v="361"/>
    <x v="1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40.14"/>
    <n v="10"/>
    <x v="0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70.09"/>
    <n v="14"/>
    <x v="0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0000000000007"/>
    <n v="40"/>
    <x v="0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47.71"/>
    <n v="160"/>
    <x v="1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62.9"/>
    <n v="184"/>
    <x v="1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86.61"/>
    <n v="64"/>
    <x v="0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75.13"/>
    <n v="225"/>
    <x v="1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41"/>
    <n v="172"/>
    <x v="1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1"/>
    <n v="146"/>
    <x v="1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96.96"/>
    <n v="76"/>
    <x v="0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100.93"/>
    <n v="39"/>
    <x v="0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89.23"/>
    <n v="11"/>
    <x v="3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87.98"/>
    <n v="122"/>
    <x v="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89.54"/>
    <n v="187"/>
    <x v="1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29.09"/>
    <n v="7"/>
    <x v="0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42.01"/>
    <n v="66"/>
    <x v="0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47"/>
    <n v="229"/>
    <x v="1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110.44"/>
    <n v="469"/>
    <x v="1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41.99"/>
    <n v="130"/>
    <x v="1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48.01"/>
    <n v="167"/>
    <x v="1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31.02"/>
    <n v="174"/>
    <x v="1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99.2"/>
    <n v="718"/>
    <x v="1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6.02"/>
    <n v="64"/>
    <x v="0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46.06"/>
    <n v="1530"/>
    <x v="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"/>
    <x v="0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55.99"/>
    <n v="86"/>
    <x v="0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68.989999999999995"/>
    <n v="316"/>
    <x v="1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60.98"/>
    <n v="90"/>
    <x v="0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10.98"/>
    <n v="182"/>
    <x v="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6"/>
    <x v="1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78.760000000000005"/>
    <n v="132"/>
    <x v="1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87.96"/>
    <n v="46"/>
    <x v="0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49.99"/>
    <n v="36"/>
    <x v="2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99.52"/>
    <n v="105"/>
    <x v="1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104.82"/>
    <n v="669"/>
    <x v="1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108.01"/>
    <n v="62"/>
    <x v="2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29"/>
    <n v="85"/>
    <x v="0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30.03"/>
    <n v="11"/>
    <x v="0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1.01"/>
    <n v="44"/>
    <x v="0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62.87"/>
    <n v="55"/>
    <x v="0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47.01"/>
    <n v="57"/>
    <x v="0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27"/>
    <n v="123"/>
    <x v="1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68.33"/>
    <n v="128"/>
    <x v="1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50.97"/>
    <n v="64"/>
    <x v="0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"/>
    <n v="127"/>
    <x v="1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97.06"/>
    <n v="11"/>
    <x v="0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24.87"/>
    <n v="40"/>
    <x v="0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84.42"/>
    <n v="288"/>
    <x v="1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47.09"/>
    <n v="573"/>
    <x v="1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78"/>
    <n v="113"/>
    <x v="1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62.97"/>
    <n v="46"/>
    <x v="0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81.010000000000005"/>
    <n v="91"/>
    <x v="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5.319999999999993"/>
    <n v="68"/>
    <x v="0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04.44"/>
    <n v="192"/>
    <x v="1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69.989999999999995"/>
    <n v="83"/>
    <x v="0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83.02"/>
    <n v="54"/>
    <x v="0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90.3"/>
    <n v="17"/>
    <x v="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03.98"/>
    <n v="117"/>
    <x v="1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54.93"/>
    <n v="1052"/>
    <x v="1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51.92"/>
    <n v="123"/>
    <x v="1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3"/>
    <n v="179"/>
    <x v="1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44"/>
    <n v="355"/>
    <x v="1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53"/>
    <n v="162"/>
    <x v="1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54.5"/>
    <n v="25"/>
    <x v="0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75.040000000000006"/>
    <n v="199"/>
    <x v="1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5.909999999999997"/>
    <n v="35"/>
    <x v="3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36.950000000000003"/>
    <n v="176"/>
    <x v="1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63.17"/>
    <n v="511"/>
    <x v="1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29.99"/>
    <n v="82"/>
    <x v="0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"/>
    <x v="3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75.010000000000005"/>
    <n v="50"/>
    <x v="0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101.2"/>
    <n v="967"/>
    <x v="1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29"/>
    <n v="123"/>
    <x v="1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98.23"/>
    <n v="63"/>
    <x v="0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87"/>
    <n v="56"/>
    <x v="0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5.21"/>
    <n v="44"/>
    <x v="0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37"/>
    <n v="118"/>
    <x v="1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94.98"/>
    <n v="104"/>
    <x v="1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8.96"/>
    <n v="27"/>
    <x v="0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55.99"/>
    <n v="351"/>
    <x v="1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54.04"/>
    <n v="90"/>
    <x v="0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2"/>
    <x v="1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67"/>
    <n v="141"/>
    <x v="1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107.91"/>
    <n v="31"/>
    <x v="0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69.010000000000005"/>
    <n v="108"/>
    <x v="1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39.01"/>
    <n v="133"/>
    <x v="1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10.36"/>
    <n v="188"/>
    <x v="1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94.86"/>
    <n v="332"/>
    <x v="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.94"/>
    <n v="575"/>
    <x v="1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101.25"/>
    <n v="41"/>
    <x v="0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64.959999999999994"/>
    <n v="184"/>
    <x v="1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7.01"/>
    <n v="286"/>
    <x v="1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50.97"/>
    <n v="319"/>
    <x v="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"/>
    <n v="39"/>
    <x v="0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84.03"/>
    <n v="178"/>
    <x v="1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102.86"/>
    <n v="365"/>
    <x v="1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39.96"/>
    <n v="114"/>
    <x v="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51"/>
    <n v="30"/>
    <x v="0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40.82"/>
    <n v="54"/>
    <x v="0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59"/>
    <n v="236"/>
    <x v="1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71.16"/>
    <n v="513"/>
    <x v="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99.49"/>
    <n v="101"/>
    <x v="1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9"/>
    <n v="81"/>
    <x v="0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76.56"/>
    <n v="16"/>
    <x v="0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87.07"/>
    <n v="53"/>
    <x v="0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49"/>
    <n v="260"/>
    <x v="1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42.97"/>
    <n v="31"/>
    <x v="0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33.43"/>
    <n v="14"/>
    <x v="0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83.98"/>
    <n v="179"/>
    <x v="1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101.42"/>
    <n v="220"/>
    <x v="1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9.87"/>
    <n v="102"/>
    <x v="1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31.92"/>
    <n v="192"/>
    <x v="1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70.989999999999995"/>
    <n v="305"/>
    <x v="1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77.03"/>
    <n v="24"/>
    <x v="3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101.78"/>
    <n v="724"/>
    <x v="1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6"/>
    <n v="547"/>
    <x v="1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68.02"/>
    <n v="415"/>
    <x v="1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30.87"/>
    <n v="1"/>
    <x v="0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27.91"/>
    <n v="34"/>
    <x v="0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79.989999999999995"/>
    <n v="24"/>
    <x v="0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38"/>
    <n v="48"/>
    <x v="0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n v="0"/>
    <x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59.99"/>
    <n v="70"/>
    <x v="0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37.04"/>
    <n v="530"/>
    <x v="1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99.96"/>
    <n v="180"/>
    <x v="1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111.68"/>
    <n v="92"/>
    <x v="0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36.01"/>
    <n v="14"/>
    <x v="0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000000000005"/>
    <n v="927"/>
    <x v="1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4.05"/>
    <n v="40"/>
    <x v="0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53"/>
    <n v="112"/>
    <x v="1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95"/>
    <n v="71"/>
    <x v="0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70.91"/>
    <n v="119"/>
    <x v="1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98.06"/>
    <n v="24"/>
    <x v="0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53.05"/>
    <n v="139"/>
    <x v="1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93.14"/>
    <n v="39"/>
    <x v="3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5"/>
    <n v="22"/>
    <x v="3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36.07"/>
    <n v="56"/>
    <x v="0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63.03"/>
    <n v="43"/>
    <x v="0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84.72"/>
    <n v="112"/>
    <x v="1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62.2"/>
    <n v="7"/>
    <x v="0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98"/>
    <n v="102"/>
    <x v="1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106.44"/>
    <n v="426"/>
    <x v="1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29.98"/>
    <n v="146"/>
    <x v="1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85.81"/>
    <n v="32"/>
    <x v="0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.819999999999993"/>
    <n v="700"/>
    <x v="1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41"/>
    <n v="84"/>
    <x v="0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28.06"/>
    <n v="84"/>
    <x v="0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88.05"/>
    <n v="156"/>
    <x v="1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31"/>
    <n v="100"/>
    <x v="0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90.34"/>
    <n v="80"/>
    <x v="0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63.78"/>
    <n v="11"/>
    <x v="0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54"/>
    <n v="92"/>
    <x v="0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48.99"/>
    <n v="96"/>
    <x v="2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63.86"/>
    <n v="503"/>
    <x v="1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83"/>
    <n v="159"/>
    <x v="1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55.08"/>
    <n v="15"/>
    <x v="0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62.04"/>
    <n v="482"/>
    <x v="1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04.98"/>
    <n v="150"/>
    <x v="1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94.04"/>
    <n v="117"/>
    <x v="1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1"/>
    <n v="38"/>
    <x v="0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92.47"/>
    <n v="73"/>
    <x v="0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57.07"/>
    <n v="266"/>
    <x v="1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8"/>
    <n v="24"/>
    <x v="0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9.39"/>
    <n v="3"/>
    <x v="0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77.02"/>
    <n v="16"/>
    <x v="0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92.17"/>
    <n v="277"/>
    <x v="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61.01"/>
    <n v="89"/>
    <x v="0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78.069999999999993"/>
    <n v="164"/>
    <x v="1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59.99"/>
    <n v="271"/>
    <x v="1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110.03"/>
    <n v="284"/>
    <x v="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38"/>
    <n v="59"/>
    <x v="0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6.37"/>
    <n v="99"/>
    <x v="0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72.98"/>
    <n v="44"/>
    <x v="0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26.01"/>
    <n v="152"/>
    <x v="1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104.36"/>
    <n v="224"/>
    <x v="1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102.19"/>
    <n v="240"/>
    <x v="1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54.12"/>
    <n v="199"/>
    <x v="1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63.22"/>
    <n v="137"/>
    <x v="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4.03"/>
    <n v="101"/>
    <x v="1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49.99"/>
    <n v="794"/>
    <x v="1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56.02"/>
    <n v="370"/>
    <x v="1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48.81"/>
    <n v="13"/>
    <x v="0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60.08"/>
    <n v="138"/>
    <x v="1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89999999999995"/>
    <n v="84"/>
    <x v="0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53.99"/>
    <n v="205"/>
    <x v="1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111.46"/>
    <n v="44"/>
    <x v="0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60.92"/>
    <n v="219"/>
    <x v="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26"/>
    <n v="186"/>
    <x v="1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80.989999999999995"/>
    <n v="237"/>
    <x v="1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5"/>
    <n v="306"/>
    <x v="1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"/>
    <n v="94"/>
    <x v="0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2.09"/>
    <n v="54"/>
    <x v="3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24.99"/>
    <n v="112"/>
    <x v="1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69.22"/>
    <n v="369"/>
    <x v="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93.94"/>
    <n v="63"/>
    <x v="0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98.41"/>
    <n v="65"/>
    <x v="0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41.78"/>
    <n v="19"/>
    <x v="3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65.989999999999995"/>
    <n v="17"/>
    <x v="0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72.06"/>
    <n v="101"/>
    <x v="1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48"/>
    <n v="342"/>
    <x v="1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54.1"/>
    <n v="64"/>
    <x v="0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107.88"/>
    <n v="52"/>
    <x v="0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67.03"/>
    <n v="322"/>
    <x v="1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64.010000000000005"/>
    <n v="120"/>
    <x v="1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96.07"/>
    <n v="147"/>
    <x v="1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51.18"/>
    <n v="951"/>
    <x v="1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43.92"/>
    <n v="73"/>
    <x v="0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91.02"/>
    <n v="79"/>
    <x v="0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50.13"/>
    <n v="65"/>
    <x v="0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67.72"/>
    <n v="82"/>
    <x v="0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61.04"/>
    <n v="1038"/>
    <x v="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80.010000000000005"/>
    <n v="13"/>
    <x v="0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47"/>
    <n v="155"/>
    <x v="1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1.13"/>
    <n v="7"/>
    <x v="0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89.99"/>
    <n v="209"/>
    <x v="1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43.03"/>
    <n v="100"/>
    <x v="0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68"/>
    <n v="202"/>
    <x v="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73"/>
    <n v="162"/>
    <x v="1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62.34"/>
    <n v="4"/>
    <x v="0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67.099999999999994"/>
    <n v="207"/>
    <x v="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79.98"/>
    <n v="128"/>
    <x v="1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62.18"/>
    <n v="120"/>
    <x v="1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53.01"/>
    <n v="171"/>
    <x v="1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57.74"/>
    <n v="187"/>
    <x v="1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40.03"/>
    <n v="188"/>
    <x v="1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81.02"/>
    <n v="131"/>
    <x v="1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35.049999999999997"/>
    <n v="284"/>
    <x v="1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02.92"/>
    <n v="120"/>
    <x v="1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8"/>
    <n v="419"/>
    <x v="1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75.73"/>
    <n v="14"/>
    <x v="3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45.03"/>
    <n v="139"/>
    <x v="1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2"/>
    <n v="174"/>
    <x v="1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56.99"/>
    <n v="155"/>
    <x v="1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85.22"/>
    <n v="170"/>
    <x v="1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50.96"/>
    <n v="190"/>
    <x v="1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63.56"/>
    <n v="250"/>
    <x v="1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81"/>
    <n v="49"/>
    <x v="0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86.04"/>
    <n v="28"/>
    <x v="0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90.04"/>
    <n v="268"/>
    <x v="1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10000000000005"/>
    <n v="620"/>
    <x v="1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92.44"/>
    <n v="3"/>
    <x v="0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56"/>
    <n v="160"/>
    <x v="1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32.979999999999997"/>
    <n v="279"/>
    <x v="1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6"/>
    <n v="77"/>
    <x v="0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69.87"/>
    <n v="206"/>
    <x v="1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72.13"/>
    <n v="694"/>
    <x v="1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30.04"/>
    <n v="152"/>
    <x v="1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73.97"/>
    <n v="65"/>
    <x v="0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8.66"/>
    <n v="63"/>
    <x v="3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59.99"/>
    <n v="310"/>
    <x v="1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111.16"/>
    <n v="43"/>
    <x v="2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53.04"/>
    <n v="83"/>
    <x v="0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9"/>
    <n v="79"/>
    <x v="3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69.989999999999995"/>
    <n v="114"/>
    <x v="1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49"/>
    <n v="65"/>
    <x v="0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103.85"/>
    <n v="79"/>
    <x v="0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99.13"/>
    <n v="11"/>
    <x v="0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107.38"/>
    <n v="56"/>
    <x v="2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"/>
    <n v="17"/>
    <x v="0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58.13"/>
    <n v="120"/>
    <x v="1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03.74"/>
    <n v="145"/>
    <x v="1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87.96"/>
    <n v="221"/>
    <x v="1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28"/>
    <n v="48"/>
    <x v="0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38"/>
    <n v="93"/>
    <x v="0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30"/>
    <n v="89"/>
    <x v="0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103.5"/>
    <n v="41"/>
    <x v="0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85.99"/>
    <n v="63"/>
    <x v="3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98.01"/>
    <n v="48"/>
    <x v="0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44.99"/>
    <n v="88"/>
    <x v="0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31.01"/>
    <n v="127"/>
    <x v="1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59.97"/>
    <n v="2339"/>
    <x v="1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9"/>
    <n v="508"/>
    <x v="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50.05"/>
    <n v="191"/>
    <x v="1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7"/>
    <n v="42"/>
    <x v="0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58.86"/>
    <n v="8"/>
    <x v="0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000000000005"/>
    <n v="60"/>
    <x v="3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76.010000000000005"/>
    <n v="47"/>
    <x v="0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96.6"/>
    <n v="82"/>
    <x v="0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76.959999999999994"/>
    <n v="54"/>
    <x v="0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67.98"/>
    <n v="98"/>
    <x v="0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88.78"/>
    <n v="77"/>
    <x v="0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25"/>
    <n v="33"/>
    <x v="0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44.92"/>
    <n v="240"/>
    <x v="1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"/>
    <x v="3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29.01"/>
    <n v="176"/>
    <x v="1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73.59"/>
    <n v="20"/>
    <x v="0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107.97"/>
    <n v="359"/>
    <x v="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68.989999999999995"/>
    <n v="469"/>
    <x v="1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11.02"/>
    <n v="122"/>
    <x v="1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25"/>
    <n v="56"/>
    <x v="0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2.16"/>
    <n v="44"/>
    <x v="0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47"/>
    <n v="34"/>
    <x v="3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36.04"/>
    <n v="123"/>
    <x v="1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01.04"/>
    <n v="190"/>
    <x v="1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39.93"/>
    <n v="84"/>
    <x v="0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83.16"/>
    <n v="18"/>
    <x v="3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39.979999999999997"/>
    <n v="1037"/>
    <x v="1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47.99"/>
    <n v="97"/>
    <x v="0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95.98"/>
    <n v="86"/>
    <x v="0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78.73"/>
    <n v="150"/>
    <x v="1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56.08"/>
    <n v="358"/>
    <x v="1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69.09"/>
    <n v="543"/>
    <x v="1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102.05"/>
    <n v="68"/>
    <x v="0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07.32"/>
    <n v="192"/>
    <x v="1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51.97"/>
    <n v="932"/>
    <x v="1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71.14"/>
    <n v="429"/>
    <x v="1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6.49"/>
    <n v="101"/>
    <x v="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42.94"/>
    <n v="227"/>
    <x v="1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30.04"/>
    <n v="142"/>
    <x v="1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70.62"/>
    <n v="91"/>
    <x v="0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6.02"/>
    <n v="64"/>
    <x v="0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96.91"/>
    <n v="84"/>
    <x v="0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62.87"/>
    <n v="134"/>
    <x v="1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108.99"/>
    <n v="59"/>
    <x v="0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27"/>
    <n v="153"/>
    <x v="1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65"/>
    <n v="447"/>
    <x v="1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111.52"/>
    <n v="84"/>
    <x v="0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10.99"/>
    <n v="175"/>
    <x v="1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6.75"/>
    <n v="54"/>
    <x v="0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97.02"/>
    <n v="312"/>
    <x v="1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9"/>
    <n v="123"/>
    <x v="1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82.99"/>
    <n v="99"/>
    <x v="0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03.04"/>
    <n v="128"/>
    <x v="1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68.92"/>
    <n v="159"/>
    <x v="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87.74"/>
    <n v="707"/>
    <x v="1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75.02"/>
    <n v="142"/>
    <x v="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50.86"/>
    <n v="148"/>
    <x v="1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90"/>
    <n v="20"/>
    <x v="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72.900000000000006"/>
    <n v="1841"/>
    <x v="1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08.49"/>
    <n v="162"/>
    <x v="1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"/>
    <n v="473"/>
    <x v="1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44.01"/>
    <n v="24"/>
    <x v="0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65.94"/>
    <n v="518"/>
    <x v="1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.99"/>
    <n v="248"/>
    <x v="1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28"/>
    <n v="100"/>
    <x v="1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85.83"/>
    <n v="153"/>
    <x v="1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"/>
    <n v="37"/>
    <x v="3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90.48"/>
    <n v="4"/>
    <x v="3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25"/>
    <n v="157"/>
    <x v="1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92.01"/>
    <n v="270"/>
    <x v="1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93.07"/>
    <n v="134"/>
    <x v="1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61.01"/>
    <n v="50"/>
    <x v="0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92.04"/>
    <n v="89"/>
    <x v="3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81.13"/>
    <n v="165"/>
    <x v="1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73.5"/>
    <n v="18"/>
    <x v="0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85.22"/>
    <n v="186"/>
    <x v="1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110.97"/>
    <n v="413"/>
    <x v="1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32.97"/>
    <n v="90"/>
    <x v="3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6.01"/>
    <n v="92"/>
    <x v="0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84.97"/>
    <n v="527"/>
    <x v="1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25.01"/>
    <n v="319"/>
    <x v="1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66"/>
    <n v="354"/>
    <x v="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87.34"/>
    <n v="33"/>
    <x v="3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27.93"/>
    <n v="136"/>
    <x v="1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103.8"/>
    <n v="2"/>
    <x v="0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31.94"/>
    <n v="61"/>
    <x v="0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"/>
    <x v="0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08.85"/>
    <n v="1179"/>
    <x v="1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0.76"/>
    <n v="1126"/>
    <x v="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29.65"/>
    <n v="13"/>
    <x v="0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101.71"/>
    <n v="712"/>
    <x v="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61.5"/>
    <n v="30"/>
    <x v="0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35"/>
    <n v="213"/>
    <x v="1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40.049999999999997"/>
    <n v="229"/>
    <x v="1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110.97"/>
    <n v="35"/>
    <x v="3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36.96"/>
    <n v="157"/>
    <x v="1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30.97"/>
    <n v="232"/>
    <x v="1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47.04"/>
    <n v="92"/>
    <x v="3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88.07"/>
    <n v="257"/>
    <x v="1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1"/>
    <n v="168"/>
    <x v="1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26.03"/>
    <n v="167"/>
    <x v="1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67.819999999999993"/>
    <n v="772"/>
    <x v="1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9.96"/>
    <n v="407"/>
    <x v="1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110.02"/>
    <n v="564"/>
    <x v="1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89.96"/>
    <n v="68"/>
    <x v="0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79.010000000000005"/>
    <n v="34"/>
    <x v="0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86.87"/>
    <n v="655"/>
    <x v="1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62.04"/>
    <n v="177"/>
    <x v="1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26.97"/>
    <n v="113"/>
    <x v="1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54.12"/>
    <n v="728"/>
    <x v="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41.04"/>
    <n v="208"/>
    <x v="1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55.05"/>
    <n v="31"/>
    <x v="0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4"/>
    <n v="57"/>
    <x v="0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32"/>
    <n v="87"/>
    <x v="0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53.9"/>
    <n v="271"/>
    <x v="1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"/>
    <x v="3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33"/>
    <n v="113"/>
    <x v="1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43"/>
    <n v="191"/>
    <x v="1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86.86"/>
    <n v="136"/>
    <x v="1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96.8"/>
    <n v="10"/>
    <x v="0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33"/>
    <n v="66"/>
    <x v="0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68.03"/>
    <n v="49"/>
    <x v="0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58.87"/>
    <n v="788"/>
    <x v="1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105.05"/>
    <n v="80"/>
    <x v="0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33.049999999999997"/>
    <n v="106"/>
    <x v="1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78.819999999999993"/>
    <n v="51"/>
    <x v="3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68.2"/>
    <n v="215"/>
    <x v="1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75.73"/>
    <n v="141"/>
    <x v="1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31"/>
    <n v="115"/>
    <x v="1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01.88"/>
    <n v="193"/>
    <x v="1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52.88"/>
    <n v="730"/>
    <x v="1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71.010000000000005"/>
    <n v="100"/>
    <x v="0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102.39"/>
    <n v="88"/>
    <x v="2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74.47"/>
    <n v="37"/>
    <x v="0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51.01"/>
    <n v="31"/>
    <x v="3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90"/>
    <n v="26"/>
    <x v="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97.14"/>
    <n v="34"/>
    <x v="0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72.069999999999993"/>
    <n v="1186"/>
    <x v="1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75.239999999999995"/>
    <n v="125"/>
    <x v="1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32.97"/>
    <n v="14"/>
    <x v="0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1"/>
    <n v="55"/>
    <x v="0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45.04"/>
    <n v="110"/>
    <x v="1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52.96"/>
    <n v="188"/>
    <x v="1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60.02"/>
    <n v="87"/>
    <x v="0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44.03"/>
    <n v="203"/>
    <x v="1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3"/>
    <n v="197"/>
    <x v="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"/>
    <n v="107"/>
    <x v="1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32.049999999999997"/>
    <n v="269"/>
    <x v="1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73.61"/>
    <n v="51"/>
    <x v="0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08.71"/>
    <n v="1180"/>
    <x v="1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42.98"/>
    <n v="264"/>
    <x v="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83.32"/>
    <n v="30"/>
    <x v="0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42"/>
    <n v="63"/>
    <x v="0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55.93"/>
    <n v="193"/>
    <x v="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105.04"/>
    <n v="77"/>
    <x v="0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48"/>
    <n v="226"/>
    <x v="1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112.66"/>
    <n v="239"/>
    <x v="1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81.94"/>
    <n v="92"/>
    <x v="0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64.05"/>
    <n v="130"/>
    <x v="1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106.39"/>
    <n v="615"/>
    <x v="1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76.010000000000005"/>
    <n v="369"/>
    <x v="1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11.07"/>
    <n v="1095"/>
    <x v="1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95.94"/>
    <n v="51"/>
    <x v="0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43.04"/>
    <n v="801"/>
    <x v="1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67.97"/>
    <n v="291"/>
    <x v="1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89.99"/>
    <n v="350"/>
    <x v="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58.1"/>
    <n v="357"/>
    <x v="1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84"/>
    <n v="126"/>
    <x v="1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88.85"/>
    <n v="388"/>
    <x v="1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65.959999999999994"/>
    <n v="457"/>
    <x v="1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74.8"/>
    <n v="267"/>
    <x v="1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9999999999995"/>
    <n v="69"/>
    <x v="0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32.01"/>
    <n v="51"/>
    <x v="0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64.73"/>
    <n v="1"/>
    <x v="0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25"/>
    <n v="109"/>
    <x v="1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8"/>
    <n v="315"/>
    <x v="1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9999999999995"/>
    <n v="158"/>
    <x v="1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"/>
    <n v="154"/>
    <x v="1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44"/>
    <n v="90"/>
    <x v="0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64.739999999999995"/>
    <n v="75"/>
    <x v="0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4.01"/>
    <n v="853"/>
    <x v="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34.06"/>
    <n v="139"/>
    <x v="1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93.27"/>
    <n v="190"/>
    <x v="1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33"/>
    <n v="100"/>
    <x v="1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83.81"/>
    <n v="143"/>
    <x v="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63.99"/>
    <n v="563"/>
    <x v="1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81.91"/>
    <n v="31"/>
    <x v="0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3.05"/>
    <n v="99"/>
    <x v="3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01.98"/>
    <n v="198"/>
    <x v="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105.94"/>
    <n v="509"/>
    <x v="1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101.58"/>
    <n v="238"/>
    <x v="1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62.97"/>
    <n v="338"/>
    <x v="1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29.05"/>
    <n v="133"/>
    <x v="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77.930000000000007"/>
    <n v="208"/>
    <x v="1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80.81"/>
    <n v="51"/>
    <x v="0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76.010000000000005"/>
    <n v="652"/>
    <x v="1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72.989999999999995"/>
    <n v="114"/>
    <x v="1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53"/>
    <n v="102"/>
    <x v="1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54.16"/>
    <n v="357"/>
    <x v="1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32.950000000000003"/>
    <n v="140"/>
    <x v="1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"/>
    <n v="69"/>
    <x v="0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41.17"/>
    <n v="36"/>
    <x v="0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77.430000000000007"/>
    <n v="252"/>
    <x v="1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57.16"/>
    <n v="106"/>
    <x v="1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77.180000000000007"/>
    <n v="187"/>
    <x v="1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24.95"/>
    <n v="387"/>
    <x v="1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"/>
    <x v="1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46"/>
    <n v="186"/>
    <x v="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88.02"/>
    <n v="43"/>
    <x v="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"/>
    <x v="1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02.69"/>
    <n v="185"/>
    <x v="1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72.959999999999994"/>
    <n v="24"/>
    <x v="0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57.19"/>
    <n v="90"/>
    <x v="0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84.01"/>
    <n v="273"/>
    <x v="1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98.67"/>
    <n v="170"/>
    <x v="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1"/>
    <n v="188"/>
    <x v="1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2"/>
    <n v="347"/>
    <x v="1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81.569999999999993"/>
    <n v="69"/>
    <x v="0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37.04"/>
    <n v="25"/>
    <x v="0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"/>
    <n v="77"/>
    <x v="0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84.33"/>
    <n v="37"/>
    <x v="0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102.6"/>
    <n v="544"/>
    <x v="1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79.989999999999995"/>
    <n v="229"/>
    <x v="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70.06"/>
    <n v="39"/>
    <x v="0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41.91"/>
    <n v="238"/>
    <x v="1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57.99"/>
    <n v="64"/>
    <x v="0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40.94"/>
    <n v="118"/>
    <x v="1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70"/>
    <n v="85"/>
    <x v="0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73.84"/>
    <n v="29"/>
    <x v="0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41.98"/>
    <n v="210"/>
    <x v="1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77.930000000000007"/>
    <n v="170"/>
    <x v="1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2"/>
    <n v="116"/>
    <x v="1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47.02"/>
    <n v="259"/>
    <x v="1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2"/>
    <n v="231"/>
    <x v="1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54.12"/>
    <n v="128"/>
    <x v="1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57.29"/>
    <n v="189"/>
    <x v="1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103.81"/>
    <n v="7"/>
    <x v="0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105.03"/>
    <n v="774"/>
    <x v="1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90.26"/>
    <n v="28"/>
    <x v="0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76.98"/>
    <n v="52"/>
    <x v="0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102.6"/>
    <n v="407"/>
    <x v="1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55.01"/>
    <n v="156"/>
    <x v="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32.130000000000003"/>
    <n v="252"/>
    <x v="1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50.64"/>
    <n v="2"/>
    <x v="2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49.69"/>
    <n v="12"/>
    <x v="0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"/>
    <n v="164"/>
    <x v="1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46.93"/>
    <n v="163"/>
    <x v="1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"/>
    <n v="20"/>
    <x v="0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"/>
    <n v="319"/>
    <x v="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107.76"/>
    <n v="479"/>
    <x v="1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02.08"/>
    <n v="20"/>
    <x v="3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24.98"/>
    <n v="199"/>
    <x v="1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.94"/>
    <n v="795"/>
    <x v="1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67.95"/>
    <n v="51"/>
    <x v="0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26.07"/>
    <n v="57"/>
    <x v="0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05"/>
    <n v="156"/>
    <x v="1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25.83"/>
    <n v="36"/>
    <x v="0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77.67"/>
    <n v="58"/>
    <x v="2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57.83"/>
    <n v="237"/>
    <x v="1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92.96"/>
    <n v="59"/>
    <x v="0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37.950000000000003"/>
    <n v="183"/>
    <x v="1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31.84"/>
    <n v="1"/>
    <x v="0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40"/>
    <n v="176"/>
    <x v="1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101.1"/>
    <n v="238"/>
    <x v="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84.01"/>
    <n v="488"/>
    <x v="1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103.42"/>
    <n v="224"/>
    <x v="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05.13"/>
    <n v="18"/>
    <x v="0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89.22"/>
    <n v="46"/>
    <x v="0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52"/>
    <n v="117"/>
    <x v="1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64.959999999999994"/>
    <n v="217"/>
    <x v="1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46.24"/>
    <n v="112"/>
    <x v="1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51.15"/>
    <n v="73"/>
    <x v="0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33.909999999999997"/>
    <n v="212"/>
    <x v="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92.02"/>
    <n v="240"/>
    <x v="1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07.43"/>
    <n v="182"/>
    <x v="1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75.849999999999994"/>
    <n v="164"/>
    <x v="1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80.48"/>
    <n v="2"/>
    <x v="0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86.98"/>
    <n v="50"/>
    <x v="3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5.14"/>
    <n v="110"/>
    <x v="1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3"/>
    <n v="49"/>
    <x v="0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93.35"/>
    <n v="62"/>
    <x v="2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71.989999999999995"/>
    <n v="13"/>
    <x v="0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92.61"/>
    <n v="65"/>
    <x v="0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04.99"/>
    <n v="160"/>
    <x v="1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30.96"/>
    <n v="81"/>
    <x v="0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"/>
    <n v="32"/>
    <x v="0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9"/>
    <n v="10"/>
    <x v="0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73.92"/>
    <n v="27"/>
    <x v="0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36.99"/>
    <n v="63"/>
    <x v="3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46.9"/>
    <n v="161"/>
    <x v="1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2.02"/>
    <n v="1097"/>
    <x v="1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45.01"/>
    <n v="70"/>
    <x v="3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94.29"/>
    <n v="60"/>
    <x v="0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"/>
    <n v="367"/>
    <x v="1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97.04"/>
    <n v="1109"/>
    <x v="1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43.01"/>
    <n v="19"/>
    <x v="0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2"/>
    <n v="127"/>
    <x v="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2.150000000000006"/>
    <n v="735"/>
    <x v="1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51.01"/>
    <n v="5"/>
    <x v="0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"/>
    <n v="85"/>
    <x v="0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43.87"/>
    <n v="119"/>
    <x v="1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40.06"/>
    <n v="296"/>
    <x v="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43.83"/>
    <n v="85"/>
    <x v="0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3"/>
    <n v="356"/>
    <x v="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41.07"/>
    <n v="386"/>
    <x v="1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54.97"/>
    <n v="792"/>
    <x v="1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77.010000000000005"/>
    <n v="137"/>
    <x v="1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"/>
    <n v="338"/>
    <x v="1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91.94"/>
    <n v="108"/>
    <x v="1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97.07"/>
    <n v="61"/>
    <x v="0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58.92"/>
    <n v="28"/>
    <x v="0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2"/>
    <n v="228"/>
    <x v="1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103.87"/>
    <n v="22"/>
    <x v="0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93.47"/>
    <n v="374"/>
    <x v="1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61.97"/>
    <n v="155"/>
    <x v="1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"/>
    <n v="322"/>
    <x v="1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7.27"/>
    <n v="74"/>
    <x v="0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93.92"/>
    <n v="864"/>
    <x v="1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84.97"/>
    <n v="143"/>
    <x v="1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105.97"/>
    <n v="40"/>
    <x v="0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36.97"/>
    <n v="178"/>
    <x v="1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1.53"/>
    <n v="85"/>
    <x v="0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81"/>
    <n v="146"/>
    <x v="1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"/>
    <n v="152"/>
    <x v="1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26"/>
    <n v="67"/>
    <x v="0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34.17"/>
    <n v="40"/>
    <x v="0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8"/>
    <n v="217"/>
    <x v="1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5"/>
    <n v="52"/>
    <x v="0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"/>
    <n v="500"/>
    <x v="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106.86"/>
    <n v="88"/>
    <x v="0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46.02"/>
    <n v="113"/>
    <x v="1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100.17"/>
    <n v="427"/>
    <x v="1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8"/>
    <x v="3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"/>
    <n v="52"/>
    <x v="0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75"/>
    <n v="157"/>
    <x v="1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42.98"/>
    <n v="73"/>
    <x v="0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33.119999999999997"/>
    <n v="61"/>
    <x v="3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101.13"/>
    <n v="57"/>
    <x v="0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5.99"/>
    <n v="57"/>
    <x v="3"/>
    <n v="1122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C3E49-0628-4EFD-8359-0A69A894AE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s by Catego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D1DD6-5A2E-4AE5-8216-93605509BB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s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Outcomes by sub-catego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5060D-A04D-479B-9B8F-96D6F7C57A4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Outcomes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Outcomes by Creation Ti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E0FC-F0EB-48EC-B059-18BE4076B7A5}">
  <dimension ref="A1:F14"/>
  <sheetViews>
    <sheetView workbookViewId="0">
      <selection activeCell="B5" sqref="B5"/>
    </sheetView>
  </sheetViews>
  <sheetFormatPr defaultRowHeight="15.6" x14ac:dyDescent="0.3"/>
  <cols>
    <col min="1" max="1" width="20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2067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2040</v>
      </c>
      <c r="E8">
        <v>4</v>
      </c>
      <c r="F8">
        <v>4</v>
      </c>
    </row>
    <row r="9" spans="1:6" x14ac:dyDescent="0.3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7C17-1390-448C-A3AB-7357AD48F462}">
  <dimension ref="A1:F30"/>
  <sheetViews>
    <sheetView workbookViewId="0">
      <selection activeCell="I22" sqref="I22"/>
    </sheetView>
  </sheetViews>
  <sheetFormatPr defaultRowHeight="15.6" x14ac:dyDescent="0.3"/>
  <cols>
    <col min="1" max="1" width="23.3984375" bestFit="1" customWidth="1"/>
    <col min="2" max="2" width="11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2067</v>
      </c>
    </row>
    <row r="2" spans="1:6" x14ac:dyDescent="0.3">
      <c r="A2" s="4" t="s">
        <v>2065</v>
      </c>
      <c r="B2" t="s">
        <v>2067</v>
      </c>
    </row>
    <row r="4" spans="1:6" x14ac:dyDescent="0.3">
      <c r="A4" s="4" t="s">
        <v>2071</v>
      </c>
      <c r="B4" s="4" t="s">
        <v>2072</v>
      </c>
    </row>
    <row r="5" spans="1:6" x14ac:dyDescent="0.3">
      <c r="A5" s="4" t="s">
        <v>2073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2064</v>
      </c>
      <c r="E7">
        <v>4</v>
      </c>
      <c r="F7">
        <v>4</v>
      </c>
    </row>
    <row r="8" spans="1:6" x14ac:dyDescent="0.3">
      <c r="A8" s="5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2047</v>
      </c>
      <c r="C10">
        <v>8</v>
      </c>
      <c r="E10">
        <v>10</v>
      </c>
      <c r="F10">
        <v>18</v>
      </c>
    </row>
    <row r="11" spans="1:6" x14ac:dyDescent="0.3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2042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B3DB-D23D-4132-8D22-BA4B8C8800E9}">
  <dimension ref="A1:E18"/>
  <sheetViews>
    <sheetView workbookViewId="0">
      <selection activeCell="F21" sqref="F21"/>
    </sheetView>
  </sheetViews>
  <sheetFormatPr defaultRowHeight="15.6" x14ac:dyDescent="0.3"/>
  <cols>
    <col min="1" max="1" width="24.5" bestFit="1" customWidth="1"/>
    <col min="2" max="2" width="11.39843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2065</v>
      </c>
      <c r="B1" t="s">
        <v>2067</v>
      </c>
    </row>
    <row r="2" spans="1:5" x14ac:dyDescent="0.3">
      <c r="A2" s="4" t="s">
        <v>2088</v>
      </c>
      <c r="B2" t="s">
        <v>2067</v>
      </c>
    </row>
    <row r="4" spans="1:5" x14ac:dyDescent="0.3">
      <c r="A4" s="4" t="s">
        <v>2090</v>
      </c>
      <c r="B4" s="4" t="s">
        <v>2072</v>
      </c>
    </row>
    <row r="5" spans="1:5" x14ac:dyDescent="0.3">
      <c r="A5" s="4" t="s">
        <v>2089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8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E13" sqref="E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69921875" bestFit="1" customWidth="1"/>
    <col min="7" max="7" width="13.8984375" bestFit="1" customWidth="1"/>
    <col min="9" max="9" width="13" bestFit="1" customWidth="1"/>
    <col min="12" max="12" width="11.19921875" bestFit="1" customWidth="1"/>
    <col min="13" max="13" width="21.3984375" bestFit="1" customWidth="1"/>
    <col min="14" max="14" width="11.19921875" bestFit="1" customWidth="1"/>
    <col min="15" max="15" width="20.296875" bestFit="1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6" t="s">
        <v>2075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IF(E2=0,0,ROUND(E2/I2,2))</f>
        <v>0</v>
      </c>
      <c r="G2">
        <f t="shared" ref="G2:G65" si="1">ROUND((E2/D2)*100,0)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 t="shared" ref="M2:M65" si="2">(((L2/60)/60)/24)+DATE(1970,1,1)</f>
        <v>42336.25</v>
      </c>
      <c r="N2">
        <v>1450159200</v>
      </c>
      <c r="O2" s="7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2041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92.15</v>
      </c>
      <c r="G3">
        <f t="shared" si="1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si="2"/>
        <v>41870.208333333336</v>
      </c>
      <c r="N3">
        <v>1408597200</v>
      </c>
      <c r="O3" s="7">
        <f t="shared" si="3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2043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100.02</v>
      </c>
      <c r="G4">
        <f t="shared" si="1"/>
        <v>131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2044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103.21</v>
      </c>
      <c r="G5">
        <f t="shared" si="1"/>
        <v>59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2043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99.34</v>
      </c>
      <c r="G6">
        <f t="shared" si="1"/>
        <v>69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2045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75.83</v>
      </c>
      <c r="G7">
        <f t="shared" si="1"/>
        <v>174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2045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60.56</v>
      </c>
      <c r="G8">
        <f t="shared" si="1"/>
        <v>21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2046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64.94</v>
      </c>
      <c r="G9">
        <f t="shared" si="1"/>
        <v>328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2045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31</v>
      </c>
      <c r="G10">
        <f t="shared" si="1"/>
        <v>20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2045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72.91</v>
      </c>
      <c r="G11">
        <f t="shared" si="1"/>
        <v>52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2047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62.9</v>
      </c>
      <c r="G12">
        <f t="shared" si="1"/>
        <v>266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2048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112.22</v>
      </c>
      <c r="G13">
        <f t="shared" si="1"/>
        <v>48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2045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102.35</v>
      </c>
      <c r="G14">
        <f t="shared" si="1"/>
        <v>89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2048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105.05</v>
      </c>
      <c r="G15">
        <f t="shared" si="1"/>
        <v>245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2049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94.15</v>
      </c>
      <c r="G16">
        <f t="shared" si="1"/>
        <v>67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2049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84.99</v>
      </c>
      <c r="G17">
        <f t="shared" si="1"/>
        <v>47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2050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110.41</v>
      </c>
      <c r="G18">
        <f t="shared" si="1"/>
        <v>649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2037</v>
      </c>
      <c r="T18" t="s">
        <v>2051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107.96</v>
      </c>
      <c r="G19">
        <f t="shared" si="1"/>
        <v>159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2052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45.1</v>
      </c>
      <c r="G20">
        <f t="shared" si="1"/>
        <v>67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2045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45</v>
      </c>
      <c r="G21">
        <f t="shared" si="1"/>
        <v>49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2045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105.97</v>
      </c>
      <c r="G22">
        <f t="shared" si="1"/>
        <v>112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2048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69.06</v>
      </c>
      <c r="G23">
        <f t="shared" si="1"/>
        <v>41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2045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85.04</v>
      </c>
      <c r="G24">
        <f t="shared" si="1"/>
        <v>128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2045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105.23</v>
      </c>
      <c r="G25">
        <f t="shared" si="1"/>
        <v>332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2046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39</v>
      </c>
      <c r="G26">
        <f t="shared" si="1"/>
        <v>113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2050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73.03</v>
      </c>
      <c r="G27">
        <f t="shared" si="1"/>
        <v>216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2053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35.01</v>
      </c>
      <c r="G28">
        <f t="shared" si="1"/>
        <v>48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2045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106.6</v>
      </c>
      <c r="G29">
        <f t="shared" si="1"/>
        <v>80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2043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62</v>
      </c>
      <c r="G30">
        <f t="shared" si="1"/>
        <v>105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2045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94</v>
      </c>
      <c r="G31">
        <f t="shared" si="1"/>
        <v>329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2054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112.05</v>
      </c>
      <c r="G32">
        <f t="shared" si="1"/>
        <v>161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2052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48.01</v>
      </c>
      <c r="G33">
        <f t="shared" si="1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2053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38</v>
      </c>
      <c r="G34">
        <f t="shared" si="1"/>
        <v>87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2046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35</v>
      </c>
      <c r="G35">
        <f t="shared" si="1"/>
        <v>378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2045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85</v>
      </c>
      <c r="G36">
        <f t="shared" si="1"/>
        <v>151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2046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95.99</v>
      </c>
      <c r="G37">
        <f t="shared" si="1"/>
        <v>150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2048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68.81</v>
      </c>
      <c r="G38">
        <f t="shared" si="1"/>
        <v>157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2045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105.97</v>
      </c>
      <c r="G39">
        <f t="shared" si="1"/>
        <v>140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2037</v>
      </c>
      <c r="T39" t="s">
        <v>2055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75.260000000000005</v>
      </c>
      <c r="G40">
        <f t="shared" si="1"/>
        <v>325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2039</v>
      </c>
      <c r="T40" t="s">
        <v>2042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57.13</v>
      </c>
      <c r="G41">
        <f t="shared" si="1"/>
        <v>51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2045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75.14</v>
      </c>
      <c r="G42">
        <f t="shared" si="1"/>
        <v>169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2050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107.42</v>
      </c>
      <c r="G43">
        <f t="shared" si="1"/>
        <v>213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2043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36</v>
      </c>
      <c r="G44">
        <f t="shared" si="1"/>
        <v>444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2041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27</v>
      </c>
      <c r="G45">
        <f t="shared" si="1"/>
        <v>186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2037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107.56</v>
      </c>
      <c r="G46">
        <f t="shared" si="1"/>
        <v>659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2037</v>
      </c>
      <c r="T46" t="s">
        <v>2055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94.38</v>
      </c>
      <c r="G47">
        <f t="shared" si="1"/>
        <v>48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2045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46.16</v>
      </c>
      <c r="G48">
        <f t="shared" si="1"/>
        <v>115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2043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47.85</v>
      </c>
      <c r="G49">
        <f t="shared" si="1"/>
        <v>475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2045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53.01</v>
      </c>
      <c r="G50">
        <f t="shared" si="1"/>
        <v>387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2045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45.06</v>
      </c>
      <c r="G51">
        <f t="shared" si="1"/>
        <v>190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2043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>
        <f t="shared" si="1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99.01</v>
      </c>
      <c r="G53">
        <f t="shared" si="1"/>
        <v>92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2050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32.79</v>
      </c>
      <c r="G54">
        <f t="shared" si="1"/>
        <v>34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2045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59.12</v>
      </c>
      <c r="G55">
        <f t="shared" si="1"/>
        <v>140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2048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44.93</v>
      </c>
      <c r="G56">
        <f t="shared" si="1"/>
        <v>90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2050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89.66</v>
      </c>
      <c r="G57">
        <f t="shared" si="1"/>
        <v>178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70.08</v>
      </c>
      <c r="G58">
        <f t="shared" si="1"/>
        <v>144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2050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31.06</v>
      </c>
      <c r="G59">
        <f t="shared" si="1"/>
        <v>215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2053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29.06</v>
      </c>
      <c r="G60">
        <f t="shared" si="1"/>
        <v>227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2045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30.09</v>
      </c>
      <c r="G61">
        <f t="shared" si="1"/>
        <v>275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2045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85</v>
      </c>
      <c r="G62">
        <f t="shared" si="1"/>
        <v>144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2045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82</v>
      </c>
      <c r="G63">
        <f t="shared" si="1"/>
        <v>93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2045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58.04</v>
      </c>
      <c r="G64">
        <f t="shared" si="1"/>
        <v>723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2044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111.4</v>
      </c>
      <c r="G65">
        <f t="shared" si="1"/>
        <v>12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2045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IF(E66=0,0,ROUND(E66/I66,2))</f>
        <v>71.95</v>
      </c>
      <c r="G66">
        <f t="shared" ref="G66:G129" si="5">ROUND((E66/D66)*100,0)</f>
        <v>98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ref="M66:M129" si="6">(((L66/60)/60)/24)+DATE(1970,1,1)</f>
        <v>43283.208333333328</v>
      </c>
      <c r="N66">
        <v>1531803600</v>
      </c>
      <c r="O66" s="7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2044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61.04</v>
      </c>
      <c r="G67">
        <f t="shared" si="5"/>
        <v>236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si="6"/>
        <v>40570.25</v>
      </c>
      <c r="N67">
        <v>1296712800</v>
      </c>
      <c r="O67" s="7">
        <f t="shared" si="7"/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2045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108.92</v>
      </c>
      <c r="G68">
        <f t="shared" si="5"/>
        <v>45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2045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29</v>
      </c>
      <c r="G69">
        <f t="shared" si="5"/>
        <v>162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2050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58.98</v>
      </c>
      <c r="G70">
        <f t="shared" si="5"/>
        <v>255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2045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111.82</v>
      </c>
      <c r="G71">
        <f t="shared" si="5"/>
        <v>24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2045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64</v>
      </c>
      <c r="G72">
        <f t="shared" si="5"/>
        <v>124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2045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85.32</v>
      </c>
      <c r="G73">
        <f t="shared" si="5"/>
        <v>108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2045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74.48</v>
      </c>
      <c r="G74">
        <f t="shared" si="5"/>
        <v>670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2052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105.15</v>
      </c>
      <c r="G75">
        <f t="shared" si="5"/>
        <v>661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56.19</v>
      </c>
      <c r="G76">
        <f t="shared" si="5"/>
        <v>122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85.92</v>
      </c>
      <c r="G77">
        <f t="shared" si="5"/>
        <v>151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2039</v>
      </c>
      <c r="T77" t="s">
        <v>2042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57</v>
      </c>
      <c r="G78">
        <f t="shared" si="5"/>
        <v>78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2045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79.64</v>
      </c>
      <c r="G79">
        <f t="shared" si="5"/>
        <v>47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2052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41.02</v>
      </c>
      <c r="G80">
        <f t="shared" si="5"/>
        <v>301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2037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48</v>
      </c>
      <c r="G81">
        <f t="shared" si="5"/>
        <v>70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2045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55.21</v>
      </c>
      <c r="G82">
        <f t="shared" si="5"/>
        <v>637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2053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92.11</v>
      </c>
      <c r="G83">
        <f t="shared" si="5"/>
        <v>225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2043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83.18</v>
      </c>
      <c r="G84">
        <f t="shared" si="5"/>
        <v>1497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2053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40</v>
      </c>
      <c r="G85">
        <f t="shared" si="5"/>
        <v>38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2047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111.13</v>
      </c>
      <c r="G86">
        <f t="shared" si="5"/>
        <v>132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2050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90.56</v>
      </c>
      <c r="G87">
        <f t="shared" si="5"/>
        <v>131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2049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61.11</v>
      </c>
      <c r="G88">
        <f t="shared" si="5"/>
        <v>168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2045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83.02</v>
      </c>
      <c r="G89">
        <f t="shared" si="5"/>
        <v>62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2043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110.76</v>
      </c>
      <c r="G90">
        <f t="shared" si="5"/>
        <v>261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2037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89.46</v>
      </c>
      <c r="G91">
        <f t="shared" si="5"/>
        <v>253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2045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57.85</v>
      </c>
      <c r="G92">
        <f t="shared" si="5"/>
        <v>79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2045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110</v>
      </c>
      <c r="G93">
        <f t="shared" si="5"/>
        <v>48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2037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103.97</v>
      </c>
      <c r="G94">
        <f t="shared" si="5"/>
        <v>259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2053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108</v>
      </c>
      <c r="G95">
        <f t="shared" si="5"/>
        <v>61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2045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48.93</v>
      </c>
      <c r="G96">
        <f t="shared" si="5"/>
        <v>304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2044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37.67</v>
      </c>
      <c r="G97">
        <f t="shared" si="5"/>
        <v>113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2046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65</v>
      </c>
      <c r="G98">
        <f t="shared" si="5"/>
        <v>217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2045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106.61</v>
      </c>
      <c r="G99">
        <f t="shared" si="5"/>
        <v>927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2041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27.01</v>
      </c>
      <c r="G100">
        <f t="shared" si="5"/>
        <v>34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2053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91.16</v>
      </c>
      <c r="G101">
        <f t="shared" si="5"/>
        <v>197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2045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>
        <f t="shared" si="5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2045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56.05</v>
      </c>
      <c r="G103">
        <f t="shared" si="5"/>
        <v>1021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2047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31.02</v>
      </c>
      <c r="G104">
        <f t="shared" si="5"/>
        <v>282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2050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66.510000000000005</v>
      </c>
      <c r="G105">
        <f t="shared" si="5"/>
        <v>25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2047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89.01</v>
      </c>
      <c r="G106">
        <f t="shared" si="5"/>
        <v>143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103.46</v>
      </c>
      <c r="G107">
        <f t="shared" si="5"/>
        <v>145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2044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95.28</v>
      </c>
      <c r="G108">
        <f t="shared" si="5"/>
        <v>359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2045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75.900000000000006</v>
      </c>
      <c r="G109">
        <f t="shared" si="5"/>
        <v>186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2045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107.58</v>
      </c>
      <c r="G110">
        <f t="shared" si="5"/>
        <v>595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2046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51.32</v>
      </c>
      <c r="G111">
        <f t="shared" si="5"/>
        <v>59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71.98</v>
      </c>
      <c r="G112">
        <f t="shared" si="5"/>
        <v>15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2041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108.95</v>
      </c>
      <c r="G113">
        <f t="shared" si="5"/>
        <v>120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2037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35</v>
      </c>
      <c r="G114">
        <f t="shared" si="5"/>
        <v>269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2044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94.94</v>
      </c>
      <c r="G115">
        <f t="shared" si="5"/>
        <v>377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2041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109.65</v>
      </c>
      <c r="G116">
        <f t="shared" si="5"/>
        <v>727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2050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44</v>
      </c>
      <c r="G117">
        <f t="shared" si="5"/>
        <v>87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2037</v>
      </c>
      <c r="T117" t="s">
        <v>2055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86.79</v>
      </c>
      <c r="G118">
        <f t="shared" si="5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2045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30.99</v>
      </c>
      <c r="G119">
        <f t="shared" si="5"/>
        <v>174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94.79</v>
      </c>
      <c r="G120">
        <f t="shared" si="5"/>
        <v>118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2039</v>
      </c>
      <c r="T120" t="s">
        <v>2042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69.790000000000006</v>
      </c>
      <c r="G121">
        <f t="shared" si="5"/>
        <v>215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2046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63</v>
      </c>
      <c r="G122">
        <f t="shared" si="5"/>
        <v>149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110.03</v>
      </c>
      <c r="G123">
        <f t="shared" si="5"/>
        <v>219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2053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26</v>
      </c>
      <c r="G124">
        <f t="shared" si="5"/>
        <v>64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2037</v>
      </c>
      <c r="T124" t="s">
        <v>2055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49.99</v>
      </c>
      <c r="G125">
        <f t="shared" si="5"/>
        <v>19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2045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101.72</v>
      </c>
      <c r="G126">
        <f t="shared" si="5"/>
        <v>368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2039</v>
      </c>
      <c r="T126" t="s">
        <v>2042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47.08</v>
      </c>
      <c r="G127">
        <f t="shared" si="5"/>
        <v>160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2045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89.94</v>
      </c>
      <c r="G128">
        <f t="shared" si="5"/>
        <v>39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2045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78.97</v>
      </c>
      <c r="G129">
        <f t="shared" si="5"/>
        <v>51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2045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IF(E130=0,0,ROUND(E130/I130,2))</f>
        <v>80.069999999999993</v>
      </c>
      <c r="G130">
        <f t="shared" ref="G130:G193" si="9">ROUND((E130/D130)*100,0)</f>
        <v>60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ref="M130:M193" si="10">(((L130/60)/60)/24)+DATE(1970,1,1)</f>
        <v>40417.208333333336</v>
      </c>
      <c r="N130">
        <v>1284008400</v>
      </c>
      <c r="O130" s="7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2043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86.47</v>
      </c>
      <c r="G131">
        <f t="shared" si="9"/>
        <v>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si="10"/>
        <v>42038.25</v>
      </c>
      <c r="N131">
        <v>1425103200</v>
      </c>
      <c r="O131" s="7">
        <f t="shared" si="11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2041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28</v>
      </c>
      <c r="G132">
        <f t="shared" si="9"/>
        <v>155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2048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68</v>
      </c>
      <c r="G133">
        <f t="shared" si="9"/>
        <v>101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2044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43.08</v>
      </c>
      <c r="G134">
        <f t="shared" si="9"/>
        <v>116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2045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87.96</v>
      </c>
      <c r="G135">
        <f t="shared" si="9"/>
        <v>311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94.99</v>
      </c>
      <c r="G136">
        <f t="shared" si="9"/>
        <v>90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2046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46.91</v>
      </c>
      <c r="G137">
        <f t="shared" si="9"/>
        <v>71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2045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46.91</v>
      </c>
      <c r="G138">
        <f t="shared" si="9"/>
        <v>3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2048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94.24</v>
      </c>
      <c r="G139">
        <f t="shared" si="9"/>
        <v>262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2037</v>
      </c>
      <c r="T139" t="s">
        <v>2051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80.14</v>
      </c>
      <c r="G140">
        <f t="shared" si="9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59.04</v>
      </c>
      <c r="G141">
        <f t="shared" si="9"/>
        <v>21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2050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65.989999999999995</v>
      </c>
      <c r="G142">
        <f t="shared" si="9"/>
        <v>223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2046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60.99</v>
      </c>
      <c r="G143">
        <f t="shared" si="9"/>
        <v>102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2044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98.31</v>
      </c>
      <c r="G144">
        <f t="shared" si="9"/>
        <v>230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2044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104.6</v>
      </c>
      <c r="G145">
        <f t="shared" si="9"/>
        <v>136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2049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86.07</v>
      </c>
      <c r="G146">
        <f t="shared" si="9"/>
        <v>129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2045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76.989999999999995</v>
      </c>
      <c r="G147">
        <f t="shared" si="9"/>
        <v>237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2050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29.76</v>
      </c>
      <c r="G148">
        <f t="shared" si="9"/>
        <v>17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2045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46.92</v>
      </c>
      <c r="G149">
        <f t="shared" si="9"/>
        <v>112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2045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105.19</v>
      </c>
      <c r="G150">
        <f t="shared" si="9"/>
        <v>121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2050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69.91</v>
      </c>
      <c r="G151">
        <f t="shared" si="9"/>
        <v>220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2049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>
        <f t="shared" si="9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2043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60.01</v>
      </c>
      <c r="G153">
        <f t="shared" si="9"/>
        <v>64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2047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52.01</v>
      </c>
      <c r="G154">
        <f t="shared" si="9"/>
        <v>423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2049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31</v>
      </c>
      <c r="G155">
        <f t="shared" si="9"/>
        <v>93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2045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95.04</v>
      </c>
      <c r="G156">
        <f t="shared" si="9"/>
        <v>59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2049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75.97</v>
      </c>
      <c r="G157">
        <f t="shared" si="9"/>
        <v>65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2045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71.010000000000005</v>
      </c>
      <c r="G158">
        <f t="shared" si="9"/>
        <v>74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2043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73.73</v>
      </c>
      <c r="G159">
        <f t="shared" si="9"/>
        <v>53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2039</v>
      </c>
      <c r="T159" t="s">
        <v>2042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113.17</v>
      </c>
      <c r="G160">
        <f t="shared" si="9"/>
        <v>221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2043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105.01</v>
      </c>
      <c r="G161">
        <f t="shared" si="9"/>
        <v>100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2045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79.180000000000007</v>
      </c>
      <c r="G162">
        <f t="shared" si="9"/>
        <v>162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2050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57.33</v>
      </c>
      <c r="G163">
        <f t="shared" si="9"/>
        <v>78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2044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58.18</v>
      </c>
      <c r="G164">
        <f t="shared" si="9"/>
        <v>150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2043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36.03</v>
      </c>
      <c r="G165">
        <f t="shared" si="9"/>
        <v>253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2039</v>
      </c>
      <c r="T165" t="s">
        <v>2042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107.99</v>
      </c>
      <c r="G166">
        <f t="shared" si="9"/>
        <v>100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2045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44.01</v>
      </c>
      <c r="G167">
        <f t="shared" si="9"/>
        <v>122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2044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55.08</v>
      </c>
      <c r="G168">
        <f t="shared" si="9"/>
        <v>137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2039</v>
      </c>
      <c r="T168" t="s">
        <v>2042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74</v>
      </c>
      <c r="G169">
        <f t="shared" si="9"/>
        <v>416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2045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42</v>
      </c>
      <c r="G170">
        <f t="shared" si="9"/>
        <v>31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2049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77.989999999999995</v>
      </c>
      <c r="G171">
        <f t="shared" si="9"/>
        <v>424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2054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82.51</v>
      </c>
      <c r="G172">
        <f t="shared" si="9"/>
        <v>3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2049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104.2</v>
      </c>
      <c r="G173">
        <f t="shared" si="9"/>
        <v>11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25.5</v>
      </c>
      <c r="G174">
        <f t="shared" si="9"/>
        <v>83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2046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100.98</v>
      </c>
      <c r="G175">
        <f t="shared" si="9"/>
        <v>163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2045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111.83</v>
      </c>
      <c r="G176">
        <f t="shared" si="9"/>
        <v>895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2050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42</v>
      </c>
      <c r="G177">
        <f t="shared" si="9"/>
        <v>26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2045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110.05</v>
      </c>
      <c r="G178">
        <f t="shared" si="9"/>
        <v>75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2045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59</v>
      </c>
      <c r="G179">
        <f t="shared" si="9"/>
        <v>416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2045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32.99</v>
      </c>
      <c r="G180">
        <f t="shared" si="9"/>
        <v>96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2041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45.01</v>
      </c>
      <c r="G181">
        <f t="shared" si="9"/>
        <v>358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2045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81.98</v>
      </c>
      <c r="G182">
        <f t="shared" si="9"/>
        <v>308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2050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39.08</v>
      </c>
      <c r="G183">
        <f t="shared" si="9"/>
        <v>62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2044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59</v>
      </c>
      <c r="G184">
        <f t="shared" si="9"/>
        <v>722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2045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40.99</v>
      </c>
      <c r="G185">
        <f t="shared" si="9"/>
        <v>69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2043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31.03</v>
      </c>
      <c r="G186">
        <f t="shared" si="9"/>
        <v>293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2045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37.79</v>
      </c>
      <c r="G187">
        <f t="shared" si="9"/>
        <v>72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32.01</v>
      </c>
      <c r="G188">
        <f t="shared" si="9"/>
        <v>32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2045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95.97</v>
      </c>
      <c r="G189">
        <f t="shared" si="9"/>
        <v>230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2054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75</v>
      </c>
      <c r="G190">
        <f t="shared" si="9"/>
        <v>32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2045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102.05</v>
      </c>
      <c r="G191">
        <f t="shared" si="9"/>
        <v>24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2045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105.75</v>
      </c>
      <c r="G192">
        <f t="shared" si="9"/>
        <v>69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2045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37.07</v>
      </c>
      <c r="G193">
        <f t="shared" si="9"/>
        <v>38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2045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IF(E194=0,0,ROUND(E194/I194,2))</f>
        <v>35.049999999999997</v>
      </c>
      <c r="G194">
        <f t="shared" ref="G194:G257" si="13">ROUND((E194/D194)*100,0)</f>
        <v>20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ref="M194:M257" si="14">(((L194/60)/60)/24)+DATE(1970,1,1)</f>
        <v>41817.208333333336</v>
      </c>
      <c r="N194">
        <v>1404190800</v>
      </c>
      <c r="O194" s="7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2043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46.34</v>
      </c>
      <c r="G195">
        <f t="shared" si="13"/>
        <v>46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si="14"/>
        <v>43198.208333333328</v>
      </c>
      <c r="N195">
        <v>1523509200</v>
      </c>
      <c r="O195" s="7">
        <f t="shared" si="15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2049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69.17</v>
      </c>
      <c r="G196">
        <f t="shared" si="13"/>
        <v>123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109.08</v>
      </c>
      <c r="G197">
        <f t="shared" si="13"/>
        <v>362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2047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51.78</v>
      </c>
      <c r="G198">
        <f t="shared" si="13"/>
        <v>63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2050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82.01</v>
      </c>
      <c r="G199">
        <f t="shared" si="13"/>
        <v>298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2048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35.96</v>
      </c>
      <c r="G200">
        <f t="shared" si="13"/>
        <v>10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2047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74.459999999999994</v>
      </c>
      <c r="G201">
        <f t="shared" si="13"/>
        <v>54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2043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>
        <f t="shared" si="1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2045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91.11</v>
      </c>
      <c r="G203">
        <f t="shared" si="13"/>
        <v>681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2044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79.790000000000006</v>
      </c>
      <c r="G204">
        <f t="shared" si="13"/>
        <v>79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2041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43</v>
      </c>
      <c r="G205">
        <f t="shared" si="13"/>
        <v>134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2045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63.23</v>
      </c>
      <c r="G206">
        <f t="shared" si="13"/>
        <v>3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70.180000000000007</v>
      </c>
      <c r="G207">
        <f t="shared" si="13"/>
        <v>432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2045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61.33</v>
      </c>
      <c r="G208">
        <f t="shared" si="13"/>
        <v>39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2037</v>
      </c>
      <c r="T208" t="s">
        <v>2055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99</v>
      </c>
      <c r="G209">
        <f t="shared" si="13"/>
        <v>426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2043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96.98</v>
      </c>
      <c r="G210">
        <f t="shared" si="13"/>
        <v>101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2046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51</v>
      </c>
      <c r="G211">
        <f t="shared" si="13"/>
        <v>21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2046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28.04</v>
      </c>
      <c r="G212">
        <f t="shared" si="13"/>
        <v>67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60.98</v>
      </c>
      <c r="G213">
        <f t="shared" si="13"/>
        <v>95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2045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73.209999999999994</v>
      </c>
      <c r="G214">
        <f t="shared" si="13"/>
        <v>152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2045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40</v>
      </c>
      <c r="G215">
        <f t="shared" si="13"/>
        <v>195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2049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86.81</v>
      </c>
      <c r="G216">
        <f t="shared" si="13"/>
        <v>1023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2043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42.13</v>
      </c>
      <c r="G217">
        <f t="shared" si="13"/>
        <v>4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2045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103.98</v>
      </c>
      <c r="G218">
        <f t="shared" si="13"/>
        <v>155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2045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62</v>
      </c>
      <c r="G219">
        <f t="shared" si="13"/>
        <v>45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31.01</v>
      </c>
      <c r="G220">
        <f t="shared" si="13"/>
        <v>216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2054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89.99</v>
      </c>
      <c r="G221">
        <f t="shared" si="13"/>
        <v>332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2052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39.24</v>
      </c>
      <c r="G222">
        <f t="shared" si="13"/>
        <v>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2045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54.99</v>
      </c>
      <c r="G223">
        <f t="shared" si="13"/>
        <v>99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2041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47.99</v>
      </c>
      <c r="G224">
        <f t="shared" si="13"/>
        <v>138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2039</v>
      </c>
      <c r="T224" t="s">
        <v>2042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87.97</v>
      </c>
      <c r="G225">
        <f t="shared" si="13"/>
        <v>94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2045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52</v>
      </c>
      <c r="G226">
        <f t="shared" si="13"/>
        <v>404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30</v>
      </c>
      <c r="G227">
        <f t="shared" si="13"/>
        <v>260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2043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98.21</v>
      </c>
      <c r="G228">
        <f t="shared" si="13"/>
        <v>367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2039</v>
      </c>
      <c r="T228" t="s">
        <v>2042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108.96</v>
      </c>
      <c r="G229">
        <f t="shared" si="13"/>
        <v>169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67</v>
      </c>
      <c r="G230">
        <f t="shared" si="13"/>
        <v>120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2052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64.989999999999995</v>
      </c>
      <c r="G231">
        <f t="shared" si="13"/>
        <v>194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99.84</v>
      </c>
      <c r="G232">
        <f t="shared" si="13"/>
        <v>420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2053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82.43</v>
      </c>
      <c r="G233">
        <f t="shared" si="13"/>
        <v>77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2045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63.29</v>
      </c>
      <c r="G234">
        <f t="shared" si="13"/>
        <v>171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2045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96.77</v>
      </c>
      <c r="G235">
        <f t="shared" si="13"/>
        <v>158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2052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54.91</v>
      </c>
      <c r="G236">
        <f t="shared" si="13"/>
        <v>109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2053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39.01</v>
      </c>
      <c r="G237">
        <f t="shared" si="13"/>
        <v>42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2052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75.84</v>
      </c>
      <c r="G238">
        <f t="shared" si="13"/>
        <v>11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2043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45.05</v>
      </c>
      <c r="G239">
        <f t="shared" si="13"/>
        <v>159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2052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104.52</v>
      </c>
      <c r="G240">
        <f t="shared" si="13"/>
        <v>422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2045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76.27</v>
      </c>
      <c r="G241">
        <f t="shared" si="13"/>
        <v>98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2050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69.02</v>
      </c>
      <c r="G242">
        <f t="shared" si="13"/>
        <v>419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2045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101.98</v>
      </c>
      <c r="G243">
        <f t="shared" si="13"/>
        <v>102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2037</v>
      </c>
      <c r="T243" t="s">
        <v>2051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42.92</v>
      </c>
      <c r="G244">
        <f t="shared" si="13"/>
        <v>128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2043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43.03</v>
      </c>
      <c r="G245">
        <f t="shared" si="13"/>
        <v>445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2045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75.25</v>
      </c>
      <c r="G246">
        <f t="shared" si="13"/>
        <v>570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2045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69.02</v>
      </c>
      <c r="G247">
        <f t="shared" si="13"/>
        <v>509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2045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65.989999999999995</v>
      </c>
      <c r="G248">
        <f t="shared" si="13"/>
        <v>326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2044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98.01</v>
      </c>
      <c r="G249">
        <f t="shared" si="13"/>
        <v>933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2037</v>
      </c>
      <c r="T249" t="s">
        <v>2055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60.11</v>
      </c>
      <c r="G250">
        <f t="shared" si="13"/>
        <v>211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26</v>
      </c>
      <c r="G251">
        <f t="shared" si="13"/>
        <v>273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2037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>
        <f t="shared" si="1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2043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38.020000000000003</v>
      </c>
      <c r="G253">
        <f t="shared" si="13"/>
        <v>54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2045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106.15</v>
      </c>
      <c r="G254">
        <f t="shared" si="13"/>
        <v>626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2045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81.02</v>
      </c>
      <c r="G255">
        <f t="shared" si="13"/>
        <v>89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2048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96.65</v>
      </c>
      <c r="G256">
        <f t="shared" si="13"/>
        <v>185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2037</v>
      </c>
      <c r="T256" t="s">
        <v>2051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57</v>
      </c>
      <c r="G257">
        <f t="shared" si="13"/>
        <v>120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2043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IF(E258=0,0,ROUND(E258/I258,2))</f>
        <v>63.93</v>
      </c>
      <c r="G258">
        <f t="shared" ref="G258:G321" si="17">ROUND((E258/D258)*100,0)</f>
        <v>23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ref="M258:M321" si="18">(((L258/60)/60)/24)+DATE(1970,1,1)</f>
        <v>42393.25</v>
      </c>
      <c r="N258">
        <v>1456812000</v>
      </c>
      <c r="O258" s="7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2043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90.46</v>
      </c>
      <c r="G259">
        <f t="shared" si="17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si="18"/>
        <v>41338.25</v>
      </c>
      <c r="N259">
        <v>1363669200</v>
      </c>
      <c r="O259" s="7">
        <f t="shared" si="19"/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2045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72.17</v>
      </c>
      <c r="G260">
        <f t="shared" si="17"/>
        <v>268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2045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77.930000000000007</v>
      </c>
      <c r="G261">
        <f t="shared" si="17"/>
        <v>598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2039</v>
      </c>
      <c r="T261" t="s">
        <v>2042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38.07</v>
      </c>
      <c r="G262">
        <f t="shared" si="17"/>
        <v>158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2043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57.94</v>
      </c>
      <c r="G263">
        <f t="shared" si="17"/>
        <v>31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2043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49.79</v>
      </c>
      <c r="G264">
        <f t="shared" si="17"/>
        <v>313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2049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54.05</v>
      </c>
      <c r="G265">
        <f t="shared" si="17"/>
        <v>371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2039</v>
      </c>
      <c r="T265" t="s">
        <v>2042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30</v>
      </c>
      <c r="G266">
        <f t="shared" si="17"/>
        <v>363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2045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70.13</v>
      </c>
      <c r="G267">
        <f t="shared" si="17"/>
        <v>123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2045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27</v>
      </c>
      <c r="G268">
        <f t="shared" si="17"/>
        <v>77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51.99</v>
      </c>
      <c r="G269">
        <f t="shared" si="17"/>
        <v>234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2045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56.42</v>
      </c>
      <c r="G270">
        <f t="shared" si="17"/>
        <v>181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2046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101.63</v>
      </c>
      <c r="G271">
        <f t="shared" si="17"/>
        <v>253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25.01</v>
      </c>
      <c r="G272">
        <f t="shared" si="17"/>
        <v>27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2053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32.020000000000003</v>
      </c>
      <c r="G273">
        <f t="shared" si="17"/>
        <v>1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2039</v>
      </c>
      <c r="T273" t="s">
        <v>2042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82.02</v>
      </c>
      <c r="G274">
        <f t="shared" si="17"/>
        <v>304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2045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37.96</v>
      </c>
      <c r="G275">
        <f t="shared" si="17"/>
        <v>137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2045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51.53</v>
      </c>
      <c r="G276">
        <f t="shared" si="17"/>
        <v>32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2045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81.2</v>
      </c>
      <c r="G277">
        <f t="shared" si="17"/>
        <v>242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40.03</v>
      </c>
      <c r="G278">
        <f t="shared" si="17"/>
        <v>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2053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89.94</v>
      </c>
      <c r="G279">
        <f t="shared" si="17"/>
        <v>1066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2045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96.69</v>
      </c>
      <c r="G280">
        <f t="shared" si="17"/>
        <v>326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2044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25.01</v>
      </c>
      <c r="G281">
        <f t="shared" si="17"/>
        <v>171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2045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36.99</v>
      </c>
      <c r="G282">
        <f t="shared" si="17"/>
        <v>581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2052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73.010000000000005</v>
      </c>
      <c r="G283">
        <f t="shared" si="17"/>
        <v>92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2045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68.239999999999995</v>
      </c>
      <c r="G284">
        <f t="shared" si="17"/>
        <v>108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52.31</v>
      </c>
      <c r="G285">
        <f t="shared" si="17"/>
        <v>19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2043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61.77</v>
      </c>
      <c r="G286">
        <f t="shared" si="17"/>
        <v>83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2044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25.03</v>
      </c>
      <c r="G287">
        <f t="shared" si="17"/>
        <v>706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2045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106.29</v>
      </c>
      <c r="G288">
        <f t="shared" si="17"/>
        <v>17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2045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75.069999999999993</v>
      </c>
      <c r="G289">
        <f t="shared" si="17"/>
        <v>210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2047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39.97</v>
      </c>
      <c r="G290">
        <f t="shared" si="17"/>
        <v>98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39.979999999999997</v>
      </c>
      <c r="G291">
        <f t="shared" si="17"/>
        <v>1684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2045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101.02</v>
      </c>
      <c r="G292">
        <f t="shared" si="17"/>
        <v>54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2046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76.81</v>
      </c>
      <c r="G293">
        <f t="shared" si="17"/>
        <v>457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2044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71.7</v>
      </c>
      <c r="G294">
        <f t="shared" si="17"/>
        <v>10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2041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33.28</v>
      </c>
      <c r="G295">
        <f t="shared" si="17"/>
        <v>16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2045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43.92</v>
      </c>
      <c r="G296">
        <f t="shared" si="17"/>
        <v>1340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2045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>
        <f t="shared" si="17"/>
        <v>36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2045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88.21</v>
      </c>
      <c r="G298">
        <f t="shared" si="17"/>
        <v>55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2045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65.239999999999995</v>
      </c>
      <c r="G299">
        <f t="shared" si="17"/>
        <v>94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2045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69.959999999999994</v>
      </c>
      <c r="G300">
        <f t="shared" si="17"/>
        <v>144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2043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39.880000000000003</v>
      </c>
      <c r="G301">
        <f t="shared" si="17"/>
        <v>51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2041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>
        <f t="shared" si="17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2037</v>
      </c>
      <c r="T302" t="s">
        <v>2051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41.02</v>
      </c>
      <c r="G303">
        <f t="shared" si="17"/>
        <v>1345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2046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98.91</v>
      </c>
      <c r="G304">
        <f t="shared" si="17"/>
        <v>32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2045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87.78</v>
      </c>
      <c r="G305">
        <f t="shared" si="17"/>
        <v>83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2049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80.77</v>
      </c>
      <c r="G306">
        <f t="shared" si="17"/>
        <v>546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2046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94.28</v>
      </c>
      <c r="G307">
        <f t="shared" si="17"/>
        <v>286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2045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73.430000000000007</v>
      </c>
      <c r="G308">
        <f t="shared" si="17"/>
        <v>8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2045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65.97</v>
      </c>
      <c r="G309">
        <f t="shared" si="17"/>
        <v>132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2037</v>
      </c>
      <c r="T309" t="s">
        <v>2055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109.04</v>
      </c>
      <c r="G310">
        <f t="shared" si="17"/>
        <v>74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2045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41.16</v>
      </c>
      <c r="G311">
        <f t="shared" si="17"/>
        <v>75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2049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99.13</v>
      </c>
      <c r="G312">
        <f t="shared" si="17"/>
        <v>20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2053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105.88</v>
      </c>
      <c r="G313">
        <f t="shared" si="17"/>
        <v>203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2045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49</v>
      </c>
      <c r="G314">
        <f t="shared" si="17"/>
        <v>310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2045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</v>
      </c>
      <c r="G315">
        <f t="shared" si="17"/>
        <v>395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2043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31.02</v>
      </c>
      <c r="G316">
        <f t="shared" si="17"/>
        <v>295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2046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103.87</v>
      </c>
      <c r="G317">
        <f t="shared" si="17"/>
        <v>34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2045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59.27</v>
      </c>
      <c r="G318">
        <f t="shared" si="17"/>
        <v>67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2041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42.3</v>
      </c>
      <c r="G319">
        <f t="shared" si="17"/>
        <v>19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2045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53.12</v>
      </c>
      <c r="G320">
        <f t="shared" si="17"/>
        <v>16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2043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50.8</v>
      </c>
      <c r="G321">
        <f t="shared" si="17"/>
        <v>39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2044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IF(E322=0,0,ROUND(E322/I322,2))</f>
        <v>101.15</v>
      </c>
      <c r="G322">
        <f t="shared" ref="G322:G385" si="21">ROUND((E322/D322)*100,0)</f>
        <v>10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ref="M322:M385" si="22">(((L322/60)/60)/24)+DATE(1970,1,1)</f>
        <v>40673.208333333336</v>
      </c>
      <c r="N322">
        <v>1305781200</v>
      </c>
      <c r="O322" s="7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2037</v>
      </c>
      <c r="T322" t="s">
        <v>2055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65</v>
      </c>
      <c r="G323">
        <f t="shared" si="21"/>
        <v>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si="22"/>
        <v>40634.208333333336</v>
      </c>
      <c r="N323">
        <v>1302325200</v>
      </c>
      <c r="O323" s="7">
        <f t="shared" si="23"/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2054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38</v>
      </c>
      <c r="G324">
        <f t="shared" si="21"/>
        <v>167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2045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82.62</v>
      </c>
      <c r="G325">
        <f t="shared" si="21"/>
        <v>24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2046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37.94</v>
      </c>
      <c r="G326">
        <f t="shared" si="21"/>
        <v>164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2045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80.78</v>
      </c>
      <c r="G327">
        <f t="shared" si="21"/>
        <v>91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2045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25.98</v>
      </c>
      <c r="G328">
        <f t="shared" si="21"/>
        <v>46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2052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30.36</v>
      </c>
      <c r="G329">
        <f t="shared" si="21"/>
        <v>39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2045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54</v>
      </c>
      <c r="G330">
        <f t="shared" si="21"/>
        <v>134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2043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101.79</v>
      </c>
      <c r="G331">
        <f t="shared" si="21"/>
        <v>23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2053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45</v>
      </c>
      <c r="G332">
        <f t="shared" si="21"/>
        <v>185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2046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77.069999999999993</v>
      </c>
      <c r="G333">
        <f t="shared" si="21"/>
        <v>444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2041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88.08</v>
      </c>
      <c r="G334">
        <f t="shared" si="21"/>
        <v>200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2050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47.04</v>
      </c>
      <c r="G335">
        <f t="shared" si="21"/>
        <v>124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2045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111</v>
      </c>
      <c r="G336">
        <f t="shared" si="21"/>
        <v>187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2043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87</v>
      </c>
      <c r="G337">
        <f t="shared" si="21"/>
        <v>114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2043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63.99</v>
      </c>
      <c r="G338">
        <f t="shared" si="21"/>
        <v>97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2043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105.99</v>
      </c>
      <c r="G339">
        <f t="shared" si="21"/>
        <v>123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2045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73.989999999999995</v>
      </c>
      <c r="G340">
        <f t="shared" si="21"/>
        <v>179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2045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84.02</v>
      </c>
      <c r="G341">
        <f t="shared" si="21"/>
        <v>80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2045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88.97</v>
      </c>
      <c r="G342">
        <f t="shared" si="21"/>
        <v>94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2039</v>
      </c>
      <c r="T342" t="s">
        <v>2042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76.989999999999995</v>
      </c>
      <c r="G343">
        <f t="shared" si="21"/>
        <v>85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2049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97.15</v>
      </c>
      <c r="G344">
        <f t="shared" si="21"/>
        <v>67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2045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33.01</v>
      </c>
      <c r="G345">
        <f t="shared" si="21"/>
        <v>54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2045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99.95</v>
      </c>
      <c r="G346">
        <f t="shared" si="21"/>
        <v>42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2053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69.97</v>
      </c>
      <c r="G347">
        <f t="shared" si="21"/>
        <v>15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2048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110.32</v>
      </c>
      <c r="G348">
        <f t="shared" si="21"/>
        <v>34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2049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66.010000000000005</v>
      </c>
      <c r="G349">
        <f t="shared" si="21"/>
        <v>1401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2044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41.01</v>
      </c>
      <c r="G350">
        <f t="shared" si="21"/>
        <v>72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2041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103.96</v>
      </c>
      <c r="G351">
        <f t="shared" si="21"/>
        <v>53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2045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>
        <f t="shared" si="2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47.01</v>
      </c>
      <c r="G353">
        <f t="shared" si="21"/>
        <v>128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2043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29.61</v>
      </c>
      <c r="G354">
        <f t="shared" si="21"/>
        <v>35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2045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81.010000000000005</v>
      </c>
      <c r="G355">
        <f t="shared" si="21"/>
        <v>411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2045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94.35</v>
      </c>
      <c r="G356">
        <f t="shared" si="21"/>
        <v>124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2046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26.06</v>
      </c>
      <c r="G357">
        <f t="shared" si="21"/>
        <v>59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2050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85.78</v>
      </c>
      <c r="G358">
        <f t="shared" si="21"/>
        <v>37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2045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103.73</v>
      </c>
      <c r="G359">
        <f t="shared" si="21"/>
        <v>185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2053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49.83</v>
      </c>
      <c r="G360">
        <f t="shared" si="21"/>
        <v>12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2039</v>
      </c>
      <c r="T360" t="s">
        <v>2042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63.89</v>
      </c>
      <c r="G361">
        <f t="shared" si="21"/>
        <v>299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2052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47</v>
      </c>
      <c r="G362">
        <f t="shared" si="21"/>
        <v>226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2045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108.48</v>
      </c>
      <c r="G363">
        <f t="shared" si="21"/>
        <v>174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2045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72.02</v>
      </c>
      <c r="G364">
        <f t="shared" si="21"/>
        <v>372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2043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59.93</v>
      </c>
      <c r="G365">
        <f t="shared" si="21"/>
        <v>160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2043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78.209999999999994</v>
      </c>
      <c r="G366">
        <f t="shared" si="21"/>
        <v>1616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2049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104.78</v>
      </c>
      <c r="G367">
        <f t="shared" si="21"/>
        <v>733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2045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105.52</v>
      </c>
      <c r="G368">
        <f t="shared" si="21"/>
        <v>592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2045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24.93</v>
      </c>
      <c r="G369">
        <f t="shared" si="21"/>
        <v>19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2045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69.87</v>
      </c>
      <c r="G370">
        <f t="shared" si="21"/>
        <v>277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2046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95.73</v>
      </c>
      <c r="G371">
        <f t="shared" si="21"/>
        <v>273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30</v>
      </c>
      <c r="G372">
        <f t="shared" si="21"/>
        <v>159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2045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59.01</v>
      </c>
      <c r="G373">
        <f t="shared" si="21"/>
        <v>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2045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84.76</v>
      </c>
      <c r="G374">
        <f t="shared" si="21"/>
        <v>1592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2046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78.010000000000005</v>
      </c>
      <c r="G375">
        <f t="shared" si="21"/>
        <v>730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2045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50.05</v>
      </c>
      <c r="G376">
        <f t="shared" si="21"/>
        <v>13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2046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59.16</v>
      </c>
      <c r="G377">
        <f t="shared" si="21"/>
        <v>55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2049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93.7</v>
      </c>
      <c r="G378">
        <f t="shared" si="21"/>
        <v>361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2043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40.14</v>
      </c>
      <c r="G379">
        <f t="shared" si="21"/>
        <v>10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2045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70.09</v>
      </c>
      <c r="G380">
        <f t="shared" si="21"/>
        <v>14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2046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66.180000000000007</v>
      </c>
      <c r="G381">
        <f t="shared" si="21"/>
        <v>40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2045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47.71</v>
      </c>
      <c r="G382">
        <f t="shared" si="21"/>
        <v>160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2045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62.9</v>
      </c>
      <c r="G383">
        <f t="shared" si="21"/>
        <v>184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2045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86.61</v>
      </c>
      <c r="G384">
        <f t="shared" si="21"/>
        <v>64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2039</v>
      </c>
      <c r="T384" t="s">
        <v>2042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75.13</v>
      </c>
      <c r="G385">
        <f t="shared" si="21"/>
        <v>225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2041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IF(E386=0,0,ROUND(E386/I386,2))</f>
        <v>41</v>
      </c>
      <c r="G386">
        <f t="shared" ref="G386:G449" si="25">ROUND((E386/D386)*100,0)</f>
        <v>172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ref="M386:M449" si="26">(((L386/60)/60)/24)+DATE(1970,1,1)</f>
        <v>42776.25</v>
      </c>
      <c r="N386">
        <v>1489039200</v>
      </c>
      <c r="O386" s="7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2046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50.01</v>
      </c>
      <c r="G387">
        <f t="shared" si="25"/>
        <v>146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si="26"/>
        <v>43553.208333333328</v>
      </c>
      <c r="N387">
        <v>1556600400</v>
      </c>
      <c r="O387" s="7">
        <f t="shared" si="27"/>
        <v>43585.208333333328</v>
      </c>
      <c r="P387" t="b">
        <v>0</v>
      </c>
      <c r="Q387" t="b">
        <v>0</v>
      </c>
      <c r="R387" t="s">
        <v>68</v>
      </c>
      <c r="S387" t="s">
        <v>2037</v>
      </c>
      <c r="T387" t="s">
        <v>2051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96.96</v>
      </c>
      <c r="G388">
        <f t="shared" si="25"/>
        <v>76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2045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100.93</v>
      </c>
      <c r="G389">
        <f t="shared" si="25"/>
        <v>39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2050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89.23</v>
      </c>
      <c r="G390">
        <f t="shared" si="25"/>
        <v>11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2049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87.98</v>
      </c>
      <c r="G391">
        <f t="shared" si="25"/>
        <v>122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2045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89.54</v>
      </c>
      <c r="G392">
        <f t="shared" si="25"/>
        <v>187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2039</v>
      </c>
      <c r="T392" t="s">
        <v>2042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29.09</v>
      </c>
      <c r="G393">
        <f t="shared" si="25"/>
        <v>7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2037</v>
      </c>
      <c r="T393" t="s">
        <v>2051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42.01</v>
      </c>
      <c r="G394">
        <f t="shared" si="25"/>
        <v>66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2050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47</v>
      </c>
      <c r="G395">
        <f t="shared" si="25"/>
        <v>229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110.44</v>
      </c>
      <c r="G396">
        <f t="shared" si="25"/>
        <v>469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2046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41.99</v>
      </c>
      <c r="G397">
        <f t="shared" si="25"/>
        <v>130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2045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48.01</v>
      </c>
      <c r="G398">
        <f t="shared" si="25"/>
        <v>167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2048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31.02</v>
      </c>
      <c r="G399">
        <f t="shared" si="25"/>
        <v>174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2043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99.2</v>
      </c>
      <c r="G400">
        <f t="shared" si="25"/>
        <v>718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2052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66.02</v>
      </c>
      <c r="G401">
        <f t="shared" si="25"/>
        <v>64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2049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>
        <f t="shared" si="25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2039</v>
      </c>
      <c r="T402" t="s">
        <v>2042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46.06</v>
      </c>
      <c r="G403">
        <f t="shared" si="25"/>
        <v>1530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2045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73.650000000000006</v>
      </c>
      <c r="G404">
        <f t="shared" si="25"/>
        <v>40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2054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55.99</v>
      </c>
      <c r="G405">
        <f t="shared" si="25"/>
        <v>86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2045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68.989999999999995</v>
      </c>
      <c r="G406">
        <f t="shared" si="25"/>
        <v>316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2045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60.98</v>
      </c>
      <c r="G407">
        <f t="shared" si="25"/>
        <v>90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2045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110.98</v>
      </c>
      <c r="G408">
        <f t="shared" si="25"/>
        <v>182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2046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25</v>
      </c>
      <c r="G409">
        <f t="shared" si="25"/>
        <v>356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2045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78.760000000000005</v>
      </c>
      <c r="G410">
        <f t="shared" si="25"/>
        <v>132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2046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87.96</v>
      </c>
      <c r="G411">
        <f t="shared" si="25"/>
        <v>46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2043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49.99</v>
      </c>
      <c r="G412">
        <f t="shared" si="25"/>
        <v>36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99.52</v>
      </c>
      <c r="G413">
        <f t="shared" si="25"/>
        <v>105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2045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104.82</v>
      </c>
      <c r="G414">
        <f t="shared" si="25"/>
        <v>669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2037</v>
      </c>
      <c r="T414" t="s">
        <v>2055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108.01</v>
      </c>
      <c r="G415">
        <f t="shared" si="25"/>
        <v>62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2052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29</v>
      </c>
      <c r="G416">
        <f t="shared" si="25"/>
        <v>85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2041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30.03</v>
      </c>
      <c r="G417">
        <f t="shared" si="25"/>
        <v>11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2045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41.01</v>
      </c>
      <c r="G418">
        <f t="shared" si="25"/>
        <v>44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2046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62.87</v>
      </c>
      <c r="G419">
        <f t="shared" si="25"/>
        <v>55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2045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47.01</v>
      </c>
      <c r="G420">
        <f t="shared" si="25"/>
        <v>57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2046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27</v>
      </c>
      <c r="G421">
        <f t="shared" si="25"/>
        <v>123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2044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68.33</v>
      </c>
      <c r="G422">
        <f t="shared" si="25"/>
        <v>128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2045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50.97</v>
      </c>
      <c r="G423">
        <f t="shared" si="25"/>
        <v>64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2050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54.02</v>
      </c>
      <c r="G424">
        <f t="shared" si="25"/>
        <v>127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2045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97.06</v>
      </c>
      <c r="G425">
        <f t="shared" si="25"/>
        <v>11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2041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24.87</v>
      </c>
      <c r="G426">
        <f t="shared" si="25"/>
        <v>40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2049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84.42</v>
      </c>
      <c r="G427">
        <f t="shared" si="25"/>
        <v>288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2039</v>
      </c>
      <c r="T427" t="s">
        <v>2042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47.09</v>
      </c>
      <c r="G428">
        <f t="shared" si="25"/>
        <v>573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2045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78</v>
      </c>
      <c r="G429">
        <f t="shared" si="25"/>
        <v>113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2045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62.97</v>
      </c>
      <c r="G430">
        <f t="shared" si="25"/>
        <v>46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2052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81.010000000000005</v>
      </c>
      <c r="G431">
        <f t="shared" si="25"/>
        <v>91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2039</v>
      </c>
      <c r="T431" t="s">
        <v>2042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65.319999999999993</v>
      </c>
      <c r="G432">
        <f t="shared" si="25"/>
        <v>68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2045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104.44</v>
      </c>
      <c r="G433">
        <f t="shared" si="25"/>
        <v>192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2045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69.989999999999995</v>
      </c>
      <c r="G434">
        <f t="shared" si="25"/>
        <v>83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2045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83.02</v>
      </c>
      <c r="G435">
        <f t="shared" si="25"/>
        <v>54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2046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90.3</v>
      </c>
      <c r="G436">
        <f t="shared" si="25"/>
        <v>17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2045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103.98</v>
      </c>
      <c r="G437">
        <f t="shared" si="25"/>
        <v>117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2045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54.93</v>
      </c>
      <c r="G438">
        <f t="shared" si="25"/>
        <v>1052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51.92</v>
      </c>
      <c r="G439">
        <f t="shared" si="25"/>
        <v>123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2052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60.03</v>
      </c>
      <c r="G440">
        <f t="shared" si="25"/>
        <v>179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2045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44</v>
      </c>
      <c r="G441">
        <f t="shared" si="25"/>
        <v>355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53</v>
      </c>
      <c r="G442">
        <f t="shared" si="25"/>
        <v>162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54.5</v>
      </c>
      <c r="G443">
        <f t="shared" si="25"/>
        <v>25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2050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75.040000000000006</v>
      </c>
      <c r="G444">
        <f t="shared" si="25"/>
        <v>199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2045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35.909999999999997</v>
      </c>
      <c r="G445">
        <f t="shared" si="25"/>
        <v>35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2045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36.950000000000003</v>
      </c>
      <c r="G446">
        <f t="shared" si="25"/>
        <v>176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2049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63.17</v>
      </c>
      <c r="G447">
        <f t="shared" si="25"/>
        <v>511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2045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29.99</v>
      </c>
      <c r="G448">
        <f t="shared" si="25"/>
        <v>82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2050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86</v>
      </c>
      <c r="G449">
        <f t="shared" si="25"/>
        <v>24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IF(E450=0,0,ROUND(E450/I450,2))</f>
        <v>75.010000000000005</v>
      </c>
      <c r="G450">
        <f t="shared" ref="G450:G513" si="29">ROUND((E450/D450)*100,0)</f>
        <v>50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ref="M450:M513" si="30">(((L450/60)/60)/24)+DATE(1970,1,1)</f>
        <v>41378.208333333336</v>
      </c>
      <c r="N450">
        <v>1366088400</v>
      </c>
      <c r="O450" s="7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2053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101.2</v>
      </c>
      <c r="G451">
        <f t="shared" si="29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si="30"/>
        <v>43530.25</v>
      </c>
      <c r="N451">
        <v>1553317200</v>
      </c>
      <c r="O451" s="7">
        <f t="shared" si="31"/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2053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>
        <f t="shared" si="29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2052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29</v>
      </c>
      <c r="G453">
        <f t="shared" si="29"/>
        <v>123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2043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98.23</v>
      </c>
      <c r="G454">
        <f t="shared" si="29"/>
        <v>63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2048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87</v>
      </c>
      <c r="G455">
        <f t="shared" si="29"/>
        <v>56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45.21</v>
      </c>
      <c r="G456">
        <f t="shared" si="29"/>
        <v>44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2048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37</v>
      </c>
      <c r="G457">
        <f t="shared" si="29"/>
        <v>118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2045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94.98</v>
      </c>
      <c r="G458">
        <f t="shared" si="29"/>
        <v>104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2049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28.96</v>
      </c>
      <c r="G459">
        <f t="shared" si="29"/>
        <v>27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2045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55.99</v>
      </c>
      <c r="G460">
        <f t="shared" si="29"/>
        <v>351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2045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54.04</v>
      </c>
      <c r="G461">
        <f t="shared" si="29"/>
        <v>90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2046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82.38</v>
      </c>
      <c r="G462">
        <f t="shared" si="29"/>
        <v>172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2045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67</v>
      </c>
      <c r="G463">
        <f t="shared" si="29"/>
        <v>141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2048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107.91</v>
      </c>
      <c r="G464">
        <f t="shared" si="29"/>
        <v>31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69.010000000000005</v>
      </c>
      <c r="G465">
        <f t="shared" si="29"/>
        <v>108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2052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39.01</v>
      </c>
      <c r="G466">
        <f t="shared" si="29"/>
        <v>133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2045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110.36</v>
      </c>
      <c r="G467">
        <f t="shared" si="29"/>
        <v>188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2037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94.86</v>
      </c>
      <c r="G468">
        <f t="shared" si="29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2050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57.94</v>
      </c>
      <c r="G469">
        <f t="shared" si="29"/>
        <v>575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2044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101.25</v>
      </c>
      <c r="G470">
        <f t="shared" si="29"/>
        <v>41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2045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64.959999999999994</v>
      </c>
      <c r="G471">
        <f t="shared" si="29"/>
        <v>184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2048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27.01</v>
      </c>
      <c r="G472">
        <f t="shared" si="29"/>
        <v>286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2050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50.97</v>
      </c>
      <c r="G473">
        <f t="shared" si="29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2041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104.94</v>
      </c>
      <c r="G474">
        <f t="shared" si="29"/>
        <v>39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2043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84.03</v>
      </c>
      <c r="G475">
        <f t="shared" si="29"/>
        <v>178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2047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102.86</v>
      </c>
      <c r="G476">
        <f t="shared" si="29"/>
        <v>365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39.96</v>
      </c>
      <c r="G477">
        <f t="shared" si="29"/>
        <v>114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51</v>
      </c>
      <c r="G478">
        <f t="shared" si="29"/>
        <v>30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2037</v>
      </c>
      <c r="T478" t="s">
        <v>2055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40.82</v>
      </c>
      <c r="G479">
        <f t="shared" si="29"/>
        <v>54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59</v>
      </c>
      <c r="G480">
        <f t="shared" si="29"/>
        <v>236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2050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71.16</v>
      </c>
      <c r="G481">
        <f t="shared" si="29"/>
        <v>513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2041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99.49</v>
      </c>
      <c r="G482">
        <f t="shared" si="29"/>
        <v>101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2039</v>
      </c>
      <c r="T482" t="s">
        <v>2042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103.99</v>
      </c>
      <c r="G483">
        <f t="shared" si="29"/>
        <v>81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2045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76.56</v>
      </c>
      <c r="G484">
        <f t="shared" si="29"/>
        <v>16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2037</v>
      </c>
      <c r="T484" t="s">
        <v>2055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87.07</v>
      </c>
      <c r="G485">
        <f t="shared" si="29"/>
        <v>53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2045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49</v>
      </c>
      <c r="G486">
        <f t="shared" si="29"/>
        <v>260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2041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42.97</v>
      </c>
      <c r="G487">
        <f t="shared" si="29"/>
        <v>31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2045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33.43</v>
      </c>
      <c r="G488">
        <f t="shared" si="29"/>
        <v>14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83.98</v>
      </c>
      <c r="G489">
        <f t="shared" si="29"/>
        <v>179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2045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101.42</v>
      </c>
      <c r="G490">
        <f t="shared" si="29"/>
        <v>220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2045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109.87</v>
      </c>
      <c r="G491">
        <f t="shared" si="29"/>
        <v>102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2050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31.92</v>
      </c>
      <c r="G492">
        <f t="shared" si="29"/>
        <v>192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2040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70.989999999999995</v>
      </c>
      <c r="G493">
        <f t="shared" si="29"/>
        <v>305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2041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77.03</v>
      </c>
      <c r="G494">
        <f t="shared" si="29"/>
        <v>24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2054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101.78</v>
      </c>
      <c r="G495">
        <f t="shared" si="29"/>
        <v>724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2039</v>
      </c>
      <c r="T495" t="s">
        <v>2042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51.06</v>
      </c>
      <c r="G496">
        <f t="shared" si="29"/>
        <v>547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2050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68.02</v>
      </c>
      <c r="G497">
        <f t="shared" si="29"/>
        <v>415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2045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30.87</v>
      </c>
      <c r="G498">
        <f t="shared" si="29"/>
        <v>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2052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27.91</v>
      </c>
      <c r="G499">
        <f t="shared" si="29"/>
        <v>34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2050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79.989999999999995</v>
      </c>
      <c r="G500">
        <f t="shared" si="29"/>
        <v>24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2044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38</v>
      </c>
      <c r="G501">
        <f t="shared" si="29"/>
        <v>48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2046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2045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59.99</v>
      </c>
      <c r="G503">
        <f t="shared" si="29"/>
        <v>70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2046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37.04</v>
      </c>
      <c r="G504">
        <f t="shared" si="29"/>
        <v>530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2053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99.96</v>
      </c>
      <c r="G505">
        <f t="shared" si="29"/>
        <v>180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2048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111.68</v>
      </c>
      <c r="G506">
        <f t="shared" si="29"/>
        <v>92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2043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36.01</v>
      </c>
      <c r="G507">
        <f t="shared" si="29"/>
        <v>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66.010000000000005</v>
      </c>
      <c r="G508">
        <f t="shared" si="29"/>
        <v>927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2045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44.05</v>
      </c>
      <c r="G509">
        <f t="shared" si="29"/>
        <v>40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2044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53</v>
      </c>
      <c r="G510">
        <f t="shared" si="29"/>
        <v>112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2045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95</v>
      </c>
      <c r="G511">
        <f t="shared" si="29"/>
        <v>71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2045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70.91</v>
      </c>
      <c r="G512">
        <f t="shared" si="29"/>
        <v>119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2048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98.06</v>
      </c>
      <c r="G513">
        <f t="shared" si="29"/>
        <v>24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2045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IF(E514=0,0,ROUND(E514/I514,2))</f>
        <v>53.05</v>
      </c>
      <c r="G514">
        <f t="shared" ref="G514:G577" si="33">ROUND((E514/D514)*100,0)</f>
        <v>139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ref="M514:M577" si="34">(((L514/60)/60)/24)+DATE(1970,1,1)</f>
        <v>41825.208333333336</v>
      </c>
      <c r="N514">
        <v>1404622800</v>
      </c>
      <c r="O514" s="7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2053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93.14</v>
      </c>
      <c r="G515">
        <f t="shared" si="33"/>
        <v>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si="34"/>
        <v>40430.208333333336</v>
      </c>
      <c r="N515">
        <v>1284181200</v>
      </c>
      <c r="O515" s="7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58.95</v>
      </c>
      <c r="G516">
        <f t="shared" si="33"/>
        <v>22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2043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36.07</v>
      </c>
      <c r="G517">
        <f t="shared" si="33"/>
        <v>56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2045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63.03</v>
      </c>
      <c r="G518">
        <f t="shared" si="33"/>
        <v>43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2037</v>
      </c>
      <c r="T518" t="s">
        <v>2051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84.72</v>
      </c>
      <c r="G519">
        <f t="shared" si="33"/>
        <v>112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2041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62.2</v>
      </c>
      <c r="G520">
        <f t="shared" si="33"/>
        <v>7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2052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101.98</v>
      </c>
      <c r="G521">
        <f t="shared" si="33"/>
        <v>102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2043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106.44</v>
      </c>
      <c r="G522">
        <f t="shared" si="33"/>
        <v>426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2045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29.98</v>
      </c>
      <c r="G523">
        <f t="shared" si="33"/>
        <v>146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2048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85.81</v>
      </c>
      <c r="G524">
        <f t="shared" si="33"/>
        <v>32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2054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70.819999999999993</v>
      </c>
      <c r="G525">
        <f t="shared" si="33"/>
        <v>700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2054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41</v>
      </c>
      <c r="G526">
        <f t="shared" si="33"/>
        <v>84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2045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28.06</v>
      </c>
      <c r="G527">
        <f t="shared" si="33"/>
        <v>84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2050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88.05</v>
      </c>
      <c r="G528">
        <f t="shared" si="33"/>
        <v>156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2045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31</v>
      </c>
      <c r="G529">
        <f t="shared" si="33"/>
        <v>100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2052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90.34</v>
      </c>
      <c r="G530">
        <f t="shared" si="33"/>
        <v>80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2049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63.78</v>
      </c>
      <c r="G531">
        <f t="shared" si="33"/>
        <v>11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2053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54</v>
      </c>
      <c r="G532">
        <f t="shared" si="33"/>
        <v>92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2037</v>
      </c>
      <c r="T532" t="s">
        <v>2055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48.99</v>
      </c>
      <c r="G533">
        <f t="shared" si="33"/>
        <v>96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2053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63.86</v>
      </c>
      <c r="G534">
        <f t="shared" si="33"/>
        <v>503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2045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83</v>
      </c>
      <c r="G535">
        <f t="shared" si="33"/>
        <v>159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2049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55.08</v>
      </c>
      <c r="G536">
        <f t="shared" si="33"/>
        <v>15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2048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62.04</v>
      </c>
      <c r="G537">
        <f t="shared" si="33"/>
        <v>482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2045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104.98</v>
      </c>
      <c r="G538">
        <f t="shared" si="33"/>
        <v>150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2037</v>
      </c>
      <c r="T538" t="s">
        <v>2055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94.04</v>
      </c>
      <c r="G539">
        <f t="shared" si="33"/>
        <v>117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2046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44.01</v>
      </c>
      <c r="G540">
        <f t="shared" si="33"/>
        <v>38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92.47</v>
      </c>
      <c r="G541">
        <f t="shared" si="33"/>
        <v>73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2041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57.07</v>
      </c>
      <c r="G542">
        <f t="shared" si="33"/>
        <v>266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2039</v>
      </c>
      <c r="T542" t="s">
        <v>2042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109.08</v>
      </c>
      <c r="G543">
        <f t="shared" si="33"/>
        <v>24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39.39</v>
      </c>
      <c r="G544">
        <f t="shared" si="33"/>
        <v>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2049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77.02</v>
      </c>
      <c r="G545">
        <f t="shared" si="33"/>
        <v>16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2053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92.17</v>
      </c>
      <c r="G546">
        <f t="shared" si="33"/>
        <v>277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2043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61.01</v>
      </c>
      <c r="G547">
        <f t="shared" si="33"/>
        <v>89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2045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78.069999999999993</v>
      </c>
      <c r="G548">
        <f t="shared" si="33"/>
        <v>164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2045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80.75</v>
      </c>
      <c r="G549">
        <f t="shared" si="33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2048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59.99</v>
      </c>
      <c r="G550">
        <f t="shared" si="33"/>
        <v>271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2045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110.03</v>
      </c>
      <c r="G551">
        <f t="shared" si="33"/>
        <v>284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2050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>
        <f t="shared" si="3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38</v>
      </c>
      <c r="G553">
        <f t="shared" si="33"/>
        <v>59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2044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96.37</v>
      </c>
      <c r="G554">
        <f t="shared" si="33"/>
        <v>99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2045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72.98</v>
      </c>
      <c r="G555">
        <f t="shared" si="33"/>
        <v>44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2043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26.01</v>
      </c>
      <c r="G556">
        <f t="shared" si="33"/>
        <v>152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104.36</v>
      </c>
      <c r="G557">
        <f t="shared" si="33"/>
        <v>224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2043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102.19</v>
      </c>
      <c r="G558">
        <f t="shared" si="33"/>
        <v>240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54.12</v>
      </c>
      <c r="G559">
        <f t="shared" si="33"/>
        <v>199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63.22</v>
      </c>
      <c r="G560">
        <f t="shared" si="33"/>
        <v>137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2045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104.03</v>
      </c>
      <c r="G561">
        <f t="shared" si="33"/>
        <v>101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2045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49.99</v>
      </c>
      <c r="G562">
        <f t="shared" si="33"/>
        <v>794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2052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56.02</v>
      </c>
      <c r="G563">
        <f t="shared" si="33"/>
        <v>370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2045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48.81</v>
      </c>
      <c r="G564">
        <f t="shared" si="33"/>
        <v>13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2043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60.08</v>
      </c>
      <c r="G565">
        <f t="shared" si="33"/>
        <v>138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2046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78.989999999999995</v>
      </c>
      <c r="G566">
        <f t="shared" si="33"/>
        <v>84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2045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53.99</v>
      </c>
      <c r="G567">
        <f t="shared" si="33"/>
        <v>205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2045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111.46</v>
      </c>
      <c r="G568">
        <f t="shared" si="33"/>
        <v>44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2047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60.92</v>
      </c>
      <c r="G569">
        <f t="shared" si="33"/>
        <v>219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2043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26</v>
      </c>
      <c r="G570">
        <f t="shared" si="33"/>
        <v>186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2045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80.989999999999995</v>
      </c>
      <c r="G571">
        <f t="shared" si="33"/>
        <v>237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2052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35</v>
      </c>
      <c r="G572">
        <f t="shared" si="33"/>
        <v>306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2043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</v>
      </c>
      <c r="G573">
        <f t="shared" si="33"/>
        <v>94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2054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52.09</v>
      </c>
      <c r="G574">
        <f t="shared" si="33"/>
        <v>54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2043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24.99</v>
      </c>
      <c r="G575">
        <f t="shared" si="33"/>
        <v>112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2040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69.22</v>
      </c>
      <c r="G576">
        <f t="shared" si="33"/>
        <v>369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2041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93.94</v>
      </c>
      <c r="G577">
        <f t="shared" si="33"/>
        <v>63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2045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IF(E578=0,0,ROUND(E578/I578,2))</f>
        <v>98.41</v>
      </c>
      <c r="G578">
        <f t="shared" ref="G578:G641" si="37">ROUND((E578/D578)*100,0)</f>
        <v>65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ref="M578:M641" si="38">(((L578/60)/60)/24)+DATE(1970,1,1)</f>
        <v>43040.208333333328</v>
      </c>
      <c r="N578">
        <v>1510984800</v>
      </c>
      <c r="O578" s="7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2045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41.78</v>
      </c>
      <c r="G579">
        <f t="shared" si="37"/>
        <v>19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si="38"/>
        <v>40613.25</v>
      </c>
      <c r="N579">
        <v>1302066000</v>
      </c>
      <c r="O579" s="7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65.989999999999995</v>
      </c>
      <c r="G580">
        <f t="shared" si="37"/>
        <v>17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72.06</v>
      </c>
      <c r="G581">
        <f t="shared" si="37"/>
        <v>101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48</v>
      </c>
      <c r="G582">
        <f t="shared" si="37"/>
        <v>342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2045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54.1</v>
      </c>
      <c r="G583">
        <f t="shared" si="37"/>
        <v>64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2044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107.88</v>
      </c>
      <c r="G584">
        <f t="shared" si="37"/>
        <v>52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2053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67.03</v>
      </c>
      <c r="G585">
        <f t="shared" si="37"/>
        <v>322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2046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64.010000000000005</v>
      </c>
      <c r="G586">
        <f t="shared" si="37"/>
        <v>120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2044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96.07</v>
      </c>
      <c r="G587">
        <f t="shared" si="37"/>
        <v>147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51.18</v>
      </c>
      <c r="G588">
        <f t="shared" si="37"/>
        <v>951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2043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43.92</v>
      </c>
      <c r="G589">
        <f t="shared" si="37"/>
        <v>73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2041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91.02</v>
      </c>
      <c r="G590">
        <f t="shared" si="37"/>
        <v>79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2045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50.13</v>
      </c>
      <c r="G591">
        <f t="shared" si="37"/>
        <v>65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2046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67.72</v>
      </c>
      <c r="G592">
        <f t="shared" si="37"/>
        <v>82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2037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61.04</v>
      </c>
      <c r="G593">
        <f t="shared" si="37"/>
        <v>1038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2053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80.010000000000005</v>
      </c>
      <c r="G594">
        <f t="shared" si="37"/>
        <v>13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2045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47</v>
      </c>
      <c r="G595">
        <f t="shared" si="37"/>
        <v>155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2052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71.13</v>
      </c>
      <c r="G596">
        <f t="shared" si="37"/>
        <v>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2045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89.99</v>
      </c>
      <c r="G597">
        <f t="shared" si="37"/>
        <v>209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2045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43.03</v>
      </c>
      <c r="G598">
        <f t="shared" si="37"/>
        <v>100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2048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68</v>
      </c>
      <c r="G599">
        <f t="shared" si="37"/>
        <v>202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2045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73</v>
      </c>
      <c r="G600">
        <f t="shared" si="37"/>
        <v>162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2043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62.34</v>
      </c>
      <c r="G601">
        <f t="shared" si="37"/>
        <v>4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2046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>
        <f t="shared" si="37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2041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67.099999999999994</v>
      </c>
      <c r="G603">
        <f t="shared" si="37"/>
        <v>207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2050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79.98</v>
      </c>
      <c r="G604">
        <f t="shared" si="37"/>
        <v>128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2045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62.18</v>
      </c>
      <c r="G605">
        <f t="shared" si="37"/>
        <v>120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2045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53.01</v>
      </c>
      <c r="G606">
        <f t="shared" si="37"/>
        <v>171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2045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57.74</v>
      </c>
      <c r="G607">
        <f t="shared" si="37"/>
        <v>187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2037</v>
      </c>
      <c r="T607" t="s">
        <v>2051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40.03</v>
      </c>
      <c r="G608">
        <f t="shared" si="37"/>
        <v>188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2043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81.02</v>
      </c>
      <c r="G609">
        <f t="shared" si="37"/>
        <v>131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2041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35.049999999999997</v>
      </c>
      <c r="G610">
        <f t="shared" si="37"/>
        <v>284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102.92</v>
      </c>
      <c r="G611">
        <f t="shared" si="37"/>
        <v>120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28</v>
      </c>
      <c r="G612">
        <f t="shared" si="37"/>
        <v>419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2045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75.73</v>
      </c>
      <c r="G613">
        <f t="shared" si="37"/>
        <v>14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2045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45.03</v>
      </c>
      <c r="G614">
        <f t="shared" si="37"/>
        <v>139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2047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73.62</v>
      </c>
      <c r="G615">
        <f t="shared" si="37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2045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56.99</v>
      </c>
      <c r="G616">
        <f t="shared" si="37"/>
        <v>155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2045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85.22</v>
      </c>
      <c r="G617">
        <f t="shared" si="37"/>
        <v>170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2045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50.96</v>
      </c>
      <c r="G618">
        <f t="shared" si="37"/>
        <v>190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2049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63.56</v>
      </c>
      <c r="G619">
        <f t="shared" si="37"/>
        <v>250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2045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81</v>
      </c>
      <c r="G620">
        <f t="shared" si="37"/>
        <v>49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2037</v>
      </c>
      <c r="T620" t="s">
        <v>2051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86.04</v>
      </c>
      <c r="G621">
        <f t="shared" si="37"/>
        <v>28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2045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90.04</v>
      </c>
      <c r="G622">
        <f t="shared" si="37"/>
        <v>268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2039</v>
      </c>
      <c r="T622" t="s">
        <v>2042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74.010000000000005</v>
      </c>
      <c r="G623">
        <f t="shared" si="37"/>
        <v>620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2045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92.44</v>
      </c>
      <c r="G624">
        <f t="shared" si="37"/>
        <v>3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2049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56</v>
      </c>
      <c r="G625">
        <f t="shared" si="37"/>
        <v>160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2045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32.979999999999997</v>
      </c>
      <c r="G626">
        <f t="shared" si="37"/>
        <v>279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2039</v>
      </c>
      <c r="T626" t="s">
        <v>2042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93.6</v>
      </c>
      <c r="G627">
        <f t="shared" si="37"/>
        <v>77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2045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69.87</v>
      </c>
      <c r="G628">
        <f t="shared" si="37"/>
        <v>206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2045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72.13</v>
      </c>
      <c r="G629">
        <f t="shared" si="37"/>
        <v>694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2041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30.04</v>
      </c>
      <c r="G630">
        <f t="shared" si="37"/>
        <v>152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2049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73.97</v>
      </c>
      <c r="G631">
        <f t="shared" si="37"/>
        <v>65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2045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68.66</v>
      </c>
      <c r="G632">
        <f t="shared" si="37"/>
        <v>63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2045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59.99</v>
      </c>
      <c r="G633">
        <f t="shared" si="37"/>
        <v>310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2045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111.16</v>
      </c>
      <c r="G634">
        <f t="shared" si="37"/>
        <v>43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2045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53.04</v>
      </c>
      <c r="G635">
        <f t="shared" si="37"/>
        <v>83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2052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55.99</v>
      </c>
      <c r="G636">
        <f t="shared" si="37"/>
        <v>79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69.989999999999995</v>
      </c>
      <c r="G637">
        <f t="shared" si="37"/>
        <v>114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49</v>
      </c>
      <c r="G638">
        <f t="shared" si="37"/>
        <v>65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2052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103.85</v>
      </c>
      <c r="G639">
        <f t="shared" si="37"/>
        <v>79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2045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99.13</v>
      </c>
      <c r="G640">
        <f t="shared" si="37"/>
        <v>11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2045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107.38</v>
      </c>
      <c r="G641">
        <f t="shared" si="37"/>
        <v>56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2048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IF(E642=0,0,ROUND(E642/I642,2))</f>
        <v>76.92</v>
      </c>
      <c r="G642">
        <f t="shared" ref="G642:G705" si="41">ROUND((E642/D642)*100,0)</f>
        <v>17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ref="M642:M705" si="42">(((L642/60)/60)/24)+DATE(1970,1,1)</f>
        <v>42387.25</v>
      </c>
      <c r="N642">
        <v>1453356000</v>
      </c>
      <c r="O642" s="7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2045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58.13</v>
      </c>
      <c r="G643">
        <f t="shared" si="41"/>
        <v>120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si="42"/>
        <v>42786.25</v>
      </c>
      <c r="N643">
        <v>1489986000</v>
      </c>
      <c r="O643" s="7">
        <f t="shared" si="43"/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2045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103.74</v>
      </c>
      <c r="G644">
        <f t="shared" si="41"/>
        <v>145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2050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87.96</v>
      </c>
      <c r="G645">
        <f t="shared" si="41"/>
        <v>221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2045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28</v>
      </c>
      <c r="G646">
        <f t="shared" si="41"/>
        <v>48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2045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38</v>
      </c>
      <c r="G647">
        <f t="shared" si="41"/>
        <v>93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2043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30</v>
      </c>
      <c r="G648">
        <f t="shared" si="41"/>
        <v>89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2053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103.5</v>
      </c>
      <c r="G649">
        <f t="shared" si="41"/>
        <v>41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85.99</v>
      </c>
      <c r="G650">
        <f t="shared" si="41"/>
        <v>63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2041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98.01</v>
      </c>
      <c r="G651">
        <f t="shared" si="41"/>
        <v>48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2045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>
        <f t="shared" si="4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44.99</v>
      </c>
      <c r="G653">
        <f t="shared" si="41"/>
        <v>88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2054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31.01</v>
      </c>
      <c r="G654">
        <f t="shared" si="41"/>
        <v>127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2044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59.97</v>
      </c>
      <c r="G655">
        <f t="shared" si="41"/>
        <v>2339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2044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59</v>
      </c>
      <c r="G656">
        <f t="shared" si="41"/>
        <v>508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50.05</v>
      </c>
      <c r="G657">
        <f t="shared" si="41"/>
        <v>191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2039</v>
      </c>
      <c r="T657" t="s">
        <v>2042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98.97</v>
      </c>
      <c r="G658">
        <f t="shared" si="41"/>
        <v>42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2041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58.86</v>
      </c>
      <c r="G659">
        <f t="shared" si="41"/>
        <v>8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81.010000000000005</v>
      </c>
      <c r="G660">
        <f t="shared" si="41"/>
        <v>60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2043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76.010000000000005</v>
      </c>
      <c r="G661">
        <f t="shared" si="41"/>
        <v>47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2046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96.6</v>
      </c>
      <c r="G662">
        <f t="shared" si="41"/>
        <v>82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2045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76.959999999999994</v>
      </c>
      <c r="G663">
        <f t="shared" si="41"/>
        <v>54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67.98</v>
      </c>
      <c r="G664">
        <f t="shared" si="41"/>
        <v>98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2045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88.78</v>
      </c>
      <c r="G665">
        <f t="shared" si="41"/>
        <v>77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2045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25</v>
      </c>
      <c r="G666">
        <f t="shared" si="41"/>
        <v>33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44.92</v>
      </c>
      <c r="G667">
        <f t="shared" si="41"/>
        <v>240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2046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79.400000000000006</v>
      </c>
      <c r="G668">
        <f t="shared" si="41"/>
        <v>64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2045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29.01</v>
      </c>
      <c r="G669">
        <f t="shared" si="41"/>
        <v>176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2040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73.59</v>
      </c>
      <c r="G670">
        <f t="shared" si="41"/>
        <v>20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2045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107.97</v>
      </c>
      <c r="G671">
        <f t="shared" si="41"/>
        <v>359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2045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68.989999999999995</v>
      </c>
      <c r="G672">
        <f t="shared" si="41"/>
        <v>469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2049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111.02</v>
      </c>
      <c r="G673">
        <f t="shared" si="41"/>
        <v>122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2045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25</v>
      </c>
      <c r="G674">
        <f t="shared" si="41"/>
        <v>56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2045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42.16</v>
      </c>
      <c r="G675">
        <f t="shared" si="41"/>
        <v>44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2049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47</v>
      </c>
      <c r="G676">
        <f t="shared" si="41"/>
        <v>34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2039</v>
      </c>
      <c r="T676" t="s">
        <v>2042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36.04</v>
      </c>
      <c r="G677">
        <f t="shared" si="41"/>
        <v>123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2040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101.04</v>
      </c>
      <c r="G678">
        <f t="shared" si="41"/>
        <v>190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2039</v>
      </c>
      <c r="T678" t="s">
        <v>2042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39.93</v>
      </c>
      <c r="G679">
        <f t="shared" si="41"/>
        <v>84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2037</v>
      </c>
      <c r="T679" t="s">
        <v>2055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83.16</v>
      </c>
      <c r="G680">
        <f t="shared" si="41"/>
        <v>18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2048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39.979999999999997</v>
      </c>
      <c r="G681">
        <f t="shared" si="41"/>
        <v>1037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2041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47.99</v>
      </c>
      <c r="G682">
        <f t="shared" si="41"/>
        <v>97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95.98</v>
      </c>
      <c r="G683">
        <f t="shared" si="41"/>
        <v>86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2045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78.73</v>
      </c>
      <c r="G684">
        <f t="shared" si="41"/>
        <v>150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2045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56.08</v>
      </c>
      <c r="G685">
        <f t="shared" si="41"/>
        <v>358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2045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69.09</v>
      </c>
      <c r="G686">
        <f t="shared" si="41"/>
        <v>543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2037</v>
      </c>
      <c r="T686" t="s">
        <v>2051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102.05</v>
      </c>
      <c r="G687">
        <f t="shared" si="41"/>
        <v>68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2045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107.32</v>
      </c>
      <c r="G688">
        <f t="shared" si="41"/>
        <v>192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2050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51.97</v>
      </c>
      <c r="G689">
        <f t="shared" si="41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2045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71.14</v>
      </c>
      <c r="G690">
        <f t="shared" si="41"/>
        <v>429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106.49</v>
      </c>
      <c r="G691">
        <f t="shared" si="41"/>
        <v>101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2044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42.94</v>
      </c>
      <c r="G692">
        <f t="shared" si="41"/>
        <v>227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2046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30.04</v>
      </c>
      <c r="G693">
        <f t="shared" si="41"/>
        <v>142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2046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70.62</v>
      </c>
      <c r="G694">
        <f t="shared" si="41"/>
        <v>91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2043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66.02</v>
      </c>
      <c r="G695">
        <f t="shared" si="41"/>
        <v>64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2045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96.91</v>
      </c>
      <c r="G696">
        <f t="shared" si="41"/>
        <v>84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2045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62.87</v>
      </c>
      <c r="G697">
        <f t="shared" si="41"/>
        <v>134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2043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108.99</v>
      </c>
      <c r="G698">
        <f t="shared" si="41"/>
        <v>59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2045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27</v>
      </c>
      <c r="G699">
        <f t="shared" si="41"/>
        <v>153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2047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65</v>
      </c>
      <c r="G700">
        <f t="shared" si="41"/>
        <v>447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2050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111.52</v>
      </c>
      <c r="G701">
        <f t="shared" si="41"/>
        <v>84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2048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>
        <f t="shared" si="4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2050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110.99</v>
      </c>
      <c r="G703">
        <f t="shared" si="41"/>
        <v>175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2045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56.75</v>
      </c>
      <c r="G704">
        <f t="shared" si="41"/>
        <v>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2050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97.02</v>
      </c>
      <c r="G705">
        <f t="shared" si="41"/>
        <v>312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IF(E706=0,0,ROUND(E706/I706,2))</f>
        <v>92.09</v>
      </c>
      <c r="G706">
        <f t="shared" ref="G706:G769" si="45">ROUND((E706/D706)*100,0)</f>
        <v>123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ref="M706:M769" si="46">(((L706/60)/60)/24)+DATE(1970,1,1)</f>
        <v>42555.208333333328</v>
      </c>
      <c r="N706">
        <v>1468904400</v>
      </c>
      <c r="O706" s="7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2052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82.99</v>
      </c>
      <c r="G707">
        <f t="shared" si="45"/>
        <v>99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si="46"/>
        <v>41619.25</v>
      </c>
      <c r="N707">
        <v>1387087200</v>
      </c>
      <c r="O707" s="7">
        <f t="shared" si="47"/>
        <v>41623.25</v>
      </c>
      <c r="P707" t="b">
        <v>0</v>
      </c>
      <c r="Q707" t="b">
        <v>0</v>
      </c>
      <c r="R707" t="s">
        <v>68</v>
      </c>
      <c r="S707" t="s">
        <v>2037</v>
      </c>
      <c r="T707" t="s">
        <v>2051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103.04</v>
      </c>
      <c r="G708">
        <f t="shared" si="45"/>
        <v>128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2044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68.92</v>
      </c>
      <c r="G709">
        <f t="shared" si="45"/>
        <v>159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2048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87.74</v>
      </c>
      <c r="G710">
        <f t="shared" si="45"/>
        <v>707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2045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75.02</v>
      </c>
      <c r="G711">
        <f t="shared" si="45"/>
        <v>142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2045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50.86</v>
      </c>
      <c r="G712">
        <f t="shared" si="45"/>
        <v>148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2045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90</v>
      </c>
      <c r="G713">
        <f t="shared" si="45"/>
        <v>20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2045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72.900000000000006</v>
      </c>
      <c r="G714">
        <f t="shared" si="45"/>
        <v>1841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2045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108.49</v>
      </c>
      <c r="G715">
        <f t="shared" si="45"/>
        <v>162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101.98</v>
      </c>
      <c r="G716">
        <f t="shared" si="45"/>
        <v>473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2043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44.01</v>
      </c>
      <c r="G717">
        <f t="shared" si="45"/>
        <v>24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65.94</v>
      </c>
      <c r="G718">
        <f t="shared" si="45"/>
        <v>518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2045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24.99</v>
      </c>
      <c r="G719">
        <f t="shared" si="45"/>
        <v>248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2046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28</v>
      </c>
      <c r="G720">
        <f t="shared" si="45"/>
        <v>100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2050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85.83</v>
      </c>
      <c r="G721">
        <f t="shared" si="45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2037</v>
      </c>
      <c r="T721" t="s">
        <v>2055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84.92</v>
      </c>
      <c r="G722">
        <f t="shared" si="45"/>
        <v>37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2045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90.48</v>
      </c>
      <c r="G723">
        <f t="shared" si="45"/>
        <v>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2043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25</v>
      </c>
      <c r="G724">
        <f t="shared" si="45"/>
        <v>157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2046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92.01</v>
      </c>
      <c r="G725">
        <f t="shared" si="45"/>
        <v>270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2045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93.07</v>
      </c>
      <c r="G726">
        <f t="shared" si="45"/>
        <v>134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2045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61.01</v>
      </c>
      <c r="G727">
        <f t="shared" si="45"/>
        <v>50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92.04</v>
      </c>
      <c r="G728">
        <f t="shared" si="45"/>
        <v>89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2045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81.13</v>
      </c>
      <c r="G729">
        <f t="shared" si="45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2044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73.5</v>
      </c>
      <c r="G730">
        <f t="shared" si="45"/>
        <v>18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2045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85.22</v>
      </c>
      <c r="G731">
        <f t="shared" si="45"/>
        <v>186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2048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110.97</v>
      </c>
      <c r="G732">
        <f t="shared" si="45"/>
        <v>413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2050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32.97</v>
      </c>
      <c r="G733">
        <f t="shared" si="45"/>
        <v>90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2044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96.01</v>
      </c>
      <c r="G734">
        <f t="shared" si="45"/>
        <v>92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2043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84.97</v>
      </c>
      <c r="G735">
        <f t="shared" si="45"/>
        <v>527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25.01</v>
      </c>
      <c r="G736">
        <f t="shared" si="45"/>
        <v>319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2045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66</v>
      </c>
      <c r="G737">
        <f t="shared" si="45"/>
        <v>354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2039</v>
      </c>
      <c r="T737" t="s">
        <v>2042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87.34</v>
      </c>
      <c r="G738">
        <f t="shared" si="45"/>
        <v>33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2037</v>
      </c>
      <c r="T738" t="s">
        <v>2051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27.93</v>
      </c>
      <c r="G739">
        <f t="shared" si="45"/>
        <v>136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2049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103.8</v>
      </c>
      <c r="G740">
        <f t="shared" si="45"/>
        <v>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2045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31.94</v>
      </c>
      <c r="G741">
        <f t="shared" si="45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2049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99.5</v>
      </c>
      <c r="G742">
        <f t="shared" si="45"/>
        <v>30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2045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108.85</v>
      </c>
      <c r="G743">
        <f t="shared" si="45"/>
        <v>1179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2045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110.76</v>
      </c>
      <c r="G744">
        <f t="shared" si="45"/>
        <v>1126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2047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29.65</v>
      </c>
      <c r="G745">
        <f t="shared" si="45"/>
        <v>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2045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101.71</v>
      </c>
      <c r="G746">
        <f t="shared" si="45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2045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61.5</v>
      </c>
      <c r="G747">
        <f t="shared" si="45"/>
        <v>30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2050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35</v>
      </c>
      <c r="G748">
        <f t="shared" si="45"/>
        <v>213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2044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40.049999999999997</v>
      </c>
      <c r="G749">
        <f t="shared" si="45"/>
        <v>229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2045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110.97</v>
      </c>
      <c r="G750">
        <f t="shared" si="45"/>
        <v>35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2052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36.96</v>
      </c>
      <c r="G751">
        <f t="shared" si="45"/>
        <v>157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2050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>
        <f t="shared" si="45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2047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30.97</v>
      </c>
      <c r="G753">
        <f t="shared" si="45"/>
        <v>232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2037</v>
      </c>
      <c r="T753" t="s">
        <v>2051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47.04</v>
      </c>
      <c r="G754">
        <f t="shared" si="45"/>
        <v>92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2045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88.07</v>
      </c>
      <c r="G755">
        <f t="shared" si="45"/>
        <v>257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2039</v>
      </c>
      <c r="T755" t="s">
        <v>2042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37.01</v>
      </c>
      <c r="G756">
        <f t="shared" si="45"/>
        <v>168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2045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26.03</v>
      </c>
      <c r="G757">
        <f t="shared" si="45"/>
        <v>167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2045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67.819999999999993</v>
      </c>
      <c r="G758">
        <f t="shared" si="45"/>
        <v>772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2045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49.96</v>
      </c>
      <c r="G759">
        <f t="shared" si="45"/>
        <v>407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2048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110.02</v>
      </c>
      <c r="G760">
        <f t="shared" si="45"/>
        <v>564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2043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89.96</v>
      </c>
      <c r="G761">
        <f t="shared" si="45"/>
        <v>68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2047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79.010000000000005</v>
      </c>
      <c r="G762">
        <f t="shared" si="45"/>
        <v>34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2053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86.87</v>
      </c>
      <c r="G763">
        <f t="shared" si="45"/>
        <v>655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2043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62.04</v>
      </c>
      <c r="G764">
        <f t="shared" si="45"/>
        <v>177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26.97</v>
      </c>
      <c r="G765">
        <f t="shared" si="45"/>
        <v>113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2045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54.12</v>
      </c>
      <c r="G766">
        <f t="shared" si="45"/>
        <v>728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2043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41.04</v>
      </c>
      <c r="G767">
        <f t="shared" si="45"/>
        <v>208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2049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55.05</v>
      </c>
      <c r="G768">
        <f t="shared" si="45"/>
        <v>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107.94</v>
      </c>
      <c r="G769">
        <f t="shared" si="45"/>
        <v>57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2037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IF(E770=0,0,ROUND(E770/I770,2))</f>
        <v>73.92</v>
      </c>
      <c r="G770">
        <f t="shared" ref="G770:G833" si="49">ROUND((E770/D770)*100,0)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ref="M770:M833" si="50">(((L770/60)/60)/24)+DATE(1970,1,1)</f>
        <v>41619.25</v>
      </c>
      <c r="N770">
        <v>1388037600</v>
      </c>
      <c r="O770" s="7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2045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32</v>
      </c>
      <c r="G771">
        <f t="shared" si="49"/>
        <v>87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si="50"/>
        <v>41501.208333333336</v>
      </c>
      <c r="N771">
        <v>1378789200</v>
      </c>
      <c r="O771" s="7">
        <f t="shared" si="51"/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2053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53.9</v>
      </c>
      <c r="G772">
        <f t="shared" si="49"/>
        <v>271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2045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106.5</v>
      </c>
      <c r="G773">
        <f t="shared" si="49"/>
        <v>49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2045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33</v>
      </c>
      <c r="G774">
        <f t="shared" si="49"/>
        <v>113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43</v>
      </c>
      <c r="G775">
        <f t="shared" si="49"/>
        <v>191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2045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86.86</v>
      </c>
      <c r="G776">
        <f t="shared" si="49"/>
        <v>136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2044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96.8</v>
      </c>
      <c r="G777">
        <f t="shared" si="49"/>
        <v>10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2043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33</v>
      </c>
      <c r="G778">
        <f t="shared" si="49"/>
        <v>66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2045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68.03</v>
      </c>
      <c r="G779">
        <f t="shared" si="49"/>
        <v>49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2045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58.87</v>
      </c>
      <c r="G780">
        <f t="shared" si="49"/>
        <v>788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2052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105.05</v>
      </c>
      <c r="G781">
        <f t="shared" si="49"/>
        <v>80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2045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33.049999999999997</v>
      </c>
      <c r="G782">
        <f t="shared" si="49"/>
        <v>106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2048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78.819999999999993</v>
      </c>
      <c r="G783">
        <f t="shared" si="49"/>
        <v>51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2045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68.2</v>
      </c>
      <c r="G784">
        <f t="shared" si="49"/>
        <v>215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2052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75.73</v>
      </c>
      <c r="G785">
        <f t="shared" si="49"/>
        <v>141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2043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31</v>
      </c>
      <c r="G786">
        <f t="shared" si="49"/>
        <v>115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2044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101.88</v>
      </c>
      <c r="G787">
        <f t="shared" si="49"/>
        <v>193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2052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52.88</v>
      </c>
      <c r="G788">
        <f t="shared" si="49"/>
        <v>730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71.010000000000005</v>
      </c>
      <c r="G789">
        <f t="shared" si="49"/>
        <v>100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2043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102.39</v>
      </c>
      <c r="G790">
        <f t="shared" si="49"/>
        <v>88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2052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74.47</v>
      </c>
      <c r="G791">
        <f t="shared" si="49"/>
        <v>37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2045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51.01</v>
      </c>
      <c r="G792">
        <f t="shared" si="49"/>
        <v>31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2045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90</v>
      </c>
      <c r="G793">
        <f t="shared" si="49"/>
        <v>26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2041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97.14</v>
      </c>
      <c r="G794">
        <f t="shared" si="49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2045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72.069999999999993</v>
      </c>
      <c r="G795">
        <f t="shared" si="49"/>
        <v>1186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2037</v>
      </c>
      <c r="T795" t="s">
        <v>2051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75.239999999999995</v>
      </c>
      <c r="G796">
        <f t="shared" si="49"/>
        <v>125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2043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32.97</v>
      </c>
      <c r="G797">
        <f t="shared" si="49"/>
        <v>14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2048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54.81</v>
      </c>
      <c r="G798">
        <f t="shared" si="49"/>
        <v>55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45.04</v>
      </c>
      <c r="G799">
        <f t="shared" si="49"/>
        <v>110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2044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52.96</v>
      </c>
      <c r="G800">
        <f t="shared" si="49"/>
        <v>188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2045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60.02</v>
      </c>
      <c r="G801">
        <f t="shared" si="49"/>
        <v>87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2045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>
        <f t="shared" si="49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2043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44.03</v>
      </c>
      <c r="G803">
        <f t="shared" si="49"/>
        <v>203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2039</v>
      </c>
      <c r="T803" t="s">
        <v>2042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86.03</v>
      </c>
      <c r="G804">
        <f t="shared" si="49"/>
        <v>197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2039</v>
      </c>
      <c r="T804" t="s">
        <v>2042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28.01</v>
      </c>
      <c r="G805">
        <f t="shared" si="49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2045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32.049999999999997</v>
      </c>
      <c r="G806">
        <f t="shared" si="49"/>
        <v>269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2043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73.61</v>
      </c>
      <c r="G807">
        <f t="shared" si="49"/>
        <v>51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2046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108.71</v>
      </c>
      <c r="G808">
        <f t="shared" si="49"/>
        <v>1180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2048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42.98</v>
      </c>
      <c r="G809">
        <f t="shared" si="49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2045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83.32</v>
      </c>
      <c r="G810">
        <f t="shared" si="49"/>
        <v>30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2041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42</v>
      </c>
      <c r="G811">
        <f t="shared" si="49"/>
        <v>63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2046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55.93</v>
      </c>
      <c r="G812">
        <f t="shared" si="49"/>
        <v>193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2045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105.04</v>
      </c>
      <c r="G813">
        <f t="shared" si="49"/>
        <v>77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2053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48</v>
      </c>
      <c r="G814">
        <f t="shared" si="49"/>
        <v>226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2037</v>
      </c>
      <c r="T814" t="s">
        <v>2051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112.66</v>
      </c>
      <c r="G815">
        <f t="shared" si="49"/>
        <v>239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2053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81.94</v>
      </c>
      <c r="G816">
        <f t="shared" si="49"/>
        <v>92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2043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64.05</v>
      </c>
      <c r="G817">
        <f t="shared" si="49"/>
        <v>130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2043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106.39</v>
      </c>
      <c r="G818">
        <f t="shared" si="49"/>
        <v>615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2045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76.010000000000005</v>
      </c>
      <c r="G819">
        <f t="shared" si="49"/>
        <v>369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2037</v>
      </c>
      <c r="T819" t="s">
        <v>2051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111.07</v>
      </c>
      <c r="G820">
        <f t="shared" si="49"/>
        <v>1095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2045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95.94</v>
      </c>
      <c r="G821">
        <f t="shared" si="49"/>
        <v>51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2053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43.04</v>
      </c>
      <c r="G822">
        <f t="shared" si="49"/>
        <v>801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2043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67.97</v>
      </c>
      <c r="G823">
        <f t="shared" si="49"/>
        <v>291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2046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89.99</v>
      </c>
      <c r="G824">
        <f t="shared" si="49"/>
        <v>350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2043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58.1</v>
      </c>
      <c r="G825">
        <f t="shared" si="49"/>
        <v>357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2043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84</v>
      </c>
      <c r="G826">
        <f t="shared" si="49"/>
        <v>126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2037</v>
      </c>
      <c r="T826" t="s">
        <v>2051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88.85</v>
      </c>
      <c r="G827">
        <f t="shared" si="49"/>
        <v>388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2054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65.959999999999994</v>
      </c>
      <c r="G828">
        <f t="shared" si="49"/>
        <v>457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2045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74.8</v>
      </c>
      <c r="G829">
        <f t="shared" si="49"/>
        <v>267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2048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69.989999999999995</v>
      </c>
      <c r="G830">
        <f t="shared" si="49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2045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32.01</v>
      </c>
      <c r="G831">
        <f t="shared" si="49"/>
        <v>51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2045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64.73</v>
      </c>
      <c r="G832">
        <f t="shared" si="49"/>
        <v>1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2045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25</v>
      </c>
      <c r="G833">
        <f t="shared" si="49"/>
        <v>109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2039</v>
      </c>
      <c r="T833" t="s">
        <v>2042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IF(E834=0,0,ROUND(E834/I834,2))</f>
        <v>104.98</v>
      </c>
      <c r="G834">
        <f t="shared" ref="G834:G897" si="53">ROUND((E834/D834)*100,0)</f>
        <v>315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ref="M834:M897" si="54">(((L834/60)/60)/24)+DATE(1970,1,1)</f>
        <v>42299.208333333328</v>
      </c>
      <c r="N834">
        <v>1448431200</v>
      </c>
      <c r="O834" s="7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2037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64.989999999999995</v>
      </c>
      <c r="G835">
        <f t="shared" si="53"/>
        <v>158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si="54"/>
        <v>40588.25</v>
      </c>
      <c r="N835">
        <v>1298613600</v>
      </c>
      <c r="O835" s="7">
        <f t="shared" si="55"/>
        <v>40599.25</v>
      </c>
      <c r="P835" t="b">
        <v>0</v>
      </c>
      <c r="Q835" t="b">
        <v>0</v>
      </c>
      <c r="R835" t="s">
        <v>206</v>
      </c>
      <c r="S835" t="s">
        <v>2037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94.35</v>
      </c>
      <c r="G836">
        <f t="shared" si="53"/>
        <v>154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2045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44</v>
      </c>
      <c r="G837">
        <f t="shared" si="53"/>
        <v>90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2044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64.739999999999995</v>
      </c>
      <c r="G838">
        <f t="shared" si="53"/>
        <v>75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2049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84.01</v>
      </c>
      <c r="G839">
        <f t="shared" si="53"/>
        <v>853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34.06</v>
      </c>
      <c r="G840">
        <f t="shared" si="53"/>
        <v>139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2045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93.27</v>
      </c>
      <c r="G841">
        <f t="shared" si="53"/>
        <v>190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2046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33</v>
      </c>
      <c r="G842">
        <f t="shared" si="53"/>
        <v>100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2045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83.81</v>
      </c>
      <c r="G843">
        <f t="shared" si="53"/>
        <v>143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2044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63.99</v>
      </c>
      <c r="G844">
        <f t="shared" si="53"/>
        <v>563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2050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81.91</v>
      </c>
      <c r="G845">
        <f t="shared" si="53"/>
        <v>31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2039</v>
      </c>
      <c r="T845" t="s">
        <v>2042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93.05</v>
      </c>
      <c r="G846">
        <f t="shared" si="53"/>
        <v>99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2046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101.98</v>
      </c>
      <c r="G847">
        <f t="shared" si="53"/>
        <v>198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2044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105.94</v>
      </c>
      <c r="G848">
        <f t="shared" si="53"/>
        <v>509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2044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101.58</v>
      </c>
      <c r="G849">
        <f t="shared" si="53"/>
        <v>238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2041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62.97</v>
      </c>
      <c r="G850">
        <f t="shared" si="53"/>
        <v>338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2048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29.05</v>
      </c>
      <c r="G851">
        <f t="shared" si="53"/>
        <v>133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2049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>
        <f t="shared" si="5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2043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77.930000000000007</v>
      </c>
      <c r="G853">
        <f t="shared" si="53"/>
        <v>208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2047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80.81</v>
      </c>
      <c r="G854">
        <f t="shared" si="53"/>
        <v>51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2053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76.010000000000005</v>
      </c>
      <c r="G855">
        <f t="shared" si="53"/>
        <v>652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72.989999999999995</v>
      </c>
      <c r="G856">
        <f t="shared" si="53"/>
        <v>114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2037</v>
      </c>
      <c r="T856" t="s">
        <v>2055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53</v>
      </c>
      <c r="G857">
        <f t="shared" si="53"/>
        <v>102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2045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54.16</v>
      </c>
      <c r="G858">
        <f t="shared" si="53"/>
        <v>357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2041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32.950000000000003</v>
      </c>
      <c r="G859">
        <f t="shared" si="53"/>
        <v>140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2054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79.37</v>
      </c>
      <c r="G860">
        <f t="shared" si="53"/>
        <v>69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2041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41.17</v>
      </c>
      <c r="G861">
        <f t="shared" si="53"/>
        <v>36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2045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77.430000000000007</v>
      </c>
      <c r="G862">
        <f t="shared" si="53"/>
        <v>252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2050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57.16</v>
      </c>
      <c r="G863">
        <f t="shared" si="53"/>
        <v>106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2045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77.180000000000007</v>
      </c>
      <c r="G864">
        <f t="shared" si="53"/>
        <v>187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2045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24.95</v>
      </c>
      <c r="G865">
        <f t="shared" si="53"/>
        <v>387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97.18</v>
      </c>
      <c r="G866">
        <f t="shared" si="53"/>
        <v>347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2054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46</v>
      </c>
      <c r="G867">
        <f t="shared" si="53"/>
        <v>186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2045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88.02</v>
      </c>
      <c r="G868">
        <f t="shared" si="53"/>
        <v>43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2039</v>
      </c>
      <c r="T868" t="s">
        <v>2042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25.99</v>
      </c>
      <c r="G869">
        <f t="shared" si="53"/>
        <v>162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2041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102.69</v>
      </c>
      <c r="G870">
        <f t="shared" si="53"/>
        <v>185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2045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72.959999999999994</v>
      </c>
      <c r="G871">
        <f t="shared" si="53"/>
        <v>24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2048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57.19</v>
      </c>
      <c r="G872">
        <f t="shared" si="53"/>
        <v>90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2045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84.01</v>
      </c>
      <c r="G873">
        <f t="shared" si="53"/>
        <v>273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2045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98.67</v>
      </c>
      <c r="G874">
        <f t="shared" si="53"/>
        <v>170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42.01</v>
      </c>
      <c r="G875">
        <f t="shared" si="53"/>
        <v>188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2039</v>
      </c>
      <c r="T875" t="s">
        <v>2042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32</v>
      </c>
      <c r="G876">
        <f t="shared" si="53"/>
        <v>347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2039</v>
      </c>
      <c r="T876" t="s">
        <v>2042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81.569999999999993</v>
      </c>
      <c r="G877">
        <f t="shared" si="53"/>
        <v>69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2043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37.04</v>
      </c>
      <c r="G878">
        <f t="shared" si="53"/>
        <v>25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2039</v>
      </c>
      <c r="T878" t="s">
        <v>2042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103.03</v>
      </c>
      <c r="G879">
        <f t="shared" si="53"/>
        <v>77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2041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84.33</v>
      </c>
      <c r="G880">
        <f t="shared" si="53"/>
        <v>37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102.6</v>
      </c>
      <c r="G881">
        <f t="shared" si="53"/>
        <v>544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2037</v>
      </c>
      <c r="T881" t="s">
        <v>2051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79.989999999999995</v>
      </c>
      <c r="G882">
        <f t="shared" si="53"/>
        <v>229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2047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70.06</v>
      </c>
      <c r="G883">
        <f t="shared" si="53"/>
        <v>39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2045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</v>
      </c>
      <c r="G884">
        <f t="shared" si="53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2045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41.91</v>
      </c>
      <c r="G885">
        <f t="shared" si="53"/>
        <v>238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2054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57.99</v>
      </c>
      <c r="G886">
        <f t="shared" si="53"/>
        <v>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2045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40.94</v>
      </c>
      <c r="G887">
        <f t="shared" si="53"/>
        <v>118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2045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70</v>
      </c>
      <c r="G888">
        <f t="shared" si="53"/>
        <v>85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2049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73.84</v>
      </c>
      <c r="G889">
        <f t="shared" si="53"/>
        <v>29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2045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41.98</v>
      </c>
      <c r="G890">
        <f t="shared" si="53"/>
        <v>210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2045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77.930000000000007</v>
      </c>
      <c r="G891">
        <f t="shared" si="53"/>
        <v>170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2047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106.02</v>
      </c>
      <c r="G892">
        <f t="shared" si="53"/>
        <v>116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2049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47.02</v>
      </c>
      <c r="G893">
        <f t="shared" si="53"/>
        <v>259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2046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76.02</v>
      </c>
      <c r="G894">
        <f t="shared" si="53"/>
        <v>231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54.12</v>
      </c>
      <c r="G895">
        <f t="shared" si="53"/>
        <v>128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2046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57.29</v>
      </c>
      <c r="G896">
        <f t="shared" si="53"/>
        <v>189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103.81</v>
      </c>
      <c r="G897">
        <f t="shared" si="53"/>
        <v>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2045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IF(E898=0,0,ROUND(E898/I898,2))</f>
        <v>105.03</v>
      </c>
      <c r="G898">
        <f t="shared" ref="G898:G961" si="57">ROUND((E898/D898)*100,0)</f>
        <v>774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ref="M898:M961" si="58">(((L898/60)/60)/24)+DATE(1970,1,1)</f>
        <v>40738.208333333336</v>
      </c>
      <c r="N898">
        <v>1310878800</v>
      </c>
      <c r="O898" s="7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2041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90.26</v>
      </c>
      <c r="G899">
        <f t="shared" si="57"/>
        <v>28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si="58"/>
        <v>43583.208333333328</v>
      </c>
      <c r="N899">
        <v>1556600400</v>
      </c>
      <c r="O899" s="7">
        <f t="shared" si="59"/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2045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76.98</v>
      </c>
      <c r="G900">
        <f t="shared" si="57"/>
        <v>52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2046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102.6</v>
      </c>
      <c r="G901">
        <f t="shared" si="57"/>
        <v>407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>
        <f t="shared" si="57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2044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55.01</v>
      </c>
      <c r="G903">
        <f t="shared" si="57"/>
        <v>156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2043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32.130000000000003</v>
      </c>
      <c r="G904">
        <f t="shared" si="57"/>
        <v>252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2044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50.64</v>
      </c>
      <c r="G905">
        <f t="shared" si="57"/>
        <v>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2037</v>
      </c>
      <c r="T905" t="s">
        <v>2051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49.69</v>
      </c>
      <c r="G906">
        <f t="shared" si="57"/>
        <v>12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54.89</v>
      </c>
      <c r="G907">
        <f t="shared" si="57"/>
        <v>164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2045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46.93</v>
      </c>
      <c r="G908">
        <f t="shared" si="57"/>
        <v>163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2046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44.95</v>
      </c>
      <c r="G909">
        <f t="shared" si="57"/>
        <v>20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2045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</v>
      </c>
      <c r="G910">
        <f t="shared" si="57"/>
        <v>319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2053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107.76</v>
      </c>
      <c r="G911">
        <f t="shared" si="57"/>
        <v>479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2045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102.08</v>
      </c>
      <c r="G912">
        <f t="shared" si="57"/>
        <v>20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2045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24.98</v>
      </c>
      <c r="G913">
        <f t="shared" si="57"/>
        <v>199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2044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79.94</v>
      </c>
      <c r="G914">
        <f t="shared" si="57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2048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67.95</v>
      </c>
      <c r="G915">
        <f t="shared" si="57"/>
        <v>51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2048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26.07</v>
      </c>
      <c r="G916">
        <f t="shared" si="57"/>
        <v>57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2045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105</v>
      </c>
      <c r="G917">
        <f t="shared" si="57"/>
        <v>156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25.83</v>
      </c>
      <c r="G918">
        <f t="shared" si="57"/>
        <v>36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2039</v>
      </c>
      <c r="T918" t="s">
        <v>2042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77.67</v>
      </c>
      <c r="G919">
        <f t="shared" si="57"/>
        <v>58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2054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57.83</v>
      </c>
      <c r="G920">
        <f t="shared" si="57"/>
        <v>237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92.96</v>
      </c>
      <c r="G921">
        <f t="shared" si="57"/>
        <v>59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2045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37.950000000000003</v>
      </c>
      <c r="G922">
        <f t="shared" si="57"/>
        <v>183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2052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31.84</v>
      </c>
      <c r="G923">
        <f t="shared" si="57"/>
        <v>1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2044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40</v>
      </c>
      <c r="G924">
        <f t="shared" si="57"/>
        <v>176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101.1</v>
      </c>
      <c r="G925">
        <f t="shared" si="57"/>
        <v>238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2045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84.01</v>
      </c>
      <c r="G926">
        <f t="shared" si="57"/>
        <v>488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2045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103.42</v>
      </c>
      <c r="G927">
        <f t="shared" si="57"/>
        <v>224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2045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105.13</v>
      </c>
      <c r="G928">
        <f t="shared" si="57"/>
        <v>18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2041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89.22</v>
      </c>
      <c r="G929">
        <f t="shared" si="57"/>
        <v>46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2045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52</v>
      </c>
      <c r="G930">
        <f t="shared" si="57"/>
        <v>117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2044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64.959999999999994</v>
      </c>
      <c r="G931">
        <f t="shared" si="57"/>
        <v>217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2045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46.24</v>
      </c>
      <c r="G932">
        <f t="shared" si="57"/>
        <v>112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2045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51.15</v>
      </c>
      <c r="G933">
        <f t="shared" si="57"/>
        <v>73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2045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33.909999999999997</v>
      </c>
      <c r="G934">
        <f t="shared" si="57"/>
        <v>212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2043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92.02</v>
      </c>
      <c r="G935">
        <f t="shared" si="57"/>
        <v>240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2045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107.43</v>
      </c>
      <c r="G936">
        <f t="shared" si="57"/>
        <v>182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2045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75.849999999999994</v>
      </c>
      <c r="G937">
        <f t="shared" si="57"/>
        <v>164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2045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80.48</v>
      </c>
      <c r="G938">
        <f t="shared" si="57"/>
        <v>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2045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86.98</v>
      </c>
      <c r="G939">
        <f t="shared" si="57"/>
        <v>50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2046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105.14</v>
      </c>
      <c r="G940">
        <f t="shared" si="57"/>
        <v>110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2037</v>
      </c>
      <c r="T940" t="s">
        <v>2055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57.3</v>
      </c>
      <c r="G941">
        <f t="shared" si="57"/>
        <v>49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2053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93.35</v>
      </c>
      <c r="G942">
        <f t="shared" si="57"/>
        <v>62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2044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71.989999999999995</v>
      </c>
      <c r="G943">
        <f t="shared" si="57"/>
        <v>13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2045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92.61</v>
      </c>
      <c r="G944">
        <f t="shared" si="57"/>
        <v>65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2045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104.99</v>
      </c>
      <c r="G945">
        <f t="shared" si="57"/>
        <v>160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2041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30.96</v>
      </c>
      <c r="G946">
        <f t="shared" si="57"/>
        <v>81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2039</v>
      </c>
      <c r="T946" t="s">
        <v>2042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33</v>
      </c>
      <c r="G947">
        <f t="shared" si="57"/>
        <v>32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2039</v>
      </c>
      <c r="T947" t="s">
        <v>2042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84.19</v>
      </c>
      <c r="G948">
        <f t="shared" si="57"/>
        <v>10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2045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73.92</v>
      </c>
      <c r="G949">
        <f t="shared" si="57"/>
        <v>27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2045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36.99</v>
      </c>
      <c r="G950">
        <f t="shared" si="57"/>
        <v>63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2046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46.9</v>
      </c>
      <c r="G951">
        <f t="shared" si="57"/>
        <v>161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2044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>
        <f t="shared" si="57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2045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102.02</v>
      </c>
      <c r="G953">
        <f t="shared" si="57"/>
        <v>1097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2043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45.01</v>
      </c>
      <c r="G954">
        <f t="shared" si="57"/>
        <v>70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2046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94.29</v>
      </c>
      <c r="G955">
        <f t="shared" si="57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101.02</v>
      </c>
      <c r="G956">
        <f t="shared" si="57"/>
        <v>367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2044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97.04</v>
      </c>
      <c r="G957">
        <f t="shared" si="57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2045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43.01</v>
      </c>
      <c r="G958">
        <f t="shared" si="57"/>
        <v>19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94.92</v>
      </c>
      <c r="G959">
        <f t="shared" si="57"/>
        <v>127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2045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72.150000000000006</v>
      </c>
      <c r="G960">
        <f t="shared" si="57"/>
        <v>735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2052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51.01</v>
      </c>
      <c r="G961">
        <f t="shared" si="57"/>
        <v>5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25" si="60">IF(E962=0,0,ROUND(E962/I962,2))</f>
        <v>85.05</v>
      </c>
      <c r="G962">
        <f t="shared" ref="G962:G1001" si="61">ROUND((E962/D962)*100,0)</f>
        <v>85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ref="M962:M1025" si="62">(((L962/60)/60)/24)+DATE(1970,1,1)</f>
        <v>42408.25</v>
      </c>
      <c r="N962">
        <v>1458104400</v>
      </c>
      <c r="O962" s="7">
        <f t="shared" ref="O962:O1025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2044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43.87</v>
      </c>
      <c r="G963">
        <f t="shared" si="61"/>
        <v>119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si="62"/>
        <v>40591.25</v>
      </c>
      <c r="N963">
        <v>1298268000</v>
      </c>
      <c r="O963" s="7">
        <f t="shared" si="63"/>
        <v>40595.25</v>
      </c>
      <c r="P963" t="b">
        <v>0</v>
      </c>
      <c r="Q963" t="b">
        <v>0</v>
      </c>
      <c r="R963" t="s">
        <v>206</v>
      </c>
      <c r="S963" t="s">
        <v>2037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40.06</v>
      </c>
      <c r="G964">
        <f t="shared" si="61"/>
        <v>296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2041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43.83</v>
      </c>
      <c r="G965">
        <f t="shared" si="61"/>
        <v>85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2039</v>
      </c>
      <c r="T965" t="s">
        <v>2042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84.93</v>
      </c>
      <c r="G966">
        <f t="shared" si="61"/>
        <v>356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2045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41.07</v>
      </c>
      <c r="G967">
        <f t="shared" si="61"/>
        <v>386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2043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54.97</v>
      </c>
      <c r="G968">
        <f t="shared" si="61"/>
        <v>792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2045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77.010000000000005</v>
      </c>
      <c r="G969">
        <f t="shared" si="61"/>
        <v>137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71.2</v>
      </c>
      <c r="G970">
        <f t="shared" si="61"/>
        <v>338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2041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91.94</v>
      </c>
      <c r="G971">
        <f t="shared" si="61"/>
        <v>108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2045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97.07</v>
      </c>
      <c r="G972">
        <f t="shared" si="61"/>
        <v>61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2045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58.92</v>
      </c>
      <c r="G973">
        <f t="shared" si="61"/>
        <v>28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58.02</v>
      </c>
      <c r="G974">
        <f t="shared" si="61"/>
        <v>228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2044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103.87</v>
      </c>
      <c r="G975">
        <f t="shared" si="61"/>
        <v>22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2045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93.47</v>
      </c>
      <c r="G976">
        <f t="shared" si="61"/>
        <v>374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2049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61.97</v>
      </c>
      <c r="G977">
        <f t="shared" si="61"/>
        <v>155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2045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92.04</v>
      </c>
      <c r="G978">
        <f t="shared" si="61"/>
        <v>322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2045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77.27</v>
      </c>
      <c r="G979">
        <f t="shared" si="61"/>
        <v>74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2041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93.92</v>
      </c>
      <c r="G980">
        <f t="shared" si="61"/>
        <v>864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2053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84.97</v>
      </c>
      <c r="G981">
        <f t="shared" si="61"/>
        <v>143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2045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105.97</v>
      </c>
      <c r="G982">
        <f t="shared" si="61"/>
        <v>40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2037</v>
      </c>
      <c r="T982" t="s">
        <v>2051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36.97</v>
      </c>
      <c r="G983">
        <f t="shared" si="61"/>
        <v>178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2044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81.53</v>
      </c>
      <c r="G984">
        <f t="shared" si="61"/>
        <v>85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2046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81</v>
      </c>
      <c r="G985">
        <f t="shared" si="61"/>
        <v>146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2046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26.01</v>
      </c>
      <c r="G986">
        <f t="shared" si="61"/>
        <v>152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2045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26</v>
      </c>
      <c r="G987">
        <f t="shared" si="61"/>
        <v>67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2043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34.17</v>
      </c>
      <c r="G988">
        <f t="shared" si="61"/>
        <v>40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2043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28</v>
      </c>
      <c r="G989">
        <f t="shared" si="61"/>
        <v>217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2046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76.55</v>
      </c>
      <c r="G990">
        <f t="shared" si="61"/>
        <v>52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2037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53.05</v>
      </c>
      <c r="G991">
        <f t="shared" si="61"/>
        <v>500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106.86</v>
      </c>
      <c r="G992">
        <f t="shared" si="61"/>
        <v>88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2048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46.02</v>
      </c>
      <c r="G993">
        <f t="shared" si="61"/>
        <v>113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2043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100.17</v>
      </c>
      <c r="G994">
        <f t="shared" si="61"/>
        <v>427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2048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101.44</v>
      </c>
      <c r="G995">
        <f t="shared" si="61"/>
        <v>78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2039</v>
      </c>
      <c r="T995" t="s">
        <v>2042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87.97</v>
      </c>
      <c r="G996">
        <f t="shared" si="61"/>
        <v>52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75</v>
      </c>
      <c r="G997">
        <f t="shared" si="61"/>
        <v>157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2041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42.98</v>
      </c>
      <c r="G998">
        <f t="shared" si="61"/>
        <v>73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2045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33.119999999999997</v>
      </c>
      <c r="G999">
        <f t="shared" si="61"/>
        <v>61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2045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101.13</v>
      </c>
      <c r="G1000">
        <f t="shared" si="61"/>
        <v>57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2049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55.99</v>
      </c>
      <c r="G1001">
        <f t="shared" si="61"/>
        <v>57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2041</v>
      </c>
    </row>
  </sheetData>
  <sortState xmlns:xlrd2="http://schemas.microsoft.com/office/spreadsheetml/2017/richdata2" ref="A2:T1001">
    <sortCondition ref="A2:A1001"/>
  </sortState>
  <conditionalFormatting sqref="H2:H1001">
    <cfRule type="cellIs" dxfId="11" priority="2" operator="equal">
      <formula>"live"</formula>
    </cfRule>
    <cfRule type="cellIs" dxfId="10" priority="3" operator="equal">
      <formula>"failed"</formula>
    </cfRule>
    <cfRule type="cellIs" dxfId="9" priority="4" operator="equal">
      <formula>"canceled"</formula>
    </cfRule>
    <cfRule type="cellIs" dxfId="8" priority="5" operator="equal">
      <formula>"successful"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248-B7E0-47B3-BD81-DCCF8FDA6F9A}">
  <dimension ref="A1:H13"/>
  <sheetViews>
    <sheetView workbookViewId="0">
      <selection activeCell="B7" sqref="B7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6" t="s">
        <v>2091</v>
      </c>
      <c r="B1" s="6" t="s">
        <v>2092</v>
      </c>
      <c r="C1" s="6" t="s">
        <v>2093</v>
      </c>
      <c r="D1" s="6" t="s">
        <v>2110</v>
      </c>
      <c r="E1" s="6" t="s">
        <v>2094</v>
      </c>
      <c r="F1" s="6" t="s">
        <v>2095</v>
      </c>
      <c r="G1" s="6" t="s">
        <v>2096</v>
      </c>
      <c r="H1" s="6" t="s">
        <v>2097</v>
      </c>
    </row>
    <row r="2" spans="1:8" x14ac:dyDescent="0.3">
      <c r="A2" t="s">
        <v>2098</v>
      </c>
      <c r="B2">
        <f>COUNTIFS(Crowdfunding!D2:D1001,"&lt;1000",Crowdfunding!H2:H1001,"successful")</f>
        <v>30</v>
      </c>
      <c r="C2">
        <f>COUNTIFS(Crowdfunding!D2:D1001,"&lt;1000",Crowdfunding!H2:H1001,"failed")</f>
        <v>20</v>
      </c>
      <c r="D2">
        <f>COUNTIFS(Crowdfunding!D2:D1001,"&lt;1000",Crowdfunding!H2:H1001,"canceled")</f>
        <v>1</v>
      </c>
      <c r="E2">
        <f>SUM(B2:D2)</f>
        <v>51</v>
      </c>
      <c r="F2" s="9">
        <f>B2/E2*100%</f>
        <v>0.58823529411764708</v>
      </c>
      <c r="G2" s="9">
        <f>C2/E2*100%</f>
        <v>0.39215686274509803</v>
      </c>
      <c r="H2" s="9">
        <f>D2/E2*100%</f>
        <v>1.9607843137254902E-2</v>
      </c>
    </row>
    <row r="3" spans="1:8" x14ac:dyDescent="0.3">
      <c r="A3" t="s">
        <v>2099</v>
      </c>
      <c r="B3">
        <f>COUNTIFS(Crowdfunding!D2:D1001,"&gt;=1000",Crowdfunding!D2:D1001,"&lt;=4999",Crowdfunding!H2:H1001,"successful")</f>
        <v>191</v>
      </c>
      <c r="C3">
        <f>COUNTIFS(Crowdfunding!D2:D1001,"&gt;=1000",Crowdfunding!D2:D1001,"&lt;=4999",Crowdfunding!H2:H1001,"failed")</f>
        <v>38</v>
      </c>
      <c r="D3">
        <f>COUNTIFS(Crowdfunding!D2:D1001,"&gt;=1000",Crowdfunding!D2:D1001,"&lt;=4999",Crowdfunding!H2:H1001,"canceled")</f>
        <v>2</v>
      </c>
      <c r="E3">
        <f t="shared" ref="E3:E13" si="0">SUM(B3:D3)</f>
        <v>231</v>
      </c>
      <c r="F3" s="9">
        <f t="shared" ref="F3:F13" si="1">B3/E3*100%</f>
        <v>0.82683982683982682</v>
      </c>
      <c r="G3" s="9">
        <f t="shared" ref="G3:G13" si="2">C3/E3*100%</f>
        <v>0.16450216450216451</v>
      </c>
      <c r="H3" s="9">
        <f t="shared" ref="H3:H13" si="3">D3/E3*100%</f>
        <v>8.658008658008658E-3</v>
      </c>
    </row>
    <row r="4" spans="1:8" x14ac:dyDescent="0.3">
      <c r="A4" t="s">
        <v>2100</v>
      </c>
      <c r="B4">
        <f>COUNTIFS(Crowdfunding!D2:D1001,"&gt;=5000",Crowdfunding!D2:D1001,"&lt;=9999",Crowdfunding!H2:H1001,"successful")</f>
        <v>164</v>
      </c>
      <c r="C4">
        <f>COUNTIFS(Crowdfunding!D2:D1001,"&gt;=5000",Crowdfunding!D2:D1001,"&lt;=9999",Crowdfunding!H2:H1001,"failed")</f>
        <v>126</v>
      </c>
      <c r="D4">
        <f>COUNTIFS(Crowdfunding!D2:D1001,"&gt;=5000",Crowdfunding!D2:D1001,"&lt;=9999",Crowdfunding!H2:H1001,"canceled")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2101</v>
      </c>
      <c r="B5">
        <f>COUNTIFS(Crowdfunding!D2:D1001,"&gt;=10000",Crowdfunding!D2:D1001,"&lt;=14999",Crowdfunding!H2:H1001,"successful")</f>
        <v>4</v>
      </c>
      <c r="C5">
        <f>COUNTIFS(Crowdfunding!D2:D1001,"&gt;=10000",Crowdfunding!D2:D1001,"&lt;=14999",Crowdfunding!H2:H1001,"failed")</f>
        <v>5</v>
      </c>
      <c r="D5">
        <f>COUNTIFS(Crowdfunding!D2:D1001,"&gt;=10000",Crowdfunding!D2:D1001,"&lt;=14999",Crowdfunding!H2:H1001,"canceled")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2102</v>
      </c>
      <c r="B6">
        <f>COUNTIFS(Crowdfunding!D2:D1001,"&gt;=15000",Crowdfunding!D2:D1001,"&lt;=19999",Crowdfunding!H2:H1001,"successful")</f>
        <v>10</v>
      </c>
      <c r="C6">
        <f>COUNTIFS(Crowdfunding!D2:D1001,"&gt;=15000",Crowdfunding!D2:D1001,"&lt;=19999",Crowdfunding!H2:H1001,"failed")</f>
        <v>0</v>
      </c>
      <c r="D6">
        <f>COUNTIFS(Crowdfunding!D2:D1001,"&gt;=15000",Crowdfunding!D2:D1001,"&lt;=19999",Crowdfunding!H2:H1001,"canceled")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2103</v>
      </c>
      <c r="B7">
        <f>COUNTIFS(Crowdfunding!D2:D1001,"&gt;=20000",Crowdfunding!D2:D1001,"&lt;=24999",Crowdfunding!H2:H1001,"successful")</f>
        <v>7</v>
      </c>
      <c r="C7">
        <f>COUNTIFS(Crowdfunding!D2:D1001,"&gt;=20000",Crowdfunding!D2:D1001,"&lt;=24999",Crowdfunding!H2:H1001,"failed")</f>
        <v>0</v>
      </c>
      <c r="D7">
        <f>COUNTIFS(Crowdfunding!D2:D1001,"&gt;=20000",Crowdfunding!D2:D1001,"&lt;=24999",Crowdfunding!H2:H1001,"failed")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2104</v>
      </c>
      <c r="B8">
        <f>COUNTIFS(Crowdfunding!D2:D1001,"&gt;=25000",Crowdfunding!D2:D1001,"&lt;=29999",Crowdfunding!H2:H1001,"successful")</f>
        <v>11</v>
      </c>
      <c r="C8">
        <f>COUNTIFS(Crowdfunding!D2:D1001,"&gt;=25000",Crowdfunding!D2:D1001,"&lt;=29999",Crowdfunding!H2:H1001,"failed")</f>
        <v>3</v>
      </c>
      <c r="D8">
        <f>COUNTIFS(Crowdfunding!D2:D1001,"&gt;=25000",Crowdfunding!D2:D1001,"&lt;=29999",Crowdfunding!H2:H1001,"canceled")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2105</v>
      </c>
      <c r="B9">
        <f>COUNTIFS(Crowdfunding!D2:D1001,"&gt;=30000",Crowdfunding!D2:D1001,"&lt;=34999",Crowdfunding!H2:H1001,"successful")</f>
        <v>7</v>
      </c>
      <c r="C9">
        <f>COUNTIFS(Crowdfunding!D2:D1001,"&gt;=30000",Crowdfunding!D2:D1001,"&lt;=34999",Crowdfunding!H2:H1001,"failed")</f>
        <v>0</v>
      </c>
      <c r="D9">
        <f>COUNTIFS(Crowdfunding!D2:D1001,"&gt;=30000",Crowdfunding!D2:D1001,"&lt;=34999",Crowdfunding!H2:H1001,"canceled")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2106</v>
      </c>
      <c r="B10">
        <f>COUNTIFS(Crowdfunding!D2:D1001,"&gt;=35000",Crowdfunding!D2:D1001,"&lt;=39999",Crowdfunding!H2:H1001,"successful")</f>
        <v>8</v>
      </c>
      <c r="C10">
        <f>COUNTIFS(Crowdfunding!D2:D1001,"&gt;=35000",Crowdfunding!D2:D1001,"&lt;=39999",Crowdfunding!H2:H1001,"failed")</f>
        <v>3</v>
      </c>
      <c r="D10">
        <f>COUNTIFS(Crowdfunding!D2:D1001,"&gt;=35000",Crowdfunding!D2:D1001,"&lt;=39999",Crowdfunding!H2:H1001,"canceled")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2107</v>
      </c>
      <c r="B11">
        <f>COUNTIFS(Crowdfunding!D2:D1001,"&gt;=40000",Crowdfunding!D2:D1001,"&lt;=44999",Crowdfunding!H2:H1001,"successful")</f>
        <v>11</v>
      </c>
      <c r="C11">
        <f>COUNTIFS(Crowdfunding!D2:D1001,"&gt;=40000",Crowdfunding!D2:D1001,"&lt;=44999",Crowdfunding!H2:H1001,"failed")</f>
        <v>3</v>
      </c>
      <c r="D11">
        <f>COUNTIFS(Crowdfunding!D2:D1001,"&gt;=40000",Crowdfunding!D2:D1001,"&lt;=44999",Crowdfunding!H2:H1001,"canceled")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2108</v>
      </c>
      <c r="B12">
        <f>COUNTIFS(Crowdfunding!D2:D1001,"&gt;=45000",Crowdfunding!D2:D1001,"&lt;=49999",Crowdfunding!H2:H1001,"successful")</f>
        <v>8</v>
      </c>
      <c r="C12">
        <f>COUNTIFS(Crowdfunding!D2:D1001,"&gt;=45000",Crowdfunding!D2:D1001,"&lt;=49999",Crowdfunding!H2:H1001,"failed")</f>
        <v>3</v>
      </c>
      <c r="D12">
        <f>COUNTIFS(Crowdfunding!D2:D1001,"&gt;=45000",Crowdfunding!D2:D1001,"&lt;=49999",Crowdfunding!H2:H1001,"canceled")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2109</v>
      </c>
      <c r="B13">
        <f>COUNTIFS(Crowdfunding!D2:D1001,"&gt;=50000",Crowdfunding!H2:H1001,"successful")</f>
        <v>114</v>
      </c>
      <c r="C13">
        <f>COUNTIFS(Crowdfunding!D2:D1001,"&gt;=50000",Crowdfunding!H2:H1001,"failed")</f>
        <v>163</v>
      </c>
      <c r="D13">
        <f>COUNTIFS(Crowdfunding!D2:D1001,"&gt;=50000",Crowdfunding!H2:H1001,"canceled")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EBF9-633B-4532-9A23-20A886785D76}">
  <dimension ref="A1:J566"/>
  <sheetViews>
    <sheetView tabSelected="1" topLeftCell="A534" workbookViewId="0">
      <selection activeCell="B2" sqref="B2:B566"/>
    </sheetView>
  </sheetViews>
  <sheetFormatPr defaultRowHeight="15.6" x14ac:dyDescent="0.3"/>
  <cols>
    <col min="1" max="1" width="8.296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30" bestFit="1" customWidth="1"/>
    <col min="9" max="9" width="19.296875" bestFit="1" customWidth="1"/>
    <col min="10" max="10" width="15.796875" bestFit="1" customWidth="1"/>
  </cols>
  <sheetData>
    <row r="1" spans="1:10" x14ac:dyDescent="0.3">
      <c r="A1" s="6" t="s">
        <v>4</v>
      </c>
      <c r="B1" s="6" t="s">
        <v>5</v>
      </c>
      <c r="C1" s="6"/>
      <c r="D1" s="6" t="s">
        <v>4</v>
      </c>
      <c r="E1" s="6" t="s">
        <v>5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I2" s="6" t="s">
        <v>2116</v>
      </c>
      <c r="J2" s="6" t="s">
        <v>2117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6" t="s">
        <v>2111</v>
      </c>
      <c r="I3">
        <f>ROUND(AVERAGE(B2:B566),0)</f>
        <v>851</v>
      </c>
      <c r="J3">
        <f>ROUND(AVERAGE(E2:E365),0)</f>
        <v>586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s="6" t="s">
        <v>2112</v>
      </c>
      <c r="I4">
        <f>ROUND(MEDIAN(B2:B566),0)</f>
        <v>201</v>
      </c>
      <c r="J4">
        <f>ROUND(MEDIAN(E2:E365),0)</f>
        <v>115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6" t="s">
        <v>2113</v>
      </c>
      <c r="I5">
        <f>MIN(B2:B566)</f>
        <v>16</v>
      </c>
      <c r="J5">
        <f>MIN(E2:E365)</f>
        <v>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s="6" t="s">
        <v>2118</v>
      </c>
      <c r="I6">
        <f>MAX(B2:B566)</f>
        <v>7295</v>
      </c>
      <c r="J6">
        <f>MAX(E2:E365)</f>
        <v>6080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6" t="s">
        <v>2114</v>
      </c>
      <c r="I7">
        <f>_xlfn.VAR.P(B2:B566)</f>
        <v>1603373.7324019109</v>
      </c>
      <c r="J7">
        <f>_xlfn.VAR.P(E2:E365)</f>
        <v>921574.68174133555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H8" s="6" t="s">
        <v>2115</v>
      </c>
      <c r="I8">
        <f>ROUND(STDEV(B2:B566),0)</f>
        <v>1267</v>
      </c>
      <c r="J8">
        <f>ROUND(STDEV(E2:E365),0)</f>
        <v>961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D2:D365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"successful"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Table1</vt:lpstr>
      <vt:lpstr>Pivot Table2</vt:lpstr>
      <vt:lpstr>Pivot Table3</vt:lpstr>
      <vt:lpstr>Crowdfunding</vt:lpstr>
      <vt:lpstr>Crowdfunding Goal Analysis</vt:lpstr>
      <vt:lpstr>Statistical Analysis</vt:lpstr>
      <vt:lpstr>date_pivot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Joanna Santana</cp:lastModifiedBy>
  <dcterms:created xsi:type="dcterms:W3CDTF">2021-09-29T18:52:28Z</dcterms:created>
  <dcterms:modified xsi:type="dcterms:W3CDTF">2023-03-31T20:44:20Z</dcterms:modified>
</cp:coreProperties>
</file>