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hidePivotFieldList="1" defaultThemeVersion="124226"/>
  <bookViews>
    <workbookView xWindow="0" yWindow="60" windowWidth="12120" windowHeight="9120" tabRatio="642" activeTab="4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Planificación!$A$12:$Y$46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Tablas!#REF!</definedName>
    <definedName name="e_depar">Tablas!$K$14:$K$19</definedName>
    <definedName name="e_fast">Tablas!$K$3:$K$6</definedName>
    <definedName name="e_inci">Tablas!$K$23:$K$29</definedName>
    <definedName name="e_req">Tablas!$K$20:$K$22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Tablas!$B$4:$B$19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44525"/>
</workbook>
</file>

<file path=xl/calcChain.xml><?xml version="1.0" encoding="utf-8"?>
<calcChain xmlns="http://schemas.openxmlformats.org/spreadsheetml/2006/main">
  <c r="N8" i="11" l="1"/>
  <c r="D13" i="11" l="1"/>
  <c r="D17" i="11"/>
  <c r="D16" i="11"/>
  <c r="D18" i="11"/>
  <c r="D19" i="11"/>
  <c r="D20" i="11"/>
  <c r="C16" i="11"/>
  <c r="E16" i="11"/>
  <c r="F16" i="11"/>
  <c r="N16" i="11"/>
  <c r="C17" i="11"/>
  <c r="E17" i="11"/>
  <c r="F17" i="11"/>
  <c r="C18" i="11"/>
  <c r="E18" i="11"/>
  <c r="F18" i="11"/>
  <c r="N18" i="11"/>
  <c r="C19" i="11"/>
  <c r="E19" i="11"/>
  <c r="F19" i="11"/>
  <c r="C20" i="11"/>
  <c r="E20" i="11"/>
  <c r="F20" i="11"/>
  <c r="N20" i="11"/>
  <c r="C11" i="11" l="1"/>
  <c r="C12" i="11"/>
  <c r="C13" i="11"/>
  <c r="C14" i="11"/>
  <c r="C15" i="11"/>
  <c r="D28" i="7"/>
  <c r="D29" i="7"/>
  <c r="D30" i="7"/>
  <c r="D31" i="7"/>
  <c r="D32" i="7"/>
  <c r="D59" i="7"/>
  <c r="D60" i="7"/>
  <c r="D58" i="7"/>
  <c r="F6" i="11"/>
  <c r="F7" i="11"/>
  <c r="F8" i="11"/>
  <c r="F9" i="11"/>
  <c r="F10" i="11"/>
  <c r="F11" i="11"/>
  <c r="F12" i="11"/>
  <c r="F13" i="11"/>
  <c r="F14" i="11"/>
  <c r="F15" i="11"/>
  <c r="F5" i="11"/>
  <c r="E5" i="11"/>
  <c r="J47" i="5"/>
  <c r="D40" i="7" s="1"/>
  <c r="M47" i="5"/>
  <c r="D41" i="7" s="1"/>
  <c r="D16" i="7"/>
  <c r="C6" i="11"/>
  <c r="I7" i="7"/>
  <c r="C5" i="11"/>
  <c r="E6" i="11"/>
  <c r="E7" i="11"/>
  <c r="E8" i="11"/>
  <c r="E9" i="11"/>
  <c r="E10" i="11"/>
  <c r="E11" i="11"/>
  <c r="E12" i="11"/>
  <c r="E13" i="11"/>
  <c r="E14" i="11"/>
  <c r="E15" i="11"/>
  <c r="D6" i="11"/>
  <c r="D7" i="11"/>
  <c r="D8" i="11"/>
  <c r="D9" i="11"/>
  <c r="D10" i="11"/>
  <c r="D11" i="11"/>
  <c r="D12" i="11"/>
  <c r="D14" i="11"/>
  <c r="D15" i="11"/>
  <c r="C7" i="11"/>
  <c r="C8" i="11"/>
  <c r="C9" i="11"/>
  <c r="C10" i="11"/>
  <c r="D5" i="11"/>
  <c r="C5" i="7"/>
  <c r="E8" i="7"/>
  <c r="E6" i="7"/>
  <c r="E5" i="7"/>
  <c r="E4" i="7"/>
  <c r="E7" i="7"/>
  <c r="N15" i="11"/>
  <c r="N14" i="11"/>
  <c r="N13" i="11"/>
  <c r="N12" i="11"/>
  <c r="N11" i="11"/>
  <c r="N10" i="11"/>
  <c r="N6" i="11"/>
  <c r="N7" i="11"/>
  <c r="N9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>
      <text>
        <r>
          <rPr>
            <sz val="8"/>
            <color indexed="81"/>
            <rFont val="Tahoma"/>
          </rPr>
          <t>Las acciones realizadas para solucionar la no conformidad
ó
El Nro. De Oportunidad de Mejora generada</t>
        </r>
      </text>
    </comment>
    <comment ref="L4" author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>
      <text>
        <r>
          <rPr>
            <b/>
            <sz val="8"/>
            <color indexed="81"/>
            <rFont val="Tahoma"/>
          </rPr>
          <t>GMD:</t>
        </r>
        <r>
          <rPr>
            <sz val="8"/>
            <color indexed="81"/>
            <rFont val="Tahoma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<sst xmlns="http://schemas.openxmlformats.org/spreadsheetml/2006/main" count="393" uniqueCount="218">
  <si>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</si>
  <si>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</si>
  <si>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</si>
  <si>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</si>
  <si>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</si>
  <si>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</si>
  <si>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</si>
  <si>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</si>
  <si>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</si>
  <si>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</si>
  <si>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</si>
  <si>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</si>
  <si>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</si>
  <si>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</si>
  <si>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</si>
  <si>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</si>
  <si>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</si>
  <si>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</si>
  <si>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</si>
  <si>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</si>
  <si>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</si>
  <si>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</si>
  <si>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</si>
  <si>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</si>
  <si>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</si>
  <si>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</si>
  <si>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</si>
  <si>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</si>
  <si>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</si>
  <si>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</si>
  <si>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</si>
  <si>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</si>
  <si>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</si>
  <si>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</si>
  <si>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</si>
  <si>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</si>
  <si>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</si>
  <si>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</si>
  <si>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</si>
  <si>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</si>
  <si>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</si>
  <si>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</si>
  <si>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</si>
  <si>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</si>
  <si>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</si>
  <si>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</si>
  <si>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</si>
  <si>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</si>
  <si>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</si>
  <si>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</si>
  <si>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</si>
  <si>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</si>
  <si>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</si>
  <si>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</si>
  <si>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</si>
  <si>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</si>
  <si>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</si>
  <si>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</si>
  <si>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</si>
  <si>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</si>
  <si>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</si>
  <si>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</si>
  <si>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</si>
  <si>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</si>
  <si>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</si>
  <si>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</si>
  <si>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</si>
  <si>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</si>
  <si>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</si>
  <si>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</si>
  <si>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</si>
  <si>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</si>
  <si>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</si>
  <si>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</si>
  <si>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</si>
  <si>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</si>
  <si>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</si>
  <si>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</si>
  <si>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</si>
  <si>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</si>
  <si>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</si>
  <si>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</si>
  <si>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</si>
  <si>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</si>
  <si>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</si>
  <si>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</si>
  <si>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</si>
  <si>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</si>
  <si>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</si>
  <si>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</si>
  <si>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</si>
  <si>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</si>
  <si>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</si>
  <si>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</si>
  <si>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</si>
  <si>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</si>
  <si>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</si>
  <si>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</si>
  <si>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</si>
  <si>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</si>
  <si>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</si>
  <si>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</si>
  <si>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</si>
  <si>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</si>
  <si>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</si>
  <si>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</si>
  <si>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</si>
  <si>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</si>
  <si>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</si>
  <si>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</si>
  <si>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</si>
  <si>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</si>
  <si>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</si>
  <si>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</si>
  <si>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</si>
  <si>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</si>
  <si>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Gestor de Calidad</t>
  </si>
  <si>
    <t>Nombre del Gestor de Calidad</t>
  </si>
  <si>
    <t>Fast Track</t>
  </si>
  <si>
    <t>Configuraciones Tipo o Nuevas</t>
  </si>
  <si>
    <t>Desarrollos Departamentales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</si>
  <si>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</si>
  <si>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</si>
  <si>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</si>
  <si>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</si>
  <si>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</si>
  <si>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</si>
  <si>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</si>
  <si>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</si>
  <si>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</si>
  <si>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</si>
  <si>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</si>
  <si>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</si>
  <si>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</si>
  <si>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</si>
  <si>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</si>
  <si>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</si>
  <si>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</si>
  <si>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</si>
  <si>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</si>
  <si>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DT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</si>
  <si>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</si>
  <si>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</si>
  <si>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</si>
  <si>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</si>
  <si>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</si>
  <si>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</si>
  <si>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</si>
  <si>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</si>
  <si>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</si>
  <si>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</si>
  <si>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Implementación</t>
  </si>
  <si>
    <t>Desarrollo de Sistemas</t>
  </si>
  <si>
    <t>Diagrama de casos de uso</t>
  </si>
  <si>
    <t>Revisado / Auditado</t>
  </si>
  <si>
    <t>Responsable (s) de levantar no conformidad</t>
  </si>
  <si>
    <t>Entregable / Proceso revisado</t>
  </si>
  <si>
    <t>Entregable / Proceso</t>
  </si>
  <si>
    <t>Proceso</t>
  </si>
  <si>
    <t>Daniel Hernandez</t>
  </si>
  <si>
    <t>Luis Muga Ampuero</t>
  </si>
  <si>
    <t>Adecuación de Software Factory Dev 90++.</t>
  </si>
  <si>
    <t>Daniel Hernandez Vasquez</t>
  </si>
  <si>
    <t>Jose Salinas Francia</t>
  </si>
  <si>
    <t>F.DEV90.PPQA.R01 Herramienta de Gestión QA-Producto</t>
  </si>
  <si>
    <t>Desarrollo Iteración 1 - Planificacion</t>
  </si>
  <si>
    <t>Desarrollo Iteración 4 - Planificacion</t>
  </si>
  <si>
    <t>Desarrollo Iteración 2 - Planificacion</t>
  </si>
  <si>
    <t>Desarrollo Iteración 3 - Planificacion</t>
  </si>
  <si>
    <t>Desarrollo Iteración 1 - Analisis de Riesgo</t>
  </si>
  <si>
    <t>Desarrollo Iteración 2 - Analisis de Riesgo</t>
  </si>
  <si>
    <t>Desarrollo Iteración 3 - Analisis de Riesgo</t>
  </si>
  <si>
    <t>Desarrollo Iteración 4 - Anallisis de Riesgo</t>
  </si>
  <si>
    <t>Desarrollo Iteración 1 - Ingenieria</t>
  </si>
  <si>
    <t>Desarrollo Iteración 2 - Ingenieria</t>
  </si>
  <si>
    <t>Desarrollo Iteración 3 - Ingenieria</t>
  </si>
  <si>
    <t>Desarrollo Iteración 4 - Ingenieria</t>
  </si>
  <si>
    <t>Desarrollo Iteración 4 - Evaluacion</t>
  </si>
  <si>
    <t>Desarrollo Iteración 3 - Evaluacion</t>
  </si>
  <si>
    <t>Desarrollo Iteración 2 - Evaluacion</t>
  </si>
  <si>
    <t>Desarrollo Iteración 1 - Evaluacion</t>
  </si>
  <si>
    <t>Plan de Proyecto</t>
  </si>
  <si>
    <t>Registro de Riesgos</t>
  </si>
  <si>
    <t>Modelaje Base de Datos</t>
  </si>
  <si>
    <t>Kick Off Metting Interno</t>
  </si>
  <si>
    <t>Registros de Riesgos</t>
  </si>
  <si>
    <t>Desarrollo de Logica de Negocio</t>
  </si>
  <si>
    <t>Acta de Aceptacion de Entregables</t>
  </si>
  <si>
    <t>Diagrama de Casos de Uso</t>
  </si>
  <si>
    <t>Desarrollo de Persistencia</t>
  </si>
  <si>
    <t>Manual de Usuario</t>
  </si>
  <si>
    <t>Plan de Capacitación</t>
  </si>
  <si>
    <t>Acta de Finalización del Proyecto</t>
  </si>
  <si>
    <t>Planes de Prueba</t>
  </si>
  <si>
    <t>HV</t>
  </si>
  <si>
    <t>MA</t>
  </si>
  <si>
    <t>SF</t>
  </si>
  <si>
    <t>2 Semanas</t>
  </si>
  <si>
    <t>Los estandares de los diagramas de Uso no fue planteada por el cliente</t>
  </si>
  <si>
    <t>La logica de Negocio estaba parcialmente correcta</t>
  </si>
  <si>
    <t>El equipo de desarrollo no logro terminar en el plazo previsto</t>
  </si>
  <si>
    <t>-------------------------------------------------</t>
  </si>
  <si>
    <t>Manual de Usuario (actualizar o crear)</t>
  </si>
  <si>
    <t>Manual de instalación y configuración</t>
  </si>
  <si>
    <t>PTF</t>
  </si>
  <si>
    <t>EAN</t>
  </si>
  <si>
    <t>Desarrollos Adicionales ATIS</t>
  </si>
  <si>
    <t>Definición de Requerimientos</t>
  </si>
  <si>
    <t>El Analisis del modelo de datos requirió mas tiempo del planteado</t>
  </si>
  <si>
    <t>El modelo de base de datos conto con defectos en la normalizacion de datos</t>
  </si>
  <si>
    <t>No cuenta con los estandares necesarios de calidad</t>
  </si>
  <si>
    <t>No fueron implementados todas las funcionalidades planteadas</t>
  </si>
  <si>
    <t>La nomenclatura usada en los diagramas no es la correcta</t>
  </si>
  <si>
    <t>0.2</t>
  </si>
  <si>
    <t>Revision Final de Gestion de Documentos</t>
  </si>
  <si>
    <t>Aprobado</t>
  </si>
  <si>
    <t>Fecha Efectiva: 12/12/2012</t>
  </si>
  <si>
    <t>Se espero 2 dias mas a que el equipo de desarrollo acabara con la implementacin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</si>
</sst>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2">
    <font>
      <sz val="10"/>
      <name val="Arial"/>
    </font>
    <font>
      <sz val="10"/>
      <name val="Arial"/>
    </font>
    <font>
      <sz val="9"/>
      <color indexed="10"/>
      <name val="Geneva"/>
    </font>
    <font>
      <sz val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sz val="8"/>
      <color indexed="81"/>
      <name val="Tahoma"/>
    </font>
    <font>
      <b/>
      <sz val="10"/>
      <color indexed="9"/>
      <name val="Arial"/>
      <family val="2"/>
    </font>
    <font>
      <sz val="7"/>
      <name val="Arial"/>
    </font>
    <font>
      <b/>
      <sz val="7"/>
      <name val="Arial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u/>
      <sz val="10"/>
      <name val="Arial"/>
      <family val="2"/>
    </font>
    <font>
      <sz val="8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30" fillId="4" borderId="0" applyNumberFormat="0" applyBorder="0" applyAlignment="0" applyProtection="0"/>
    <xf numFmtId="0" fontId="31" fillId="16" borderId="1" applyNumberFormat="0" applyAlignment="0" applyProtection="0"/>
    <xf numFmtId="0" fontId="2" fillId="0" borderId="0"/>
    <xf numFmtId="0" fontId="32" fillId="17" borderId="2" applyNumberFormat="0" applyAlignment="0" applyProtection="0"/>
    <xf numFmtId="0" fontId="33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21" borderId="0" applyNumberFormat="0" applyBorder="0" applyAlignment="0" applyProtection="0"/>
    <xf numFmtId="0" fontId="35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6" fillId="3" borderId="0" applyNumberFormat="0" applyBorder="0" applyAlignment="0" applyProtection="0"/>
    <xf numFmtId="0" fontId="37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8" fillId="16" borderId="5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6" applyNumberFormat="0" applyFill="0" applyAlignment="0" applyProtection="0"/>
    <xf numFmtId="0" fontId="43" fillId="0" borderId="7" applyNumberFormat="0" applyFill="0" applyAlignment="0" applyProtection="0"/>
    <xf numFmtId="0" fontId="34" fillId="0" borderId="8" applyNumberFormat="0" applyFill="0" applyAlignment="0" applyProtection="0"/>
    <xf numFmtId="0" fontId="44" fillId="0" borderId="9" applyNumberFormat="0" applyFill="0" applyAlignment="0" applyProtection="0"/>
  </cellStyleXfs>
  <cellXfs count="212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4" fillId="0" borderId="0" xfId="32" applyFont="1" applyProtection="1"/>
    <xf numFmtId="0" fontId="15" fillId="0" borderId="0" xfId="32" applyFont="1" applyProtection="1"/>
    <xf numFmtId="0" fontId="16" fillId="0" borderId="0" xfId="32" applyFont="1" applyFill="1" applyBorder="1" applyAlignment="1" applyProtection="1">
      <protection locked="0"/>
    </xf>
    <xf numFmtId="0" fontId="19" fillId="0" borderId="0" xfId="40" applyFont="1" applyAlignment="1">
      <alignment horizontal="left" vertical="center" wrapText="1"/>
    </xf>
    <xf numFmtId="15" fontId="19" fillId="0" borderId="0" xfId="40" applyNumberFormat="1" applyFont="1" applyAlignment="1">
      <alignment horizontal="center" vertical="center" wrapText="1"/>
    </xf>
    <xf numFmtId="0" fontId="19" fillId="0" borderId="0" xfId="40" applyFont="1" applyAlignment="1">
      <alignment horizontal="center" vertical="center" wrapText="1"/>
    </xf>
    <xf numFmtId="0" fontId="19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7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20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3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2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2" fillId="0" borderId="0" xfId="36" applyFont="1" applyFill="1"/>
    <xf numFmtId="0" fontId="13" fillId="26" borderId="10" xfId="32" applyFont="1" applyFill="1" applyBorder="1" applyAlignment="1">
      <alignment horizontal="center" vertical="center" wrapText="1"/>
    </xf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1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4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5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6" fillId="0" borderId="0" xfId="36" applyFont="1" applyAlignment="1">
      <alignment horizontal="left"/>
    </xf>
    <xf numFmtId="0" fontId="27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6" fillId="27" borderId="14" xfId="42" applyFont="1" applyFill="1" applyBorder="1" applyAlignment="1">
      <alignment horizontal="center" vertical="center" wrapText="1"/>
    </xf>
    <xf numFmtId="0" fontId="46" fillId="27" borderId="15" xfId="42" applyFont="1" applyFill="1" applyBorder="1" applyAlignment="1">
      <alignment horizontal="center" vertical="center" wrapText="1"/>
    </xf>
    <xf numFmtId="0" fontId="46" fillId="27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49" fontId="8" fillId="0" borderId="24" xfId="43" applyNumberFormat="1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0" fontId="7" fillId="0" borderId="26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7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8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9" fillId="28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50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6" fillId="25" borderId="10" xfId="32" applyFont="1" applyFill="1" applyBorder="1" applyAlignment="1" applyProtection="1">
      <alignment vertical="center" wrapText="1"/>
      <protection locked="0"/>
    </xf>
    <xf numFmtId="0" fontId="51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0" fillId="24" borderId="10" xfId="40" applyFont="1" applyFill="1" applyBorder="1" applyAlignment="1">
      <alignment horizontal="center" vertical="center" wrapText="1"/>
    </xf>
    <xf numFmtId="1" fontId="50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2" fillId="24" borderId="10" xfId="0" applyFont="1" applyFill="1" applyBorder="1" applyAlignment="1" applyProtection="1">
      <alignment horizontal="center" vertical="center" wrapText="1"/>
    </xf>
    <xf numFmtId="14" fontId="50" fillId="24" borderId="10" xfId="32" applyNumberFormat="1" applyFont="1" applyFill="1" applyBorder="1" applyAlignment="1" applyProtection="1">
      <alignment vertical="top" wrapText="1"/>
      <protection locked="0"/>
    </xf>
    <xf numFmtId="0" fontId="55" fillId="24" borderId="10" xfId="32" applyFont="1" applyFill="1" applyBorder="1" applyProtection="1">
      <protection locked="0"/>
    </xf>
    <xf numFmtId="165" fontId="56" fillId="24" borderId="10" xfId="32" applyNumberFormat="1" applyFont="1" applyFill="1" applyBorder="1" applyProtection="1">
      <protection locked="0"/>
    </xf>
    <xf numFmtId="0" fontId="54" fillId="25" borderId="11" xfId="32" applyFont="1" applyFill="1" applyBorder="1" applyAlignment="1" applyProtection="1">
      <protection locked="0"/>
    </xf>
    <xf numFmtId="1" fontId="50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6" fillId="25" borderId="11" xfId="32" applyNumberFormat="1" applyFont="1" applyFill="1" applyBorder="1" applyAlignment="1" applyProtection="1">
      <alignment vertical="top" wrapText="1"/>
      <protection locked="0"/>
    </xf>
    <xf numFmtId="1" fontId="58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7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4" xfId="43" applyNumberFormat="1" applyFont="1" applyBorder="1" applyAlignment="1" applyProtection="1">
      <alignment horizontal="center" vertical="top" wrapText="1"/>
      <protection locked="0"/>
    </xf>
    <xf numFmtId="0" fontId="19" fillId="0" borderId="10" xfId="40" applyFont="1" applyBorder="1" applyAlignment="1">
      <alignment vertical="center" wrapText="1"/>
    </xf>
    <xf numFmtId="0" fontId="0" fillId="0" borderId="0" xfId="0" applyBorder="1"/>
    <xf numFmtId="0" fontId="59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28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60" fillId="0" borderId="0" xfId="0" applyFont="1"/>
    <xf numFmtId="0" fontId="61" fillId="0" borderId="10" xfId="0" applyFont="1" applyBorder="1" applyAlignment="1">
      <alignment vertical="center"/>
    </xf>
    <xf numFmtId="0" fontId="8" fillId="24" borderId="10" xfId="39" applyFont="1" applyFill="1" applyBorder="1" applyAlignment="1" applyProtection="1">
      <alignment horizontal="left" vertical="top" wrapText="1"/>
      <protection locked="0"/>
    </xf>
    <xf numFmtId="0" fontId="8" fillId="24" borderId="10" xfId="40" quotePrefix="1" applyFont="1" applyFill="1" applyBorder="1" applyAlignment="1" applyProtection="1">
      <alignment horizontal="center" vertical="center" wrapText="1"/>
      <protection locked="0"/>
    </xf>
    <xf numFmtId="0" fontId="8" fillId="29" borderId="11" xfId="39" applyNumberFormat="1" applyFont="1" applyFill="1" applyBorder="1" applyAlignment="1" applyProtection="1">
      <alignment horizontal="left" vertical="top" wrapText="1"/>
      <protection locked="0"/>
    </xf>
    <xf numFmtId="0" fontId="61" fillId="29" borderId="10" xfId="0" applyFont="1" applyFill="1" applyBorder="1" applyAlignment="1">
      <alignment vertical="center"/>
    </xf>
    <xf numFmtId="0" fontId="8" fillId="29" borderId="11" xfId="39" applyFont="1" applyFill="1" applyBorder="1" applyAlignment="1" applyProtection="1">
      <alignment horizontal="left" vertical="top" wrapText="1"/>
      <protection locked="0"/>
    </xf>
    <xf numFmtId="14" fontId="8" fillId="29" borderId="10" xfId="39" applyNumberFormat="1" applyFont="1" applyFill="1" applyBorder="1" applyAlignment="1" applyProtection="1">
      <alignment vertical="top" wrapText="1"/>
      <protection locked="0"/>
    </xf>
    <xf numFmtId="2" fontId="8" fillId="29" borderId="10" xfId="39" applyNumberFormat="1" applyFont="1" applyFill="1" applyBorder="1" applyAlignment="1" applyProtection="1">
      <alignment vertical="top" wrapText="1"/>
      <protection locked="0"/>
    </xf>
    <xf numFmtId="164" fontId="8" fillId="29" borderId="10" xfId="39" applyNumberFormat="1" applyFont="1" applyFill="1" applyBorder="1" applyAlignment="1" applyProtection="1">
      <alignment vertical="top" wrapText="1"/>
      <protection locked="0"/>
    </xf>
    <xf numFmtId="0" fontId="1" fillId="29" borderId="0" xfId="39" applyFont="1" applyFill="1" applyProtection="1">
      <protection locked="0"/>
    </xf>
    <xf numFmtId="0" fontId="4" fillId="30" borderId="10" xfId="32" applyFont="1" applyFill="1" applyBorder="1" applyAlignment="1" applyProtection="1">
      <alignment horizontal="center" vertical="top" wrapText="1"/>
      <protection locked="0"/>
    </xf>
    <xf numFmtId="14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5" fillId="24" borderId="0" xfId="43" applyFont="1" applyFill="1" applyAlignment="1">
      <alignment horizontal="center"/>
    </xf>
    <xf numFmtId="0" fontId="23" fillId="0" borderId="11" xfId="36" applyFont="1" applyBorder="1" applyAlignment="1">
      <alignment horizontal="left" vertical="top" wrapText="1"/>
    </xf>
    <xf numFmtId="0" fontId="23" fillId="0" borderId="29" xfId="36" applyFont="1" applyBorder="1" applyAlignment="1">
      <alignment horizontal="left" vertical="top" wrapText="1"/>
    </xf>
    <xf numFmtId="0" fontId="23" fillId="0" borderId="27" xfId="36" applyFont="1" applyBorder="1" applyAlignment="1">
      <alignment horizontal="left" vertical="top" wrapText="1"/>
    </xf>
    <xf numFmtId="0" fontId="23" fillId="0" borderId="11" xfId="36" applyFont="1" applyBorder="1" applyAlignment="1">
      <alignment horizontal="left" vertical="top"/>
    </xf>
    <xf numFmtId="0" fontId="23" fillId="0" borderId="29" xfId="36" applyFont="1" applyBorder="1" applyAlignment="1">
      <alignment horizontal="left" vertical="top"/>
    </xf>
    <xf numFmtId="0" fontId="23" fillId="0" borderId="27" xfId="36" applyFont="1" applyBorder="1" applyAlignment="1">
      <alignment horizontal="left" vertical="top"/>
    </xf>
    <xf numFmtId="0" fontId="4" fillId="0" borderId="11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4" fillId="0" borderId="27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3" fillId="0" borderId="27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7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29" xfId="32" applyBorder="1" applyAlignment="1">
      <alignment horizontal="center"/>
    </xf>
    <xf numFmtId="0" fontId="2" fillId="0" borderId="27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7" fillId="0" borderId="27" xfId="32" applyFont="1" applyBorder="1" applyAlignment="1">
      <alignment horizontal="left" wrapText="1" indent="1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4" fillId="25" borderId="27" xfId="32" applyFont="1" applyFill="1" applyBorder="1" applyAlignment="1">
      <alignment horizontal="center" vertical="center" wrapText="1"/>
    </xf>
    <xf numFmtId="0" fontId="13" fillId="26" borderId="11" xfId="32" applyFont="1" applyFill="1" applyBorder="1" applyAlignment="1">
      <alignment horizontal="center" vertical="center" wrapText="1"/>
    </xf>
    <xf numFmtId="0" fontId="13" fillId="26" borderId="29" xfId="32" applyFont="1" applyFill="1" applyBorder="1" applyAlignment="1">
      <alignment horizontal="center" vertical="center" wrapText="1"/>
    </xf>
    <xf numFmtId="0" fontId="13" fillId="26" borderId="27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0" borderId="27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7" xfId="32" applyFont="1" applyFill="1" applyBorder="1" applyAlignment="1" applyProtection="1">
      <alignment horizontal="center" vertical="top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8" fillId="24" borderId="27" xfId="39" applyFont="1" applyFill="1" applyBorder="1" applyAlignment="1" applyProtection="1">
      <alignment horizontal="center" vertical="top" wrapText="1"/>
      <protection locked="0"/>
    </xf>
    <xf numFmtId="0" fontId="45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5" fillId="24" borderId="30" xfId="32" applyFont="1" applyFill="1" applyBorder="1" applyAlignment="1" applyProtection="1">
      <alignment horizontal="center" vertical="center"/>
      <protection locked="0"/>
    </xf>
    <xf numFmtId="0" fontId="45" fillId="24" borderId="31" xfId="32" applyFont="1" applyFill="1" applyBorder="1" applyAlignment="1" applyProtection="1">
      <alignment horizontal="center" vertical="center"/>
      <protection locked="0"/>
    </xf>
    <xf numFmtId="0" fontId="45" fillId="24" borderId="32" xfId="32" applyFont="1" applyFill="1" applyBorder="1" applyAlignment="1" applyProtection="1">
      <alignment horizontal="center" vertical="center"/>
      <protection locked="0"/>
    </xf>
    <xf numFmtId="49" fontId="57" fillId="25" borderId="10" xfId="32" applyNumberFormat="1" applyFont="1" applyFill="1" applyBorder="1" applyAlignment="1" applyProtection="1">
      <alignment horizontal="left" vertical="center" wrapText="1"/>
    </xf>
    <xf numFmtId="0" fontId="46" fillId="25" borderId="13" xfId="39" applyFont="1" applyFill="1" applyBorder="1" applyAlignment="1" applyProtection="1">
      <alignment horizontal="left" vertical="top" wrapText="1"/>
      <protection locked="0"/>
    </xf>
    <xf numFmtId="0" fontId="46" fillId="25" borderId="33" xfId="39" applyFont="1" applyFill="1" applyBorder="1" applyAlignment="1" applyProtection="1">
      <alignment horizontal="left" vertical="top" wrapText="1"/>
      <protection locked="0"/>
    </xf>
    <xf numFmtId="0" fontId="50" fillId="24" borderId="11" xfId="39" applyFont="1" applyFill="1" applyBorder="1" applyAlignment="1" applyProtection="1">
      <alignment horizontal="left" vertical="top" wrapText="1"/>
      <protection locked="0"/>
    </xf>
    <xf numFmtId="0" fontId="50" fillId="24" borderId="29" xfId="39" applyFont="1" applyFill="1" applyBorder="1" applyAlignment="1" applyProtection="1">
      <alignment horizontal="left" vertical="top" wrapText="1"/>
      <protection locked="0"/>
    </xf>
    <xf numFmtId="0" fontId="50" fillId="24" borderId="27" xfId="39" applyFont="1" applyFill="1" applyBorder="1" applyAlignment="1" applyProtection="1">
      <alignment horizontal="left" vertical="top" wrapText="1"/>
      <protection locked="0"/>
    </xf>
    <xf numFmtId="0" fontId="53" fillId="25" borderId="10" xfId="32" applyFont="1" applyFill="1" applyBorder="1" applyAlignment="1" applyProtection="1">
      <alignment horizontal="left"/>
      <protection locked="0"/>
    </xf>
    <xf numFmtId="0" fontId="46" fillId="25" borderId="10" xfId="32" applyFont="1" applyFill="1" applyBorder="1" applyAlignment="1" applyProtection="1">
      <alignment horizontal="left" vertical="top" wrapText="1"/>
      <protection locked="0"/>
    </xf>
    <xf numFmtId="14" fontId="50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50" fillId="24" borderId="33" xfId="32" applyNumberFormat="1" applyFont="1" applyFill="1" applyBorder="1" applyAlignment="1" applyProtection="1">
      <alignment horizontal="left" vertical="top" wrapText="1"/>
      <protection locked="0"/>
    </xf>
    <xf numFmtId="0" fontId="46" fillId="25" borderId="13" xfId="32" applyFont="1" applyFill="1" applyBorder="1" applyAlignment="1" applyProtection="1">
      <alignment horizontal="left" vertical="center" wrapText="1"/>
      <protection locked="0"/>
    </xf>
    <xf numFmtId="0" fontId="46" fillId="25" borderId="33" xfId="32" applyFont="1" applyFill="1" applyBorder="1" applyAlignment="1" applyProtection="1">
      <alignment horizontal="left" vertical="center" wrapText="1"/>
      <protection locked="0"/>
    </xf>
    <xf numFmtId="0" fontId="46" fillId="25" borderId="11" xfId="32" applyFont="1" applyFill="1" applyBorder="1" applyAlignment="1" applyProtection="1">
      <alignment horizontal="left" vertical="top" wrapText="1"/>
      <protection locked="0"/>
    </xf>
    <xf numFmtId="0" fontId="45" fillId="24" borderId="0" xfId="32" applyFont="1" applyFill="1" applyAlignment="1" applyProtection="1">
      <alignment horizontal="center" vertical="center"/>
      <protection locked="0"/>
    </xf>
    <xf numFmtId="0" fontId="46" fillId="25" borderId="10" xfId="39" applyFont="1" applyFill="1" applyBorder="1" applyAlignment="1" applyProtection="1">
      <alignment horizontal="left" vertical="top" wrapText="1"/>
      <protection locked="0"/>
    </xf>
    <xf numFmtId="0" fontId="46" fillId="25" borderId="11" xfId="39" applyFont="1" applyFill="1" applyBorder="1" applyAlignment="1" applyProtection="1">
      <alignment horizontal="left" vertical="top" wrapText="1"/>
      <protection locked="0"/>
    </xf>
    <xf numFmtId="0" fontId="46" fillId="25" borderId="27" xfId="39" applyFont="1" applyFill="1" applyBorder="1" applyAlignment="1" applyProtection="1">
      <alignment horizontal="left" vertical="top" wrapText="1"/>
      <protection locked="0"/>
    </xf>
    <xf numFmtId="0" fontId="59" fillId="0" borderId="10" xfId="32" applyFont="1" applyBorder="1" applyAlignment="1">
      <alignment horizontal="left" vertical="center"/>
    </xf>
    <xf numFmtId="0" fontId="59" fillId="0" borderId="34" xfId="32" applyFont="1" applyBorder="1" applyAlignment="1">
      <alignment horizontal="left" vertical="center" wrapText="1"/>
    </xf>
    <xf numFmtId="0" fontId="59" fillId="0" borderId="35" xfId="32" applyFont="1" applyBorder="1" applyAlignment="1">
      <alignment horizontal="left" vertical="center" wrapText="1"/>
    </xf>
    <xf numFmtId="0" fontId="59" fillId="0" borderId="36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1" xfId="49" builtinId="16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663"/>
          <c:y val="4.498269896193771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684"/>
          <c:y val="0.35682819383259912"/>
          <c:w val="0.40724026888639714"/>
          <c:h val="0.31718061674008813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86"/>
          <c:y val="0.79295154185022021"/>
          <c:w val="0.79864341620499002"/>
          <c:h val="9.691629955947136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57"/>
          <c:y val="5.472702106266567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4"/>
          <c:y val="0.39303816764222527"/>
          <c:w val="0.20279746247080019"/>
          <c:h val="0.22885766723471346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77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3.071855602849544E-2"/>
                  <c:y val="1.936953987911382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7.5132877704156761E-2"/>
                  <c:y val="-9.967640264610729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685"/>
          <c:w val="0.94843049327354256"/>
          <c:h val="0.128205930776309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8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491E-2"/>
          <c:y val="0.21183913404912802"/>
          <c:w val="0.88112000935589063"/>
          <c:h val="0.58878818140125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69</c:v>
                </c:pt>
                <c:pt idx="1">
                  <c:v>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2577280"/>
        <c:axId val="102617472"/>
      </c:barChart>
      <c:catAx>
        <c:axId val="1025772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2617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2617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2577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17"/>
          <c:y val="0.82800161719065857"/>
          <c:w val="0.630044843049327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4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13"/>
          <c:w val="0.63796133567662561"/>
          <c:h val="0.6119439220239377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8158336"/>
        <c:axId val="108164608"/>
        <c:axId val="0"/>
      </c:bar3DChart>
      <c:catAx>
        <c:axId val="10815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193"/>
              <c:y val="0.861945195283425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8164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8164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35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81583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4"/>
          <c:y val="0.48803827751196172"/>
          <c:w val="0.19819863412917488"/>
          <c:h val="0.153110047846889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</xdr:row>
      <xdr:rowOff>28574</xdr:rowOff>
    </xdr:from>
    <xdr:to>
      <xdr:col>1</xdr:col>
      <xdr:colOff>1333500</xdr:colOff>
      <xdr:row>1</xdr:row>
      <xdr:rowOff>604837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80974"/>
          <a:ext cx="838200" cy="576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G7" sqref="G7"/>
    </sheetView>
  </sheetViews>
  <sheetFormatPr baseColWidth="10" defaultColWidth="9.140625" defaultRowHeight="12.75"/>
  <cols>
    <col min="1" max="1" width="9" style="69" customWidth="1"/>
    <col min="2" max="2" width="7.42578125" style="69" customWidth="1"/>
    <col min="3" max="3" width="9" style="69" customWidth="1"/>
    <col min="4" max="4" width="12.85546875" style="69" customWidth="1"/>
    <col min="5" max="5" width="15.5703125" style="69" customWidth="1"/>
    <col min="6" max="6" width="26.140625" style="69" customWidth="1"/>
    <col min="7" max="7" width="13.5703125" style="69" customWidth="1"/>
    <col min="8" max="8" width="15" style="69" customWidth="1"/>
    <col min="9" max="16384" width="9.140625" style="69"/>
  </cols>
  <sheetData>
    <row r="1" spans="1:9">
      <c r="A1" s="68"/>
      <c r="B1" s="68"/>
      <c r="C1" s="68"/>
      <c r="D1" s="68"/>
      <c r="E1" s="68"/>
      <c r="F1" s="68"/>
      <c r="G1" s="68"/>
      <c r="H1" s="68"/>
      <c r="I1" s="68"/>
    </row>
    <row r="2" spans="1:9" ht="15.75">
      <c r="A2" s="68"/>
      <c r="B2" s="149" t="s">
        <v>63</v>
      </c>
      <c r="C2" s="149"/>
      <c r="D2" s="149"/>
      <c r="E2" s="149"/>
      <c r="F2" s="149"/>
      <c r="G2" s="149"/>
      <c r="H2" s="149"/>
      <c r="I2" s="68"/>
    </row>
    <row r="3" spans="1:9" ht="13.5" thickBot="1">
      <c r="A3" s="68"/>
      <c r="B3" s="68"/>
      <c r="C3" s="68"/>
      <c r="D3" s="68"/>
      <c r="E3" s="68"/>
      <c r="F3" s="68"/>
      <c r="G3" s="68"/>
      <c r="H3" s="68"/>
      <c r="I3" s="68"/>
    </row>
    <row r="4" spans="1:9" ht="36.75" customHeight="1" thickBot="1">
      <c r="A4" s="68"/>
      <c r="B4" s="70" t="s">
        <v>64</v>
      </c>
      <c r="C4" s="71" t="s">
        <v>65</v>
      </c>
      <c r="D4" s="71" t="s">
        <v>66</v>
      </c>
      <c r="E4" s="71" t="s">
        <v>67</v>
      </c>
      <c r="F4" s="71" t="s">
        <v>6</v>
      </c>
      <c r="G4" s="71" t="s">
        <v>68</v>
      </c>
      <c r="H4" s="72" t="s">
        <v>69</v>
      </c>
      <c r="I4" s="68"/>
    </row>
    <row r="5" spans="1:9" ht="24.75" thickBot="1">
      <c r="A5" s="68"/>
      <c r="B5" s="73">
        <v>1</v>
      </c>
      <c r="C5" s="74">
        <v>0.1</v>
      </c>
      <c r="D5" s="75">
        <v>41226</v>
      </c>
      <c r="E5" s="76" t="s">
        <v>159</v>
      </c>
      <c r="F5" s="76" t="s">
        <v>161</v>
      </c>
      <c r="G5" s="77" t="s">
        <v>70</v>
      </c>
      <c r="H5" s="78" t="s">
        <v>160</v>
      </c>
      <c r="I5" s="68"/>
    </row>
    <row r="6" spans="1:9" ht="24.75" thickBot="1">
      <c r="A6" s="68"/>
      <c r="B6" s="73">
        <v>2</v>
      </c>
      <c r="C6" s="74" t="s">
        <v>213</v>
      </c>
      <c r="D6" s="75">
        <v>41227</v>
      </c>
      <c r="E6" s="76" t="s">
        <v>159</v>
      </c>
      <c r="F6" s="76" t="s">
        <v>161</v>
      </c>
      <c r="G6" s="77" t="s">
        <v>70</v>
      </c>
      <c r="H6" s="78" t="s">
        <v>160</v>
      </c>
      <c r="I6" s="68"/>
    </row>
    <row r="7" spans="1:9" ht="24">
      <c r="A7" s="68"/>
      <c r="B7" s="73">
        <v>3</v>
      </c>
      <c r="C7" s="74" t="s">
        <v>213</v>
      </c>
      <c r="D7" s="75">
        <v>41259</v>
      </c>
      <c r="E7" s="76" t="s">
        <v>159</v>
      </c>
      <c r="F7" s="76" t="s">
        <v>214</v>
      </c>
      <c r="G7" s="77" t="s">
        <v>215</v>
      </c>
      <c r="H7" s="78" t="s">
        <v>160</v>
      </c>
      <c r="I7" s="68"/>
    </row>
    <row r="8" spans="1:9">
      <c r="A8" s="68"/>
      <c r="B8" s="73"/>
      <c r="C8" s="74"/>
      <c r="D8" s="75"/>
      <c r="E8" s="76"/>
      <c r="F8" s="76"/>
      <c r="G8" s="76"/>
      <c r="H8" s="78"/>
      <c r="I8" s="68"/>
    </row>
    <row r="9" spans="1:9">
      <c r="A9" s="68"/>
      <c r="B9" s="79"/>
      <c r="C9" s="132"/>
      <c r="D9" s="80"/>
      <c r="E9" s="81"/>
      <c r="F9" s="81"/>
      <c r="G9" s="81"/>
      <c r="H9" s="82"/>
      <c r="I9" s="68"/>
    </row>
    <row r="10" spans="1:9" ht="13.5" thickBot="1">
      <c r="B10" s="83"/>
      <c r="C10" s="84"/>
      <c r="D10" s="128"/>
      <c r="E10" s="85"/>
      <c r="F10" s="85"/>
      <c r="G10" s="85"/>
      <c r="H10" s="86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opLeftCell="A16" workbookViewId="0">
      <selection activeCell="C4" sqref="C4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3" customFormat="1" ht="12" customHeight="1"/>
    <row r="2" spans="1:8" s="63" customFormat="1" ht="48.75" customHeight="1">
      <c r="A2" s="40"/>
      <c r="B2" s="64"/>
      <c r="C2" s="156" t="s">
        <v>164</v>
      </c>
      <c r="D2" s="157"/>
      <c r="E2" s="158"/>
    </row>
    <row r="3" spans="1:8" s="63" customFormat="1">
      <c r="A3" s="40"/>
      <c r="B3" s="65" t="s">
        <v>95</v>
      </c>
      <c r="C3" s="164" t="s">
        <v>216</v>
      </c>
      <c r="D3" s="165"/>
      <c r="E3" s="166"/>
    </row>
    <row r="4" spans="1:8" s="63" customFormat="1" ht="21.75" customHeight="1">
      <c r="A4" s="40"/>
      <c r="B4" s="66" t="s">
        <v>43</v>
      </c>
      <c r="C4" s="67"/>
      <c r="D4" s="67"/>
    </row>
    <row r="5" spans="1:8" ht="24.75" customHeight="1">
      <c r="A5" s="40"/>
      <c r="B5" s="159" t="s">
        <v>71</v>
      </c>
      <c r="C5" s="160"/>
      <c r="D5" s="160"/>
      <c r="E5" s="161"/>
    </row>
    <row r="6" spans="1:8">
      <c r="A6" s="40"/>
      <c r="B6" s="53"/>
      <c r="C6" s="53"/>
      <c r="D6" s="53"/>
      <c r="E6" s="53"/>
    </row>
    <row r="7" spans="1:8">
      <c r="A7" s="40"/>
      <c r="B7" s="52" t="s">
        <v>5</v>
      </c>
      <c r="C7" s="51"/>
      <c r="D7" s="51"/>
    </row>
    <row r="8" spans="1:8">
      <c r="A8" s="40"/>
      <c r="B8" s="41" t="s">
        <v>5</v>
      </c>
      <c r="C8" s="89"/>
      <c r="D8" s="162" t="s">
        <v>6</v>
      </c>
      <c r="E8" s="163"/>
    </row>
    <row r="9" spans="1:8">
      <c r="A9" s="40"/>
      <c r="B9" s="90"/>
      <c r="C9" s="67"/>
      <c r="D9" s="91"/>
      <c r="E9" s="91"/>
    </row>
    <row r="10" spans="1:8" ht="12" customHeight="1">
      <c r="A10" s="40"/>
      <c r="B10" s="92" t="s">
        <v>94</v>
      </c>
      <c r="C10" s="63"/>
      <c r="D10" s="93" t="s">
        <v>44</v>
      </c>
      <c r="E10" s="93"/>
    </row>
    <row r="11" spans="1:8" ht="9.9499999999999993" customHeight="1">
      <c r="A11" s="40"/>
      <c r="B11" s="94"/>
      <c r="C11" s="63"/>
      <c r="D11" s="95"/>
      <c r="E11" s="95"/>
    </row>
    <row r="12" spans="1:8" ht="12" customHeight="1">
      <c r="A12" s="40"/>
      <c r="B12" s="96" t="s">
        <v>94</v>
      </c>
      <c r="C12" s="63"/>
      <c r="D12" s="93" t="s">
        <v>45</v>
      </c>
      <c r="E12" s="93"/>
    </row>
    <row r="13" spans="1:8" ht="9.9499999999999993" customHeight="1">
      <c r="A13" s="40"/>
      <c r="B13" s="63"/>
      <c r="C13" s="63"/>
      <c r="D13" s="95"/>
      <c r="E13" s="95"/>
    </row>
    <row r="14" spans="1:8" ht="12" customHeight="1">
      <c r="A14" s="38"/>
      <c r="B14" s="97" t="s">
        <v>94</v>
      </c>
      <c r="C14" s="63"/>
      <c r="D14" s="93" t="s">
        <v>101</v>
      </c>
      <c r="E14" s="93"/>
    </row>
    <row r="15" spans="1:8">
      <c r="A15" s="38"/>
      <c r="B15" s="63"/>
      <c r="C15" s="63"/>
      <c r="D15" s="95"/>
      <c r="E15" s="95"/>
    </row>
    <row r="16" spans="1:8" ht="12" customHeight="1">
      <c r="A16" s="38"/>
      <c r="B16" s="98" t="s">
        <v>94</v>
      </c>
      <c r="C16" s="63"/>
      <c r="D16" s="93" t="s">
        <v>46</v>
      </c>
      <c r="E16" s="93"/>
      <c r="H16" s="42"/>
    </row>
    <row r="17" spans="1:8" s="54" customFormat="1" ht="12" customHeight="1">
      <c r="A17" s="43"/>
      <c r="B17" s="44"/>
      <c r="D17" s="55"/>
      <c r="E17" s="55"/>
      <c r="H17" s="45"/>
    </row>
    <row r="18" spans="1:8">
      <c r="A18" s="38"/>
    </row>
    <row r="19" spans="1:8" s="59" customFormat="1" ht="16.5" customHeight="1">
      <c r="B19" s="170" t="s">
        <v>47</v>
      </c>
      <c r="C19" s="171"/>
      <c r="D19" s="171"/>
      <c r="E19" s="172"/>
    </row>
    <row r="20" spans="1:8" s="59" customFormat="1" ht="13.5" customHeight="1">
      <c r="B20" s="46" t="s">
        <v>72</v>
      </c>
      <c r="C20" s="173" t="s">
        <v>6</v>
      </c>
      <c r="D20" s="174"/>
      <c r="E20" s="175"/>
    </row>
    <row r="21" spans="1:8" s="59" customFormat="1" ht="12.75" customHeight="1">
      <c r="B21" s="60" t="s">
        <v>49</v>
      </c>
      <c r="C21" s="167" t="s">
        <v>50</v>
      </c>
      <c r="D21" s="168"/>
      <c r="E21" s="169"/>
    </row>
    <row r="22" spans="1:8" s="59" customFormat="1" ht="12.75" customHeight="1">
      <c r="B22" s="60" t="s">
        <v>17</v>
      </c>
      <c r="C22" s="167" t="s">
        <v>18</v>
      </c>
      <c r="D22" s="168"/>
      <c r="E22" s="169"/>
    </row>
    <row r="23" spans="1:8" s="59" customFormat="1" ht="12.75" customHeight="1">
      <c r="B23" s="60" t="s">
        <v>3</v>
      </c>
      <c r="C23" s="167" t="s">
        <v>102</v>
      </c>
      <c r="D23" s="168"/>
      <c r="E23" s="169"/>
    </row>
    <row r="24" spans="1:8" s="59" customFormat="1" ht="13.5" customHeight="1">
      <c r="B24" s="60" t="s">
        <v>7</v>
      </c>
      <c r="C24" s="167" t="s">
        <v>8</v>
      </c>
      <c r="D24" s="168"/>
      <c r="E24" s="169"/>
    </row>
    <row r="25" spans="1:8" s="59" customFormat="1" ht="13.5" customHeight="1">
      <c r="B25" s="61"/>
      <c r="C25" s="62"/>
      <c r="D25" s="62"/>
      <c r="E25" s="62"/>
    </row>
    <row r="26" spans="1:8">
      <c r="A26" s="38"/>
      <c r="B26" s="52"/>
    </row>
    <row r="27" spans="1:8" s="59" customFormat="1" ht="16.5" customHeight="1">
      <c r="B27" s="170" t="s">
        <v>53</v>
      </c>
      <c r="C27" s="171"/>
      <c r="D27" s="171"/>
      <c r="E27" s="172"/>
    </row>
    <row r="28" spans="1:8" s="59" customFormat="1" ht="13.5" customHeight="1">
      <c r="B28" s="46" t="s">
        <v>72</v>
      </c>
      <c r="C28" s="173" t="s">
        <v>6</v>
      </c>
      <c r="D28" s="174"/>
      <c r="E28" s="175"/>
    </row>
    <row r="29" spans="1:8" ht="12.75" customHeight="1">
      <c r="A29" s="38"/>
      <c r="B29" s="176" t="s">
        <v>51</v>
      </c>
      <c r="C29" s="177"/>
      <c r="D29" s="177"/>
      <c r="E29" s="178"/>
      <c r="F29" s="59"/>
      <c r="G29" s="59"/>
    </row>
    <row r="30" spans="1:8" ht="16.5" customHeight="1">
      <c r="A30" s="38"/>
      <c r="B30" s="49" t="s">
        <v>114</v>
      </c>
      <c r="C30" s="150" t="s">
        <v>115</v>
      </c>
      <c r="D30" s="151"/>
      <c r="E30" s="152"/>
      <c r="F30" s="59"/>
      <c r="G30" s="59"/>
    </row>
    <row r="31" spans="1:8" ht="16.5" customHeight="1">
      <c r="A31" s="38"/>
      <c r="B31" s="47" t="s">
        <v>116</v>
      </c>
      <c r="C31" s="150" t="s">
        <v>117</v>
      </c>
      <c r="D31" s="151"/>
      <c r="E31" s="152"/>
      <c r="F31" s="59"/>
      <c r="G31" s="59"/>
    </row>
    <row r="32" spans="1:8" ht="16.5" customHeight="1">
      <c r="A32" s="38"/>
      <c r="B32" s="47" t="s">
        <v>9</v>
      </c>
      <c r="C32" s="150" t="s">
        <v>54</v>
      </c>
      <c r="D32" s="151"/>
      <c r="E32" s="152"/>
      <c r="F32" s="59"/>
      <c r="G32" s="59"/>
    </row>
    <row r="33" spans="1:7" ht="16.5" customHeight="1">
      <c r="A33" s="38"/>
      <c r="B33" s="47" t="s">
        <v>21</v>
      </c>
      <c r="C33" s="150" t="s">
        <v>73</v>
      </c>
      <c r="D33" s="151"/>
      <c r="E33" s="152"/>
      <c r="F33" s="59"/>
      <c r="G33" s="59"/>
    </row>
    <row r="34" spans="1:7" ht="16.5" customHeight="1">
      <c r="A34" s="38"/>
      <c r="B34" s="47" t="s">
        <v>1</v>
      </c>
      <c r="C34" s="150" t="s">
        <v>74</v>
      </c>
      <c r="D34" s="151"/>
      <c r="E34" s="152"/>
    </row>
    <row r="35" spans="1:7" ht="16.5" customHeight="1">
      <c r="A35" s="38"/>
      <c r="B35" s="47" t="s">
        <v>22</v>
      </c>
      <c r="C35" s="150" t="s">
        <v>75</v>
      </c>
      <c r="D35" s="151"/>
      <c r="E35" s="152"/>
    </row>
    <row r="36" spans="1:7" ht="16.5" customHeight="1">
      <c r="A36" s="38"/>
      <c r="B36" s="176" t="s">
        <v>52</v>
      </c>
      <c r="C36" s="177"/>
      <c r="D36" s="177"/>
      <c r="E36" s="178"/>
    </row>
    <row r="37" spans="1:7" ht="16.5" customHeight="1">
      <c r="A37" s="38"/>
      <c r="B37" s="47" t="s">
        <v>32</v>
      </c>
      <c r="C37" s="150" t="s">
        <v>76</v>
      </c>
      <c r="D37" s="151"/>
      <c r="E37" s="152"/>
    </row>
    <row r="38" spans="1:7" ht="16.5" customHeight="1">
      <c r="A38" s="38"/>
      <c r="B38" s="47" t="s">
        <v>38</v>
      </c>
      <c r="C38" s="150" t="s">
        <v>87</v>
      </c>
      <c r="D38" s="151"/>
      <c r="E38" s="152"/>
    </row>
    <row r="39" spans="1:7" ht="17.25" customHeight="1">
      <c r="A39" s="38"/>
      <c r="B39" s="47" t="s">
        <v>103</v>
      </c>
      <c r="C39" s="150" t="s">
        <v>104</v>
      </c>
      <c r="D39" s="151"/>
      <c r="E39" s="152"/>
    </row>
    <row r="40" spans="1:7" ht="16.5" customHeight="1">
      <c r="A40" s="38"/>
      <c r="B40" s="47" t="s">
        <v>143</v>
      </c>
      <c r="C40" s="150" t="s">
        <v>144</v>
      </c>
      <c r="D40" s="151"/>
      <c r="E40" s="152"/>
    </row>
    <row r="41" spans="1:7" ht="16.5" customHeight="1">
      <c r="A41" s="38"/>
      <c r="B41" s="47" t="s">
        <v>0</v>
      </c>
      <c r="C41" s="150" t="s">
        <v>106</v>
      </c>
      <c r="D41" s="151"/>
      <c r="E41" s="152"/>
    </row>
    <row r="42" spans="1:7" ht="16.5" customHeight="1">
      <c r="A42" s="38"/>
      <c r="B42" s="47" t="s">
        <v>4</v>
      </c>
      <c r="C42" s="150" t="s">
        <v>105</v>
      </c>
      <c r="D42" s="151"/>
      <c r="E42" s="152"/>
    </row>
    <row r="43" spans="1:7" ht="16.5" customHeight="1">
      <c r="A43" s="38"/>
      <c r="B43" s="50" t="s">
        <v>58</v>
      </c>
      <c r="C43" s="150" t="s">
        <v>79</v>
      </c>
      <c r="D43" s="151"/>
      <c r="E43" s="152"/>
    </row>
    <row r="44" spans="1:7" ht="16.5" customHeight="1">
      <c r="A44" s="38"/>
      <c r="B44" s="50" t="s">
        <v>59</v>
      </c>
      <c r="C44" s="150" t="s">
        <v>80</v>
      </c>
      <c r="D44" s="151"/>
      <c r="E44" s="152"/>
    </row>
    <row r="45" spans="1:7" ht="16.5" customHeight="1">
      <c r="A45" s="38"/>
      <c r="B45" s="47" t="s">
        <v>14</v>
      </c>
      <c r="C45" s="150" t="s">
        <v>77</v>
      </c>
      <c r="D45" s="151"/>
      <c r="E45" s="152"/>
    </row>
    <row r="46" spans="1:7" ht="16.5" customHeight="1">
      <c r="A46" s="38"/>
      <c r="B46" s="50" t="s">
        <v>60</v>
      </c>
      <c r="C46" s="150" t="s">
        <v>82</v>
      </c>
      <c r="D46" s="151"/>
      <c r="E46" s="152"/>
    </row>
    <row r="47" spans="1:7" ht="16.5" customHeight="1">
      <c r="A47" s="38"/>
      <c r="B47" s="50" t="s">
        <v>61</v>
      </c>
      <c r="C47" s="150" t="s">
        <v>83</v>
      </c>
      <c r="D47" s="151"/>
      <c r="E47" s="152"/>
    </row>
    <row r="48" spans="1:7" ht="16.5" customHeight="1">
      <c r="A48" s="38"/>
      <c r="B48" s="47" t="s">
        <v>15</v>
      </c>
      <c r="C48" s="150" t="s">
        <v>81</v>
      </c>
      <c r="D48" s="151"/>
      <c r="E48" s="152"/>
    </row>
    <row r="49" spans="1:13" ht="16.5" customHeight="1">
      <c r="A49" s="38"/>
      <c r="B49" s="47" t="s">
        <v>145</v>
      </c>
      <c r="C49" s="150" t="s">
        <v>78</v>
      </c>
      <c r="D49" s="151"/>
      <c r="E49" s="152"/>
    </row>
    <row r="50" spans="1:13" ht="16.5" customHeight="1">
      <c r="A50" s="59"/>
      <c r="B50" s="87"/>
      <c r="C50" s="62"/>
      <c r="D50" s="62"/>
      <c r="E50" s="62"/>
      <c r="F50" s="59"/>
      <c r="G50" s="59"/>
      <c r="H50" s="59"/>
      <c r="I50" s="59"/>
      <c r="J50" s="59"/>
      <c r="K50" s="59"/>
      <c r="L50" s="59"/>
      <c r="M50" s="59"/>
    </row>
    <row r="51" spans="1:13" s="59" customFormat="1" ht="16.5" customHeight="1">
      <c r="A51" s="38"/>
      <c r="B51" s="52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9" customFormat="1" ht="16.5" customHeight="1">
      <c r="B52" s="170" t="s">
        <v>55</v>
      </c>
      <c r="C52" s="171"/>
      <c r="D52" s="171"/>
      <c r="E52" s="172"/>
    </row>
    <row r="53" spans="1:13" ht="16.5" customHeight="1">
      <c r="A53" s="59"/>
      <c r="B53" s="46" t="s">
        <v>48</v>
      </c>
      <c r="C53" s="173" t="s">
        <v>6</v>
      </c>
      <c r="D53" s="174"/>
      <c r="E53" s="175"/>
      <c r="F53" s="59"/>
      <c r="G53" s="59"/>
      <c r="H53" s="59"/>
      <c r="I53" s="59"/>
      <c r="J53" s="59"/>
      <c r="K53" s="59"/>
      <c r="L53" s="59"/>
      <c r="M53" s="59"/>
    </row>
    <row r="54" spans="1:13" ht="16.5" customHeight="1">
      <c r="A54" s="38"/>
      <c r="B54" s="47" t="s">
        <v>146</v>
      </c>
      <c r="C54" s="150" t="s">
        <v>76</v>
      </c>
      <c r="D54" s="151"/>
      <c r="E54" s="152"/>
    </row>
    <row r="55" spans="1:13" ht="16.5" customHeight="1">
      <c r="A55" s="38"/>
      <c r="B55" s="47" t="s">
        <v>123</v>
      </c>
      <c r="C55" s="150" t="s">
        <v>88</v>
      </c>
      <c r="D55" s="151"/>
      <c r="E55" s="152"/>
    </row>
    <row r="56" spans="1:13" ht="16.5" customHeight="1">
      <c r="A56" s="38"/>
      <c r="B56" s="47" t="s">
        <v>86</v>
      </c>
      <c r="C56" s="150" t="s">
        <v>89</v>
      </c>
      <c r="D56" s="151"/>
      <c r="E56" s="152"/>
    </row>
    <row r="57" spans="1:13" ht="16.5" customHeight="1">
      <c r="A57" s="38"/>
      <c r="B57" s="47" t="s">
        <v>113</v>
      </c>
      <c r="C57" s="150" t="s">
        <v>107</v>
      </c>
      <c r="D57" s="154"/>
      <c r="E57" s="155"/>
    </row>
    <row r="58" spans="1:13" ht="16.5" customHeight="1">
      <c r="A58" s="38"/>
      <c r="B58" s="47" t="s">
        <v>23</v>
      </c>
      <c r="C58" s="150" t="s">
        <v>93</v>
      </c>
      <c r="D58" s="154"/>
      <c r="E58" s="155"/>
    </row>
    <row r="59" spans="1:13" ht="16.5" customHeight="1">
      <c r="A59" s="38"/>
      <c r="B59" s="47" t="s">
        <v>90</v>
      </c>
      <c r="C59" s="150" t="s">
        <v>84</v>
      </c>
      <c r="D59" s="154"/>
      <c r="E59" s="155"/>
    </row>
    <row r="60" spans="1:13" ht="54" customHeight="1">
      <c r="A60" s="38"/>
      <c r="B60" s="47" t="s">
        <v>35</v>
      </c>
      <c r="C60" s="150" t="s">
        <v>108</v>
      </c>
      <c r="D60" s="154"/>
      <c r="E60" s="155"/>
    </row>
    <row r="61" spans="1:13" ht="16.5" customHeight="1">
      <c r="A61" s="38"/>
      <c r="B61" s="47" t="s">
        <v>56</v>
      </c>
      <c r="C61" s="153" t="s">
        <v>92</v>
      </c>
      <c r="D61" s="154"/>
      <c r="E61" s="155"/>
    </row>
    <row r="62" spans="1:13" ht="30" customHeight="1">
      <c r="A62" s="38"/>
      <c r="B62" s="47" t="s">
        <v>27</v>
      </c>
      <c r="C62" s="150" t="s">
        <v>57</v>
      </c>
      <c r="D62" s="154"/>
      <c r="E62" s="155"/>
    </row>
    <row r="63" spans="1:13" ht="16.5" customHeight="1">
      <c r="A63" s="38"/>
      <c r="B63" s="47" t="s">
        <v>28</v>
      </c>
      <c r="C63" s="153" t="s">
        <v>62</v>
      </c>
      <c r="D63" s="154"/>
      <c r="E63" s="155"/>
    </row>
    <row r="64" spans="1:13" ht="16.5" customHeight="1">
      <c r="A64" s="38"/>
      <c r="B64" s="47" t="s">
        <v>29</v>
      </c>
      <c r="C64" s="153" t="s">
        <v>85</v>
      </c>
      <c r="D64" s="154"/>
      <c r="E64" s="155"/>
    </row>
    <row r="65" spans="1:8" ht="16.5" customHeight="1">
      <c r="A65" s="38"/>
      <c r="B65" s="47" t="s">
        <v>100</v>
      </c>
      <c r="C65" s="150" t="s">
        <v>78</v>
      </c>
      <c r="D65" s="151"/>
      <c r="E65" s="152"/>
    </row>
    <row r="66" spans="1:8" ht="16.5" customHeight="1">
      <c r="A66" s="38"/>
      <c r="B66" s="48"/>
      <c r="C66" s="56"/>
      <c r="D66" s="57"/>
      <c r="E66" s="57"/>
    </row>
    <row r="67" spans="1:8" ht="16.5" customHeight="1">
      <c r="A67" s="38"/>
      <c r="B67" s="180"/>
      <c r="C67" s="180"/>
      <c r="D67" s="180"/>
      <c r="E67" s="180"/>
      <c r="F67" s="58"/>
      <c r="G67" s="58"/>
      <c r="H67" s="58"/>
    </row>
    <row r="68" spans="1:8" ht="16.5" customHeight="1">
      <c r="A68" s="38"/>
      <c r="B68" s="179"/>
      <c r="C68" s="179"/>
      <c r="D68" s="179"/>
      <c r="E68" s="179"/>
      <c r="F68" s="58"/>
      <c r="G68" s="58"/>
      <c r="H68" s="58"/>
    </row>
    <row r="69" spans="1:8" ht="16.5" customHeight="1">
      <c r="A69" s="38"/>
      <c r="B69" s="179"/>
      <c r="C69" s="179"/>
      <c r="D69" s="179"/>
      <c r="E69" s="179"/>
      <c r="F69" s="58"/>
      <c r="G69" s="58"/>
      <c r="H69" s="58"/>
    </row>
    <row r="70" spans="1:8" ht="16.5" customHeight="1">
      <c r="A70" s="38"/>
      <c r="B70" s="179"/>
      <c r="C70" s="179"/>
      <c r="D70" s="179"/>
      <c r="E70" s="179"/>
      <c r="F70" s="58"/>
      <c r="G70" s="58"/>
      <c r="H70" s="58"/>
    </row>
    <row r="71" spans="1:8" ht="16.5" customHeight="1">
      <c r="A71" s="38"/>
      <c r="B71" s="179"/>
      <c r="C71" s="179"/>
      <c r="D71" s="179"/>
      <c r="E71" s="179"/>
      <c r="F71" s="58"/>
      <c r="G71" s="58"/>
      <c r="H71" s="58"/>
    </row>
    <row r="72" spans="1:8" ht="16.5" customHeight="1">
      <c r="A72" s="38"/>
      <c r="B72" s="179"/>
      <c r="C72" s="179"/>
      <c r="D72" s="179"/>
      <c r="E72" s="179"/>
      <c r="F72" s="58"/>
      <c r="G72" s="58"/>
      <c r="H72" s="58"/>
    </row>
    <row r="73" spans="1:8" ht="16.5" customHeight="1">
      <c r="A73" s="43"/>
      <c r="B73" s="179"/>
      <c r="C73" s="179"/>
      <c r="D73" s="179"/>
      <c r="E73" s="179"/>
      <c r="F73" s="58"/>
      <c r="G73" s="58"/>
      <c r="H73" s="58"/>
    </row>
    <row r="74" spans="1:8" ht="16.5" customHeight="1">
      <c r="A74" s="38"/>
      <c r="B74" s="179"/>
      <c r="C74" s="179"/>
      <c r="D74" s="179"/>
      <c r="E74" s="179"/>
      <c r="F74" s="58"/>
      <c r="G74" s="58"/>
      <c r="H74" s="58"/>
    </row>
    <row r="75" spans="1:8" ht="16.5" customHeight="1">
      <c r="A75" s="38"/>
      <c r="B75" s="179"/>
      <c r="C75" s="179"/>
      <c r="D75" s="179"/>
      <c r="E75" s="179"/>
      <c r="F75" s="58"/>
      <c r="G75" s="58"/>
      <c r="H75" s="58"/>
    </row>
    <row r="76" spans="1:8" ht="16.5" customHeight="1">
      <c r="A76" s="38"/>
      <c r="B76" s="179"/>
      <c r="C76" s="179"/>
      <c r="D76" s="179"/>
      <c r="E76" s="179"/>
      <c r="F76" s="58"/>
      <c r="G76" s="58"/>
      <c r="H76" s="58"/>
    </row>
    <row r="77" spans="1:8" ht="16.5" customHeight="1">
      <c r="A77" s="38"/>
      <c r="B77" s="179"/>
      <c r="C77" s="179"/>
      <c r="D77" s="179"/>
      <c r="E77" s="179"/>
      <c r="F77" s="58"/>
      <c r="G77" s="58"/>
      <c r="H77" s="58"/>
    </row>
    <row r="78" spans="1:8" ht="16.5" customHeight="1">
      <c r="A78" s="38"/>
      <c r="B78" s="179"/>
      <c r="C78" s="179"/>
      <c r="D78" s="179"/>
      <c r="E78" s="179"/>
      <c r="F78" s="58"/>
      <c r="G78" s="58"/>
      <c r="H78" s="58"/>
    </row>
    <row r="79" spans="1:8" ht="16.5" customHeight="1">
      <c r="A79" s="43"/>
      <c r="B79" s="179"/>
      <c r="C79" s="179"/>
      <c r="D79" s="179"/>
      <c r="E79" s="179"/>
      <c r="F79" s="58"/>
      <c r="G79" s="58"/>
      <c r="H79" s="58"/>
    </row>
    <row r="80" spans="1:8" ht="16.5" customHeight="1">
      <c r="A80" s="43"/>
      <c r="B80" s="179"/>
      <c r="C80" s="179"/>
      <c r="D80" s="179"/>
      <c r="E80" s="179"/>
      <c r="F80" s="58"/>
      <c r="G80" s="58"/>
      <c r="H80" s="58"/>
    </row>
    <row r="81" spans="1:8" ht="16.5" customHeight="1">
      <c r="A81" s="43"/>
      <c r="B81" s="179"/>
      <c r="C81" s="179"/>
      <c r="D81" s="179"/>
      <c r="E81" s="179"/>
      <c r="F81" s="58"/>
      <c r="G81" s="58"/>
      <c r="H81" s="58"/>
    </row>
    <row r="82" spans="1:8" ht="16.5" customHeight="1">
      <c r="A82" s="43"/>
      <c r="B82" s="179"/>
      <c r="C82" s="179"/>
      <c r="D82" s="179"/>
      <c r="E82" s="179"/>
      <c r="F82" s="58"/>
      <c r="G82" s="58"/>
      <c r="H82" s="58"/>
    </row>
    <row r="83" spans="1:8" ht="16.5" customHeight="1">
      <c r="A83" s="43"/>
      <c r="B83" s="179"/>
      <c r="C83" s="179"/>
      <c r="D83" s="179"/>
      <c r="E83" s="179"/>
      <c r="F83" s="58"/>
      <c r="G83" s="58"/>
      <c r="H83" s="58"/>
    </row>
    <row r="84" spans="1:8" ht="16.5" customHeight="1">
      <c r="A84" s="43"/>
      <c r="B84" s="179"/>
      <c r="C84" s="179"/>
      <c r="D84" s="179"/>
      <c r="E84" s="179"/>
      <c r="F84" s="58"/>
      <c r="G84" s="58"/>
      <c r="H84" s="58"/>
    </row>
    <row r="85" spans="1:8" ht="16.5" customHeight="1">
      <c r="A85" s="43"/>
      <c r="B85" s="179"/>
      <c r="C85" s="179"/>
      <c r="D85" s="179"/>
      <c r="E85" s="179"/>
      <c r="F85" s="58"/>
      <c r="G85" s="58"/>
      <c r="H85" s="58"/>
    </row>
    <row r="86" spans="1:8" ht="16.5" customHeight="1">
      <c r="A86" s="43"/>
      <c r="B86" s="179"/>
      <c r="C86" s="179"/>
      <c r="D86" s="179"/>
      <c r="E86" s="179"/>
      <c r="F86" s="58"/>
      <c r="G86" s="58"/>
      <c r="H86" s="58"/>
    </row>
    <row r="87" spans="1:8" ht="16.5" customHeight="1">
      <c r="A87" s="43"/>
      <c r="F87" s="58"/>
      <c r="G87" s="58"/>
      <c r="H87" s="58"/>
    </row>
  </sheetData>
  <mergeCells count="67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48"/>
  <sheetViews>
    <sheetView showGridLines="0" topLeftCell="A4" zoomScaleNormal="100" workbookViewId="0">
      <selection activeCell="D10" sqref="D10:F10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86" t="s">
        <v>42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2:25" ht="11.25" customHeight="1">
      <c r="B4" s="4"/>
    </row>
    <row r="5" spans="2:25" ht="15" customHeight="1"/>
    <row r="6" spans="2:25" s="5" customFormat="1" ht="15" customHeight="1">
      <c r="B6" s="181" t="s">
        <v>114</v>
      </c>
      <c r="C6" s="182"/>
      <c r="D6" s="183" t="s">
        <v>160</v>
      </c>
      <c r="E6" s="184"/>
      <c r="F6" s="185"/>
      <c r="G6" s="187"/>
      <c r="H6" s="187"/>
      <c r="Y6" s="3"/>
    </row>
    <row r="7" spans="2:25" s="5" customFormat="1" ht="15" customHeight="1">
      <c r="B7" s="181" t="s">
        <v>116</v>
      </c>
      <c r="C7" s="182"/>
      <c r="D7" s="183" t="s">
        <v>162</v>
      </c>
      <c r="E7" s="184"/>
      <c r="F7" s="185"/>
      <c r="Y7" s="3"/>
    </row>
    <row r="8" spans="2:25" s="5" customFormat="1" ht="15" customHeight="1">
      <c r="B8" s="181" t="s">
        <v>9</v>
      </c>
      <c r="C8" s="182"/>
      <c r="D8" s="183" t="s">
        <v>163</v>
      </c>
      <c r="E8" s="184"/>
      <c r="F8" s="185"/>
      <c r="Y8" s="3"/>
    </row>
    <row r="9" spans="2:25" s="5" customFormat="1" ht="16.5" customHeight="1">
      <c r="B9" s="181" t="s">
        <v>21</v>
      </c>
      <c r="C9" s="182"/>
      <c r="D9" s="105">
        <v>41226</v>
      </c>
      <c r="E9" s="106" t="s">
        <v>22</v>
      </c>
      <c r="F9" s="125">
        <v>41260</v>
      </c>
      <c r="Y9" s="3"/>
    </row>
    <row r="10" spans="2:25" s="5" customFormat="1" ht="15" customHeight="1">
      <c r="B10" s="181" t="s">
        <v>1</v>
      </c>
      <c r="C10" s="182"/>
      <c r="D10" s="183" t="s">
        <v>197</v>
      </c>
      <c r="E10" s="184"/>
      <c r="F10" s="185"/>
      <c r="Y10" s="3"/>
    </row>
    <row r="11" spans="2:25" s="20" customFormat="1" ht="15" customHeight="1">
      <c r="B11" s="21"/>
      <c r="C11" s="21"/>
      <c r="D11" s="22"/>
      <c r="E11" s="22"/>
      <c r="Y11" s="23"/>
    </row>
    <row r="12" spans="2:25" ht="38.25">
      <c r="B12" s="6" t="s">
        <v>32</v>
      </c>
      <c r="C12" s="37" t="s">
        <v>123</v>
      </c>
      <c r="D12" s="11" t="s">
        <v>103</v>
      </c>
      <c r="E12" s="36" t="s">
        <v>157</v>
      </c>
      <c r="F12" s="11" t="s">
        <v>154</v>
      </c>
      <c r="G12" s="11" t="s">
        <v>23</v>
      </c>
      <c r="H12" s="7" t="s">
        <v>10</v>
      </c>
      <c r="I12" s="7" t="s">
        <v>11</v>
      </c>
      <c r="J12" s="7" t="s">
        <v>14</v>
      </c>
      <c r="K12" s="7" t="s">
        <v>12</v>
      </c>
      <c r="L12" s="7" t="s">
        <v>13</v>
      </c>
      <c r="M12" s="7" t="s">
        <v>15</v>
      </c>
      <c r="N12" s="7" t="s">
        <v>145</v>
      </c>
    </row>
    <row r="13" spans="2:25" ht="24">
      <c r="B13" s="37">
        <v>1</v>
      </c>
      <c r="C13" s="99" t="s">
        <v>152</v>
      </c>
      <c r="D13" s="99" t="s">
        <v>165</v>
      </c>
      <c r="E13" s="137" t="s">
        <v>181</v>
      </c>
      <c r="F13" s="100" t="s">
        <v>194</v>
      </c>
      <c r="G13" s="100" t="s">
        <v>195</v>
      </c>
      <c r="H13" s="101">
        <v>41157</v>
      </c>
      <c r="I13" s="101">
        <v>41158</v>
      </c>
      <c r="J13" s="127">
        <v>3</v>
      </c>
      <c r="K13" s="101">
        <v>41157</v>
      </c>
      <c r="L13" s="101">
        <v>41158</v>
      </c>
      <c r="M13" s="127">
        <v>3</v>
      </c>
      <c r="N13" s="102"/>
    </row>
    <row r="14" spans="2:25" ht="24">
      <c r="B14" s="37">
        <v>2</v>
      </c>
      <c r="C14" s="99" t="s">
        <v>152</v>
      </c>
      <c r="D14" s="99" t="s">
        <v>169</v>
      </c>
      <c r="E14" s="137" t="s">
        <v>182</v>
      </c>
      <c r="F14" s="100" t="s">
        <v>194</v>
      </c>
      <c r="G14" s="100" t="s">
        <v>195</v>
      </c>
      <c r="H14" s="101">
        <v>41159</v>
      </c>
      <c r="I14" s="101">
        <v>41160</v>
      </c>
      <c r="J14" s="127">
        <v>2</v>
      </c>
      <c r="K14" s="101">
        <v>41159</v>
      </c>
      <c r="L14" s="101">
        <v>41160</v>
      </c>
      <c r="M14" s="127">
        <v>2</v>
      </c>
      <c r="N14" s="102"/>
    </row>
    <row r="15" spans="2:25" ht="36">
      <c r="B15" s="37">
        <v>3</v>
      </c>
      <c r="C15" s="99" t="s">
        <v>152</v>
      </c>
      <c r="D15" s="99" t="s">
        <v>173</v>
      </c>
      <c r="E15" s="137" t="s">
        <v>183</v>
      </c>
      <c r="F15" s="100" t="s">
        <v>194</v>
      </c>
      <c r="G15" s="100" t="s">
        <v>195</v>
      </c>
      <c r="H15" s="101">
        <v>41163</v>
      </c>
      <c r="I15" s="101">
        <v>41164</v>
      </c>
      <c r="J15" s="127">
        <v>6</v>
      </c>
      <c r="K15" s="101">
        <v>41163</v>
      </c>
      <c r="L15" s="101">
        <v>41165</v>
      </c>
      <c r="M15" s="127">
        <v>8</v>
      </c>
      <c r="N15" s="102" t="s">
        <v>208</v>
      </c>
    </row>
    <row r="16" spans="2:25" ht="24">
      <c r="B16" s="37">
        <v>4</v>
      </c>
      <c r="C16" s="99" t="s">
        <v>152</v>
      </c>
      <c r="D16" s="99" t="s">
        <v>180</v>
      </c>
      <c r="E16" s="137" t="s">
        <v>184</v>
      </c>
      <c r="F16" s="100" t="s">
        <v>194</v>
      </c>
      <c r="G16" s="100" t="s">
        <v>195</v>
      </c>
      <c r="H16" s="101">
        <v>41166</v>
      </c>
      <c r="I16" s="101">
        <v>41166</v>
      </c>
      <c r="J16" s="127">
        <v>1</v>
      </c>
      <c r="K16" s="101">
        <v>41166</v>
      </c>
      <c r="L16" s="101">
        <v>41166</v>
      </c>
      <c r="M16" s="127">
        <v>1</v>
      </c>
      <c r="N16" s="102"/>
    </row>
    <row r="17" spans="2:14" ht="36">
      <c r="B17" s="37">
        <v>5</v>
      </c>
      <c r="C17" s="99" t="s">
        <v>152</v>
      </c>
      <c r="D17" s="99" t="s">
        <v>167</v>
      </c>
      <c r="E17" s="138" t="s">
        <v>153</v>
      </c>
      <c r="F17" s="100" t="s">
        <v>194</v>
      </c>
      <c r="G17" s="100" t="s">
        <v>195</v>
      </c>
      <c r="H17" s="101">
        <v>41171</v>
      </c>
      <c r="I17" s="101">
        <v>41172</v>
      </c>
      <c r="J17" s="127">
        <v>2</v>
      </c>
      <c r="K17" s="101">
        <v>41171</v>
      </c>
      <c r="L17" s="101">
        <v>41172</v>
      </c>
      <c r="M17" s="127">
        <v>4</v>
      </c>
      <c r="N17" s="102" t="s">
        <v>198</v>
      </c>
    </row>
    <row r="18" spans="2:14" ht="24">
      <c r="B18" s="37">
        <v>6</v>
      </c>
      <c r="C18" s="99" t="s">
        <v>152</v>
      </c>
      <c r="D18" s="99" t="s">
        <v>170</v>
      </c>
      <c r="E18" s="137" t="s">
        <v>185</v>
      </c>
      <c r="F18" s="100" t="s">
        <v>194</v>
      </c>
      <c r="G18" s="100" t="s">
        <v>195</v>
      </c>
      <c r="H18" s="101">
        <v>41173</v>
      </c>
      <c r="I18" s="101">
        <v>41173</v>
      </c>
      <c r="J18" s="127">
        <v>1</v>
      </c>
      <c r="K18" s="101">
        <v>41173</v>
      </c>
      <c r="L18" s="101">
        <v>41173</v>
      </c>
      <c r="M18" s="127">
        <v>1</v>
      </c>
      <c r="N18" s="102"/>
    </row>
    <row r="19" spans="2:14" ht="36">
      <c r="B19" s="37">
        <v>7</v>
      </c>
      <c r="C19" s="99" t="s">
        <v>152</v>
      </c>
      <c r="D19" s="99" t="s">
        <v>174</v>
      </c>
      <c r="E19" s="137" t="s">
        <v>186</v>
      </c>
      <c r="F19" s="100" t="s">
        <v>194</v>
      </c>
      <c r="G19" s="100" t="s">
        <v>195</v>
      </c>
      <c r="H19" s="101">
        <v>41189</v>
      </c>
      <c r="I19" s="101">
        <v>41190</v>
      </c>
      <c r="J19" s="127">
        <v>5</v>
      </c>
      <c r="K19" s="101">
        <v>41189</v>
      </c>
      <c r="L19" s="101">
        <v>41190</v>
      </c>
      <c r="M19" s="127">
        <v>7</v>
      </c>
      <c r="N19" s="102" t="s">
        <v>199</v>
      </c>
    </row>
    <row r="20" spans="2:14" ht="24">
      <c r="B20" s="37">
        <v>8</v>
      </c>
      <c r="C20" s="99" t="s">
        <v>152</v>
      </c>
      <c r="D20" s="99" t="s">
        <v>179</v>
      </c>
      <c r="E20" s="137" t="s">
        <v>187</v>
      </c>
      <c r="F20" s="100" t="s">
        <v>194</v>
      </c>
      <c r="G20" s="100" t="s">
        <v>195</v>
      </c>
      <c r="H20" s="101">
        <v>41193</v>
      </c>
      <c r="I20" s="101">
        <v>41193</v>
      </c>
      <c r="J20" s="127">
        <v>3</v>
      </c>
      <c r="K20" s="101">
        <v>41193</v>
      </c>
      <c r="L20" s="101">
        <v>41193</v>
      </c>
      <c r="M20" s="127">
        <v>3</v>
      </c>
      <c r="N20" s="102"/>
    </row>
    <row r="21" spans="2:14" ht="24">
      <c r="B21" s="37">
        <v>9</v>
      </c>
      <c r="C21" s="99" t="s">
        <v>152</v>
      </c>
      <c r="D21" s="99" t="s">
        <v>168</v>
      </c>
      <c r="E21" s="137" t="s">
        <v>188</v>
      </c>
      <c r="F21" s="100" t="s">
        <v>194</v>
      </c>
      <c r="G21" s="100" t="s">
        <v>195</v>
      </c>
      <c r="H21" s="101">
        <v>41196</v>
      </c>
      <c r="I21" s="101">
        <v>41197</v>
      </c>
      <c r="J21" s="127">
        <v>6</v>
      </c>
      <c r="K21" s="101">
        <v>41196</v>
      </c>
      <c r="L21" s="101">
        <v>41197</v>
      </c>
      <c r="M21" s="127">
        <v>6</v>
      </c>
      <c r="N21" s="102"/>
    </row>
    <row r="22" spans="2:14" ht="36">
      <c r="B22" s="37">
        <v>10</v>
      </c>
      <c r="C22" s="99" t="s">
        <v>152</v>
      </c>
      <c r="D22" s="99" t="s">
        <v>171</v>
      </c>
      <c r="E22" s="137" t="s">
        <v>193</v>
      </c>
      <c r="F22" s="100" t="s">
        <v>194</v>
      </c>
      <c r="G22" s="100" t="s">
        <v>195</v>
      </c>
      <c r="H22" s="101">
        <v>41201</v>
      </c>
      <c r="I22" s="101">
        <v>41204</v>
      </c>
      <c r="J22" s="127">
        <v>8</v>
      </c>
      <c r="K22" s="101">
        <v>41203</v>
      </c>
      <c r="L22" s="101">
        <v>41207</v>
      </c>
      <c r="M22" s="127">
        <v>8</v>
      </c>
      <c r="N22" s="102" t="s">
        <v>200</v>
      </c>
    </row>
    <row r="23" spans="2:14" ht="24">
      <c r="B23" s="37">
        <v>11</v>
      </c>
      <c r="C23" s="99" t="s">
        <v>152</v>
      </c>
      <c r="D23" s="99" t="s">
        <v>175</v>
      </c>
      <c r="E23" s="137" t="s">
        <v>189</v>
      </c>
      <c r="F23" s="100" t="s">
        <v>194</v>
      </c>
      <c r="G23" s="100" t="s">
        <v>195</v>
      </c>
      <c r="H23" s="101">
        <v>41224</v>
      </c>
      <c r="I23" s="101">
        <v>41226</v>
      </c>
      <c r="J23" s="127">
        <v>8</v>
      </c>
      <c r="K23" s="101">
        <v>41221</v>
      </c>
      <c r="L23" s="101">
        <v>41224</v>
      </c>
      <c r="M23" s="127">
        <v>8</v>
      </c>
      <c r="N23" s="102"/>
    </row>
    <row r="24" spans="2:14" ht="24">
      <c r="B24" s="37">
        <v>12</v>
      </c>
      <c r="C24" s="99" t="s">
        <v>152</v>
      </c>
      <c r="D24" s="99" t="s">
        <v>178</v>
      </c>
      <c r="E24" s="137" t="s">
        <v>187</v>
      </c>
      <c r="F24" s="100" t="s">
        <v>194</v>
      </c>
      <c r="G24" s="100" t="s">
        <v>195</v>
      </c>
      <c r="H24" s="101">
        <v>41228</v>
      </c>
      <c r="I24" s="101">
        <v>41228</v>
      </c>
      <c r="J24" s="127">
        <v>2</v>
      </c>
      <c r="K24" s="101">
        <v>41226</v>
      </c>
      <c r="L24" s="101">
        <v>41226</v>
      </c>
      <c r="M24" s="127">
        <v>2</v>
      </c>
      <c r="N24" s="102"/>
    </row>
    <row r="25" spans="2:14" s="146" customFormat="1" ht="24">
      <c r="B25" s="147">
        <v>13</v>
      </c>
      <c r="C25" s="140" t="s">
        <v>152</v>
      </c>
      <c r="D25" s="140" t="s">
        <v>166</v>
      </c>
      <c r="E25" s="141" t="s">
        <v>190</v>
      </c>
      <c r="F25" s="142" t="s">
        <v>194</v>
      </c>
      <c r="G25" s="142" t="s">
        <v>195</v>
      </c>
      <c r="H25" s="143">
        <v>41233</v>
      </c>
      <c r="I25" s="143">
        <v>41236</v>
      </c>
      <c r="J25" s="144">
        <v>8</v>
      </c>
      <c r="K25" s="143">
        <v>41229</v>
      </c>
      <c r="L25" s="143">
        <v>41229</v>
      </c>
      <c r="M25" s="144">
        <v>8</v>
      </c>
      <c r="N25" s="145"/>
    </row>
    <row r="26" spans="2:14" s="146" customFormat="1" ht="24">
      <c r="B26" s="147">
        <v>14</v>
      </c>
      <c r="C26" s="140" t="s">
        <v>152</v>
      </c>
      <c r="D26" s="140" t="s">
        <v>172</v>
      </c>
      <c r="E26" s="141" t="s">
        <v>191</v>
      </c>
      <c r="F26" s="142" t="s">
        <v>194</v>
      </c>
      <c r="G26" s="142" t="s">
        <v>195</v>
      </c>
      <c r="H26" s="143">
        <v>41240</v>
      </c>
      <c r="I26" s="143">
        <v>41240</v>
      </c>
      <c r="J26" s="144">
        <v>2</v>
      </c>
      <c r="K26" s="143">
        <v>41236</v>
      </c>
      <c r="L26" s="143">
        <v>41236</v>
      </c>
      <c r="M26" s="144">
        <v>2</v>
      </c>
      <c r="N26" s="145"/>
    </row>
    <row r="27" spans="2:14" s="146" customFormat="1" ht="48">
      <c r="B27" s="147">
        <v>15</v>
      </c>
      <c r="C27" s="140" t="s">
        <v>152</v>
      </c>
      <c r="D27" s="140" t="s">
        <v>176</v>
      </c>
      <c r="E27" s="141" t="s">
        <v>151</v>
      </c>
      <c r="F27" s="142" t="s">
        <v>194</v>
      </c>
      <c r="G27" s="142" t="s">
        <v>195</v>
      </c>
      <c r="H27" s="143">
        <v>41243</v>
      </c>
      <c r="I27" s="143">
        <v>41248</v>
      </c>
      <c r="J27" s="144">
        <v>10</v>
      </c>
      <c r="K27" s="143">
        <v>41254</v>
      </c>
      <c r="L27" s="143">
        <v>41226</v>
      </c>
      <c r="M27" s="144">
        <v>10</v>
      </c>
      <c r="N27" s="145" t="s">
        <v>217</v>
      </c>
    </row>
    <row r="28" spans="2:14" s="146" customFormat="1" ht="24">
      <c r="B28" s="147">
        <v>16</v>
      </c>
      <c r="C28" s="140" t="s">
        <v>152</v>
      </c>
      <c r="D28" s="140" t="s">
        <v>166</v>
      </c>
      <c r="E28" s="141" t="s">
        <v>192</v>
      </c>
      <c r="F28" s="142" t="s">
        <v>194</v>
      </c>
      <c r="G28" s="142" t="s">
        <v>195</v>
      </c>
      <c r="H28" s="143">
        <v>41275</v>
      </c>
      <c r="I28" s="143">
        <v>41276</v>
      </c>
      <c r="J28" s="144">
        <v>2</v>
      </c>
      <c r="K28" s="143">
        <v>41260</v>
      </c>
      <c r="L28" s="143">
        <v>41260</v>
      </c>
      <c r="M28" s="144">
        <v>2</v>
      </c>
      <c r="N28" s="145"/>
    </row>
    <row r="29" spans="2:14">
      <c r="B29" s="37">
        <v>17</v>
      </c>
      <c r="C29" s="99"/>
      <c r="D29" s="99"/>
      <c r="E29" s="100"/>
      <c r="F29" s="100"/>
      <c r="G29" s="100"/>
      <c r="H29" s="101"/>
      <c r="I29" s="101"/>
      <c r="J29" s="127"/>
      <c r="K29" s="101"/>
      <c r="L29" s="101"/>
      <c r="M29" s="102"/>
      <c r="N29" s="102"/>
    </row>
    <row r="30" spans="2:14">
      <c r="B30" s="37">
        <v>18</v>
      </c>
      <c r="C30" s="99"/>
      <c r="D30" s="99"/>
      <c r="E30" s="100"/>
      <c r="F30" s="100"/>
      <c r="G30" s="100"/>
      <c r="H30" s="101"/>
      <c r="I30" s="101"/>
      <c r="J30" s="127"/>
      <c r="K30" s="101"/>
      <c r="L30" s="101"/>
      <c r="M30" s="102"/>
      <c r="N30" s="102"/>
    </row>
    <row r="31" spans="2:14">
      <c r="B31" s="37">
        <v>19</v>
      </c>
      <c r="C31" s="99"/>
      <c r="D31" s="99"/>
      <c r="E31" s="100"/>
      <c r="F31" s="100"/>
      <c r="G31" s="100"/>
      <c r="H31" s="101"/>
      <c r="I31" s="101"/>
      <c r="J31" s="127"/>
      <c r="K31" s="101"/>
      <c r="L31" s="101"/>
      <c r="M31" s="102"/>
      <c r="N31" s="102"/>
    </row>
    <row r="32" spans="2:14">
      <c r="B32" s="37">
        <v>20</v>
      </c>
      <c r="C32" s="99"/>
      <c r="D32" s="99"/>
      <c r="E32" s="100"/>
      <c r="F32" s="100"/>
      <c r="G32" s="100"/>
      <c r="H32" s="101"/>
      <c r="I32" s="101"/>
      <c r="J32" s="127"/>
      <c r="K32" s="101"/>
      <c r="L32" s="101"/>
      <c r="M32" s="102"/>
      <c r="N32" s="102"/>
    </row>
    <row r="33" spans="1:14">
      <c r="B33" s="37">
        <v>21</v>
      </c>
      <c r="C33" s="99"/>
      <c r="D33" s="99"/>
      <c r="E33" s="100"/>
      <c r="F33" s="100"/>
      <c r="G33" s="100"/>
      <c r="H33" s="101"/>
      <c r="I33" s="101"/>
      <c r="J33" s="127"/>
      <c r="K33" s="101"/>
      <c r="L33" s="101"/>
      <c r="M33" s="102"/>
      <c r="N33" s="102"/>
    </row>
    <row r="34" spans="1:14">
      <c r="A34" s="10"/>
      <c r="B34" s="37">
        <v>33</v>
      </c>
      <c r="C34" s="99"/>
      <c r="D34" s="99"/>
      <c r="E34" s="100"/>
      <c r="F34" s="100"/>
      <c r="G34" s="100"/>
      <c r="H34" s="101"/>
      <c r="I34" s="101"/>
      <c r="J34" s="127"/>
      <c r="K34" s="101"/>
      <c r="L34" s="101"/>
      <c r="M34" s="102"/>
      <c r="N34" s="102"/>
    </row>
    <row r="35" spans="1:14">
      <c r="A35" s="10"/>
      <c r="B35" s="37">
        <v>34</v>
      </c>
      <c r="C35" s="99"/>
      <c r="D35" s="99"/>
      <c r="E35" s="100"/>
      <c r="F35" s="100"/>
      <c r="G35" s="100"/>
      <c r="H35" s="101"/>
      <c r="I35" s="101"/>
      <c r="J35" s="127"/>
      <c r="K35" s="101"/>
      <c r="L35" s="101"/>
      <c r="M35" s="102"/>
      <c r="N35" s="102"/>
    </row>
    <row r="36" spans="1:14">
      <c r="B36" s="37">
        <v>22</v>
      </c>
      <c r="C36" s="99"/>
      <c r="D36" s="99"/>
      <c r="E36" s="100"/>
      <c r="F36" s="100"/>
      <c r="G36" s="100"/>
      <c r="H36" s="101"/>
      <c r="I36" s="101"/>
      <c r="J36" s="127"/>
      <c r="K36" s="101"/>
      <c r="L36" s="101"/>
      <c r="M36" s="102"/>
      <c r="N36" s="102"/>
    </row>
    <row r="37" spans="1:14">
      <c r="B37" s="37">
        <v>23</v>
      </c>
      <c r="C37" s="99"/>
      <c r="D37" s="99"/>
      <c r="E37" s="100"/>
      <c r="F37" s="100"/>
      <c r="G37" s="100"/>
      <c r="H37" s="101"/>
      <c r="I37" s="101"/>
      <c r="J37" s="127"/>
      <c r="K37" s="101"/>
      <c r="L37" s="101"/>
      <c r="M37" s="102"/>
      <c r="N37" s="102"/>
    </row>
    <row r="38" spans="1:14">
      <c r="B38" s="37">
        <v>24</v>
      </c>
      <c r="C38" s="99"/>
      <c r="D38" s="99"/>
      <c r="E38" s="100"/>
      <c r="F38" s="100"/>
      <c r="G38" s="100"/>
      <c r="H38" s="101"/>
      <c r="I38" s="101"/>
      <c r="J38" s="127"/>
      <c r="K38" s="101"/>
      <c r="L38" s="101"/>
      <c r="M38" s="102"/>
      <c r="N38" s="102"/>
    </row>
    <row r="39" spans="1:14">
      <c r="B39" s="37">
        <v>25</v>
      </c>
      <c r="C39" s="99"/>
      <c r="D39" s="99"/>
      <c r="E39" s="100"/>
      <c r="F39" s="100"/>
      <c r="G39" s="100"/>
      <c r="H39" s="101"/>
      <c r="I39" s="101"/>
      <c r="J39" s="127"/>
      <c r="K39" s="101"/>
      <c r="L39" s="101"/>
      <c r="M39" s="102"/>
      <c r="N39" s="102"/>
    </row>
    <row r="40" spans="1:14">
      <c r="B40" s="37">
        <v>26</v>
      </c>
      <c r="C40" s="99"/>
      <c r="D40" s="99"/>
      <c r="E40" s="100"/>
      <c r="F40" s="100"/>
      <c r="G40" s="100"/>
      <c r="H40" s="101"/>
      <c r="I40" s="101"/>
      <c r="J40" s="127"/>
      <c r="K40" s="101"/>
      <c r="L40" s="101"/>
      <c r="M40" s="102"/>
      <c r="N40" s="102"/>
    </row>
    <row r="41" spans="1:14">
      <c r="B41" s="37">
        <v>27</v>
      </c>
      <c r="C41" s="99"/>
      <c r="D41" s="99"/>
      <c r="E41" s="100"/>
      <c r="F41" s="100"/>
      <c r="G41" s="100"/>
      <c r="H41" s="101"/>
      <c r="I41" s="101"/>
      <c r="J41" s="127"/>
      <c r="K41" s="101"/>
      <c r="L41" s="101"/>
      <c r="M41" s="102"/>
      <c r="N41" s="102"/>
    </row>
    <row r="42" spans="1:14">
      <c r="B42" s="37">
        <v>28</v>
      </c>
      <c r="C42" s="99"/>
      <c r="D42" s="99"/>
      <c r="E42" s="100"/>
      <c r="F42" s="100"/>
      <c r="G42" s="100"/>
      <c r="H42" s="101"/>
      <c r="I42" s="101"/>
      <c r="J42" s="127"/>
      <c r="K42" s="101"/>
      <c r="L42" s="101"/>
      <c r="M42" s="102"/>
      <c r="N42" s="102"/>
    </row>
    <row r="43" spans="1:14" ht="12.75" customHeight="1">
      <c r="B43" s="37">
        <v>29</v>
      </c>
      <c r="C43" s="99"/>
      <c r="D43" s="99"/>
      <c r="E43" s="100"/>
      <c r="F43" s="100"/>
      <c r="G43" s="100"/>
      <c r="H43" s="101"/>
      <c r="I43" s="101"/>
      <c r="J43" s="127"/>
      <c r="K43" s="101"/>
      <c r="L43" s="101"/>
      <c r="M43" s="102"/>
      <c r="N43" s="102"/>
    </row>
    <row r="44" spans="1:14">
      <c r="A44" s="10"/>
      <c r="B44" s="37">
        <v>30</v>
      </c>
      <c r="C44" s="99"/>
      <c r="D44" s="99"/>
      <c r="E44" s="100"/>
      <c r="F44" s="100"/>
      <c r="G44" s="100"/>
      <c r="H44" s="101"/>
      <c r="I44" s="101"/>
      <c r="J44" s="127"/>
      <c r="K44" s="101"/>
      <c r="L44" s="101"/>
      <c r="M44" s="102"/>
      <c r="N44" s="102"/>
    </row>
    <row r="45" spans="1:14">
      <c r="A45" s="10"/>
      <c r="B45" s="37">
        <v>31</v>
      </c>
      <c r="E45" s="100"/>
      <c r="F45" s="100"/>
      <c r="G45" s="100"/>
      <c r="H45" s="101"/>
      <c r="I45" s="101"/>
      <c r="J45" s="127"/>
      <c r="K45" s="101"/>
      <c r="L45" s="101"/>
      <c r="M45" s="102"/>
      <c r="N45" s="102"/>
    </row>
    <row r="46" spans="1:14">
      <c r="A46" s="10"/>
      <c r="B46" s="37">
        <v>32</v>
      </c>
      <c r="D46" s="9"/>
      <c r="E46" s="100"/>
      <c r="F46" s="100"/>
      <c r="G46" s="100"/>
      <c r="H46" s="101"/>
      <c r="I46" s="101"/>
      <c r="J46" s="127"/>
      <c r="K46" s="101"/>
      <c r="L46" s="101"/>
      <c r="M46" s="102"/>
      <c r="N46" s="102"/>
    </row>
    <row r="47" spans="1:14" ht="12.75" customHeight="1">
      <c r="B47" s="8"/>
      <c r="J47" s="103">
        <f>SUM(J13:J46)</f>
        <v>69</v>
      </c>
      <c r="L47" s="104" t="s">
        <v>16</v>
      </c>
      <c r="M47" s="103">
        <f>SUM(M13:M46)</f>
        <v>75</v>
      </c>
    </row>
    <row r="48" spans="1:14">
      <c r="B48" s="8"/>
      <c r="E48" s="9"/>
    </row>
  </sheetData>
  <mergeCells count="11">
    <mergeCell ref="D7:F7"/>
    <mergeCell ref="B3:N3"/>
    <mergeCell ref="G6:H6"/>
    <mergeCell ref="B6:C6"/>
    <mergeCell ref="B7:C7"/>
    <mergeCell ref="D6:F6"/>
    <mergeCell ref="B10:C10"/>
    <mergeCell ref="B8:C8"/>
    <mergeCell ref="B9:C9"/>
    <mergeCell ref="D8:F8"/>
    <mergeCell ref="D10:F10"/>
  </mergeCells>
  <phoneticPr fontId="3" type="noConversion"/>
  <dataValidations count="4">
    <dataValidation type="list" allowBlank="1" showInputMessage="1" showErrorMessage="1" sqref="D33:D44">
      <formula1>IF(C33="Fast Track",f_fast,IF(C33="Configuraciones Tipo o Nuevas",f_tipo,IF(C33="Desarrollos Departamentales",f_depar,IF(C33="Desarrollos Adicionales ATIS",f_atis,IF(C33="Definición de Requerimientos",f_req,f_inci)))))</formula1>
    </dataValidation>
    <dataValidation type="list" allowBlank="1" showInputMessage="1" showErrorMessage="1" sqref="C13:C44">
      <formula1>TipoProy</formula1>
    </dataValidation>
    <dataValidation type="list" allowBlank="1" showInputMessage="1" showErrorMessage="1" sqref="E29:E46">
      <formula1>IF(C29="Fast Track",e_fast,IF(C29="Configuraciones Tipo o Nuevas",e_tipo,IF(C29="Desarrollos Departamentales",e_depar,IF(C29="Desarrollos Adicionales ATIS",e_atis,IF(C29="Definición de Requerimientos",e_req,e_inci)))))</formula1>
    </dataValidation>
    <dataValidation type="list" allowBlank="1" showInputMessage="1" showErrorMessage="1" sqref="D13:D32">
      <formula1>f_depar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20"/>
  <sheetViews>
    <sheetView showGridLines="0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H17" sqref="H17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19.5703125" style="19" bestFit="1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15.75" customHeight="1" thickBot="1">
      <c r="A1" s="188" t="s">
        <v>30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90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25</v>
      </c>
      <c r="B4" s="27" t="s">
        <v>91</v>
      </c>
      <c r="C4" s="88" t="s">
        <v>123</v>
      </c>
      <c r="D4" s="88" t="s">
        <v>156</v>
      </c>
      <c r="E4" s="27" t="s">
        <v>112</v>
      </c>
      <c r="F4" s="27" t="s">
        <v>23</v>
      </c>
      <c r="G4" s="27" t="s">
        <v>26</v>
      </c>
      <c r="H4" s="88" t="s">
        <v>35</v>
      </c>
      <c r="I4" s="27" t="s">
        <v>33</v>
      </c>
      <c r="J4" s="27" t="s">
        <v>155</v>
      </c>
      <c r="K4" s="27" t="s">
        <v>34</v>
      </c>
      <c r="L4" s="27" t="s">
        <v>27</v>
      </c>
      <c r="M4" s="27" t="s">
        <v>28</v>
      </c>
      <c r="N4" s="27" t="s">
        <v>29</v>
      </c>
      <c r="O4" s="27" t="s">
        <v>100</v>
      </c>
    </row>
    <row r="5" spans="1:15" ht="25.5" customHeight="1">
      <c r="A5" s="107">
        <v>1</v>
      </c>
      <c r="B5" s="108">
        <v>1</v>
      </c>
      <c r="C5" s="109" t="str">
        <f>VLOOKUP(B5,Planificación!$B$13:$E$93,2,FALSE)</f>
        <v>Desarrollo de Sistemas</v>
      </c>
      <c r="D5" s="110" t="str">
        <f>VLOOKUP(B5,Planificación!$B$13:$E$93,4,FALSE)</f>
        <v>Plan de Proyecto</v>
      </c>
      <c r="E5" s="109" t="str">
        <f>VLOOKUP(B5,Planificación!$B$13:$G$93,5,FALSE)</f>
        <v>HV</v>
      </c>
      <c r="F5" s="109" t="str">
        <f>VLOOKUP(B5,Planificación!$B$13:$G$93,6,FALSE)</f>
        <v>MA</v>
      </c>
      <c r="G5" s="139" t="s">
        <v>201</v>
      </c>
      <c r="H5" s="111"/>
      <c r="I5" s="111"/>
      <c r="J5" s="111"/>
      <c r="K5" s="113"/>
      <c r="L5" s="114"/>
      <c r="M5" s="114"/>
      <c r="N5" s="115">
        <f>IF(M5&gt;0,1,0)</f>
        <v>0</v>
      </c>
      <c r="O5" s="129"/>
    </row>
    <row r="6" spans="1:15" ht="29.25" customHeight="1">
      <c r="A6" s="107">
        <v>2</v>
      </c>
      <c r="B6" s="108">
        <v>2</v>
      </c>
      <c r="C6" s="109" t="str">
        <f>VLOOKUP(B6,Planificación!$B$13:$E$93,2,FALSE)</f>
        <v>Desarrollo de Sistemas</v>
      </c>
      <c r="D6" s="110" t="str">
        <f>VLOOKUP(B6,Planificación!$B$13:$E$93,4,FALSE)</f>
        <v>Registro de Riesgos</v>
      </c>
      <c r="E6" s="109" t="str">
        <f>VLOOKUP(B6,Planificación!$B$13:$F$93,5,FALSE)</f>
        <v>HV</v>
      </c>
      <c r="F6" s="109" t="str">
        <f>VLOOKUP(B6,Planificación!$B$13:$G$93,6,FALSE)</f>
        <v>MA</v>
      </c>
      <c r="G6" s="139" t="s">
        <v>201</v>
      </c>
      <c r="H6" s="111"/>
      <c r="I6" s="111"/>
      <c r="J6" s="111"/>
      <c r="K6" s="113"/>
      <c r="L6" s="114"/>
      <c r="M6" s="114"/>
      <c r="N6" s="115">
        <f>IF(M6&gt;0,1,0)</f>
        <v>0</v>
      </c>
      <c r="O6" s="129"/>
    </row>
    <row r="7" spans="1:15" ht="25.5" customHeight="1">
      <c r="A7" s="107">
        <v>3</v>
      </c>
      <c r="B7" s="108">
        <v>3</v>
      </c>
      <c r="C7" s="109" t="str">
        <f>VLOOKUP(B7,Planificación!$B$13:$E$93,2,FALSE)</f>
        <v>Desarrollo de Sistemas</v>
      </c>
      <c r="D7" s="110" t="str">
        <f>VLOOKUP(B7,Planificación!$B$13:$E$93,4,FALSE)</f>
        <v>Modelaje Base de Datos</v>
      </c>
      <c r="E7" s="109" t="str">
        <f>VLOOKUP(B7,Planificación!$B$13:$F$93,5,FALSE)</f>
        <v>HV</v>
      </c>
      <c r="F7" s="109" t="str">
        <f>VLOOKUP(B7,Planificación!$B$13:$G$93,6,FALSE)</f>
        <v>MA</v>
      </c>
      <c r="G7" s="112" t="s">
        <v>209</v>
      </c>
      <c r="H7" s="111" t="s">
        <v>150</v>
      </c>
      <c r="I7" s="111" t="s">
        <v>98</v>
      </c>
      <c r="J7" s="111" t="s">
        <v>196</v>
      </c>
      <c r="K7" s="113"/>
      <c r="L7" s="101">
        <v>41163</v>
      </c>
      <c r="M7" s="101">
        <v>41165</v>
      </c>
      <c r="N7" s="115">
        <f>IF(M7&gt;0,1,0)</f>
        <v>1</v>
      </c>
      <c r="O7" s="129"/>
    </row>
    <row r="8" spans="1:15" ht="25.5" customHeight="1">
      <c r="A8" s="107">
        <v>4</v>
      </c>
      <c r="B8" s="108">
        <v>4</v>
      </c>
      <c r="C8" s="109" t="str">
        <f>VLOOKUP(B8,Planificación!$B$13:$E$93,2,FALSE)</f>
        <v>Desarrollo de Sistemas</v>
      </c>
      <c r="D8" s="110" t="str">
        <f>VLOOKUP(B8,Planificación!$B$13:$E$93,4,FALSE)</f>
        <v>Kick Off Metting Interno</v>
      </c>
      <c r="E8" s="109" t="str">
        <f>VLOOKUP(B8,Planificación!$B$13:$F$93,5,FALSE)</f>
        <v>HV</v>
      </c>
      <c r="F8" s="109" t="str">
        <f>VLOOKUP(B8,Planificación!$B$13:$G$93,6,FALSE)</f>
        <v>MA</v>
      </c>
      <c r="G8" s="139" t="s">
        <v>201</v>
      </c>
      <c r="H8" s="111"/>
      <c r="I8" s="111"/>
      <c r="J8" s="111"/>
      <c r="K8" s="113"/>
      <c r="L8" s="114"/>
      <c r="M8" s="114"/>
      <c r="N8" s="115">
        <f>IF(M8&gt;0,1,0)</f>
        <v>0</v>
      </c>
      <c r="O8" s="129"/>
    </row>
    <row r="9" spans="1:15" ht="24">
      <c r="A9" s="107">
        <v>5</v>
      </c>
      <c r="B9" s="108">
        <v>5</v>
      </c>
      <c r="C9" s="109" t="str">
        <f>VLOOKUP(B9,Planificación!$B$13:$E$93,2,FALSE)</f>
        <v>Desarrollo de Sistemas</v>
      </c>
      <c r="D9" s="110" t="str">
        <f>VLOOKUP(B9,Planificación!$B$13:$E$93,4,FALSE)</f>
        <v>Diagrama de casos de uso</v>
      </c>
      <c r="E9" s="109" t="str">
        <f>VLOOKUP(B9,Planificación!$B$13:$F$93,5,FALSE)</f>
        <v>HV</v>
      </c>
      <c r="F9" s="109" t="str">
        <f>VLOOKUP(B9,Planificación!$B$13:$G$93,6,FALSE)</f>
        <v>MA</v>
      </c>
      <c r="G9" s="112" t="s">
        <v>211</v>
      </c>
      <c r="H9" s="111" t="s">
        <v>149</v>
      </c>
      <c r="I9" s="111" t="s">
        <v>99</v>
      </c>
      <c r="J9" s="111" t="s">
        <v>196</v>
      </c>
      <c r="K9" s="113"/>
      <c r="L9" s="101">
        <v>41171</v>
      </c>
      <c r="M9" s="101">
        <v>41172</v>
      </c>
      <c r="N9" s="115">
        <f>IF(M9&gt;0,1,0)</f>
        <v>1</v>
      </c>
      <c r="O9" s="129"/>
    </row>
    <row r="10" spans="1:15" ht="32.25" customHeight="1">
      <c r="A10" s="107">
        <v>6</v>
      </c>
      <c r="B10" s="108">
        <v>6</v>
      </c>
      <c r="C10" s="109" t="str">
        <f>VLOOKUP(B10,Planificación!$B$13:$E$93,2,FALSE)</f>
        <v>Desarrollo de Sistemas</v>
      </c>
      <c r="D10" s="110" t="str">
        <f>VLOOKUP(B10,Planificación!$B$13:$E$93,4,FALSE)</f>
        <v>Registros de Riesgos</v>
      </c>
      <c r="E10" s="109" t="str">
        <f>VLOOKUP(B10,Planificación!$B$13:$F$93,5,FALSE)</f>
        <v>HV</v>
      </c>
      <c r="F10" s="109" t="str">
        <f>VLOOKUP(B10,Planificación!$B$13:$G$93,6,FALSE)</f>
        <v>MA</v>
      </c>
      <c r="G10" s="139" t="s">
        <v>201</v>
      </c>
      <c r="H10" s="111"/>
      <c r="I10" s="111"/>
      <c r="J10" s="111"/>
      <c r="K10" s="113"/>
      <c r="L10" s="114"/>
      <c r="M10" s="114"/>
      <c r="N10" s="115">
        <f t="shared" ref="N10:N15" si="0">IF(M10&gt;0,1,0)</f>
        <v>0</v>
      </c>
      <c r="O10" s="129"/>
    </row>
    <row r="11" spans="1:15" ht="24">
      <c r="A11" s="107">
        <v>7</v>
      </c>
      <c r="B11" s="108">
        <v>7</v>
      </c>
      <c r="C11" s="109" t="str">
        <f>VLOOKUP(B11,Planificación!$B$13:$E$93,2,FALSE)</f>
        <v>Desarrollo de Sistemas</v>
      </c>
      <c r="D11" s="110" t="str">
        <f>VLOOKUP(B11,Planificación!$B$13:$E$93,4,FALSE)</f>
        <v>Desarrollo de Logica de Negocio</v>
      </c>
      <c r="E11" s="109" t="str">
        <f>VLOOKUP(B11,Planificación!$B$13:$F$93,5,FALSE)</f>
        <v>HV</v>
      </c>
      <c r="F11" s="109" t="str">
        <f>VLOOKUP(B11,Planificación!$B$13:$G$93,6,FALSE)</f>
        <v>MA</v>
      </c>
      <c r="G11" s="112" t="s">
        <v>210</v>
      </c>
      <c r="H11" s="111" t="s">
        <v>37</v>
      </c>
      <c r="I11" s="111" t="s">
        <v>96</v>
      </c>
      <c r="J11" s="111" t="s">
        <v>196</v>
      </c>
      <c r="K11" s="113"/>
      <c r="L11" s="101">
        <v>41189</v>
      </c>
      <c r="M11" s="101">
        <v>41190</v>
      </c>
      <c r="N11" s="115">
        <f t="shared" si="0"/>
        <v>1</v>
      </c>
      <c r="O11" s="129"/>
    </row>
    <row r="12" spans="1:15" ht="24">
      <c r="A12" s="107">
        <v>8</v>
      </c>
      <c r="B12" s="108">
        <v>8</v>
      </c>
      <c r="C12" s="109" t="str">
        <f>VLOOKUP(B12,Planificación!$B$13:$E$93,2,FALSE)</f>
        <v>Desarrollo de Sistemas</v>
      </c>
      <c r="D12" s="110" t="str">
        <f>VLOOKUP(B12,Planificación!$B$13:$E$93,4,FALSE)</f>
        <v>Acta de Aceptacion de Entregables</v>
      </c>
      <c r="E12" s="109" t="str">
        <f>VLOOKUP(B12,Planificación!$B$13:$F$93,5,FALSE)</f>
        <v>HV</v>
      </c>
      <c r="F12" s="109" t="str">
        <f>VLOOKUP(B12,Planificación!$B$13:$G$93,6,FALSE)</f>
        <v>MA</v>
      </c>
      <c r="G12" s="139" t="s">
        <v>201</v>
      </c>
      <c r="H12" s="111"/>
      <c r="I12" s="111"/>
      <c r="K12" s="113"/>
      <c r="L12" s="114"/>
      <c r="M12" s="114"/>
      <c r="N12" s="115">
        <f t="shared" si="0"/>
        <v>0</v>
      </c>
      <c r="O12" s="129"/>
    </row>
    <row r="13" spans="1:15" ht="24">
      <c r="A13" s="107">
        <v>9</v>
      </c>
      <c r="B13" s="108">
        <v>9</v>
      </c>
      <c r="C13" s="109" t="str">
        <f>VLOOKUP(B13,Planificación!$B$13:$E$93,2,FALSE)</f>
        <v>Desarrollo de Sistemas</v>
      </c>
      <c r="D13" s="110" t="str">
        <f>VLOOKUP(B13,Planificación!$B$13:$E$93,4,FALSE)</f>
        <v>Diagrama de Casos de Uso</v>
      </c>
      <c r="E13" s="109" t="str">
        <f>VLOOKUP(B13,Planificación!$B$13:$F$93,5,FALSE)</f>
        <v>HV</v>
      </c>
      <c r="F13" s="109" t="str">
        <f>VLOOKUP(B13,Planificación!$B$13:$G$93,6,FALSE)</f>
        <v>MA</v>
      </c>
      <c r="G13" s="112" t="s">
        <v>212</v>
      </c>
      <c r="H13" s="111" t="s">
        <v>36</v>
      </c>
      <c r="I13" s="111" t="s">
        <v>96</v>
      </c>
      <c r="J13" s="111" t="s">
        <v>196</v>
      </c>
      <c r="K13" s="113"/>
      <c r="L13" s="101">
        <v>41203</v>
      </c>
      <c r="M13" s="101">
        <v>41207</v>
      </c>
      <c r="N13" s="115">
        <f t="shared" si="0"/>
        <v>1</v>
      </c>
      <c r="O13" s="129"/>
    </row>
    <row r="14" spans="1:15" ht="22.5" customHeight="1">
      <c r="A14" s="107">
        <v>10</v>
      </c>
      <c r="B14" s="108">
        <v>10</v>
      </c>
      <c r="C14" s="109" t="str">
        <f>VLOOKUP(B14,Planificación!$B$13:$E$93,2,FALSE)</f>
        <v>Desarrollo de Sistemas</v>
      </c>
      <c r="D14" s="110" t="str">
        <f>VLOOKUP(B14,Planificación!$B$13:$E$93,4,FALSE)</f>
        <v>Planes de Prueba</v>
      </c>
      <c r="E14" s="109" t="str">
        <f>VLOOKUP(B14,Planificación!$B$13:$F$93,5,FALSE)</f>
        <v>HV</v>
      </c>
      <c r="F14" s="109" t="str">
        <f>VLOOKUP(B14,Planificación!$B$13:$G$93,6,FALSE)</f>
        <v>MA</v>
      </c>
      <c r="G14" s="139" t="s">
        <v>201</v>
      </c>
      <c r="H14" s="111"/>
      <c r="I14" s="111"/>
      <c r="J14" s="111"/>
      <c r="K14" s="113"/>
      <c r="L14" s="114"/>
      <c r="M14" s="114"/>
      <c r="N14" s="115">
        <f t="shared" si="0"/>
        <v>0</v>
      </c>
      <c r="O14" s="129"/>
    </row>
    <row r="15" spans="1:15" ht="24">
      <c r="A15" s="107">
        <v>11</v>
      </c>
      <c r="B15" s="108">
        <v>11</v>
      </c>
      <c r="C15" s="109" t="str">
        <f>VLOOKUP(B15,Planificación!$B$13:$E$93,2,FALSE)</f>
        <v>Desarrollo de Sistemas</v>
      </c>
      <c r="D15" s="110" t="str">
        <f>VLOOKUP(B15,Planificación!$B$13:$E$93,4,FALSE)</f>
        <v>Desarrollo de Persistencia</v>
      </c>
      <c r="E15" s="109" t="str">
        <f>VLOOKUP(B15,Planificación!$B$13:$F$93,5,FALSE)</f>
        <v>HV</v>
      </c>
      <c r="F15" s="109" t="str">
        <f>VLOOKUP(B15,Planificación!$B$13:$G$93,6,FALSE)</f>
        <v>MA</v>
      </c>
      <c r="G15" s="139" t="s">
        <v>201</v>
      </c>
      <c r="H15" s="111"/>
      <c r="I15" s="111"/>
      <c r="J15" s="111"/>
      <c r="K15" s="113"/>
      <c r="L15" s="114"/>
      <c r="M15" s="114"/>
      <c r="N15" s="115">
        <f t="shared" si="0"/>
        <v>0</v>
      </c>
      <c r="O15" s="129"/>
    </row>
    <row r="16" spans="1:15" ht="24">
      <c r="A16" s="107">
        <v>12</v>
      </c>
      <c r="B16" s="108">
        <v>12</v>
      </c>
      <c r="C16" s="109" t="str">
        <f>VLOOKUP(B16,Planificación!$B$13:$E$93,2,FALSE)</f>
        <v>Desarrollo de Sistemas</v>
      </c>
      <c r="D16" s="110" t="str">
        <f>VLOOKUP(B16,Planificación!$B$13:$E$93,4,FALSE)</f>
        <v>Acta de Aceptacion de Entregables</v>
      </c>
      <c r="E16" s="109" t="str">
        <f>VLOOKUP(B16,Planificación!$B$13:$F$93,5,FALSE)</f>
        <v>HV</v>
      </c>
      <c r="F16" s="109" t="str">
        <f>VLOOKUP(B16,Planificación!$B$13:$G$93,6,FALSE)</f>
        <v>MA</v>
      </c>
      <c r="G16" s="139" t="s">
        <v>201</v>
      </c>
      <c r="H16" s="111"/>
      <c r="I16" s="111"/>
      <c r="J16" s="111"/>
      <c r="K16" s="113"/>
      <c r="L16" s="114"/>
      <c r="M16" s="114"/>
      <c r="N16" s="115">
        <f t="shared" ref="N16:N20" si="1">IF(M16&gt;0,1,0)</f>
        <v>0</v>
      </c>
      <c r="O16" s="129"/>
    </row>
    <row r="17" spans="1:15" ht="18" customHeight="1">
      <c r="A17" s="107">
        <v>13</v>
      </c>
      <c r="B17" s="108">
        <v>13</v>
      </c>
      <c r="C17" s="109" t="str">
        <f>VLOOKUP(B17,Planificación!$B$13:$E$93,2,FALSE)</f>
        <v>Desarrollo de Sistemas</v>
      </c>
      <c r="D17" s="110" t="str">
        <f>VLOOKUP(B17,Planificación!$B$13:$E$93,4,FALSE)</f>
        <v>Manual de Usuario</v>
      </c>
      <c r="E17" s="109" t="str">
        <f>VLOOKUP(B17,Planificación!$B$13:$F$93,5,FALSE)</f>
        <v>HV</v>
      </c>
      <c r="F17" s="109" t="str">
        <f>VLOOKUP(B17,Planificación!$B$13:$G$93,6,FALSE)</f>
        <v>MA</v>
      </c>
      <c r="G17" s="139" t="s">
        <v>201</v>
      </c>
      <c r="H17" s="111" t="s">
        <v>148</v>
      </c>
      <c r="I17" s="111" t="s">
        <v>99</v>
      </c>
      <c r="J17" s="111" t="s">
        <v>196</v>
      </c>
      <c r="K17" s="113"/>
      <c r="L17" s="148">
        <v>41258</v>
      </c>
      <c r="M17" s="148">
        <v>41259</v>
      </c>
      <c r="N17" s="115">
        <v>1</v>
      </c>
      <c r="O17" s="129"/>
    </row>
    <row r="18" spans="1:15" ht="29.25" customHeight="1">
      <c r="A18" s="107">
        <v>14</v>
      </c>
      <c r="B18" s="108">
        <v>14</v>
      </c>
      <c r="C18" s="109" t="str">
        <f>VLOOKUP(B18,Planificación!$B$13:$E$93,2,FALSE)</f>
        <v>Desarrollo de Sistemas</v>
      </c>
      <c r="D18" s="110" t="str">
        <f>VLOOKUP(B18,Planificación!$B$13:$E$93,4,FALSE)</f>
        <v>Plan de Capacitación</v>
      </c>
      <c r="E18" s="109" t="str">
        <f>VLOOKUP(B18,Planificación!$B$13:$F$93,5,FALSE)</f>
        <v>HV</v>
      </c>
      <c r="F18" s="109" t="str">
        <f>VLOOKUP(B18,Planificación!$B$13:$G$93,6,FALSE)</f>
        <v>MA</v>
      </c>
      <c r="G18" s="139" t="s">
        <v>201</v>
      </c>
      <c r="H18" s="111"/>
      <c r="I18" s="111"/>
      <c r="J18" s="111"/>
      <c r="K18" s="113"/>
      <c r="L18" s="148"/>
      <c r="M18" s="148"/>
      <c r="N18" s="115">
        <f t="shared" si="1"/>
        <v>0</v>
      </c>
      <c r="O18" s="129"/>
    </row>
    <row r="19" spans="1:15" ht="25.5" customHeight="1">
      <c r="A19" s="107">
        <v>15</v>
      </c>
      <c r="B19" s="108">
        <v>15</v>
      </c>
      <c r="C19" s="109" t="str">
        <f>VLOOKUP(B19,Planificación!$B$13:$E$93,2,FALSE)</f>
        <v>Desarrollo de Sistemas</v>
      </c>
      <c r="D19" s="110" t="str">
        <f>VLOOKUP(B19,Planificación!$B$13:$E$93,4,FALSE)</f>
        <v>Implementación</v>
      </c>
      <c r="E19" s="109" t="str">
        <f>VLOOKUP(B19,Planificación!$B$13:$F$93,5,FALSE)</f>
        <v>HV</v>
      </c>
      <c r="F19" s="109" t="str">
        <f>VLOOKUP(B19,Planificación!$B$13:$G$93,6,FALSE)</f>
        <v>MA</v>
      </c>
      <c r="G19" s="139" t="s">
        <v>201</v>
      </c>
      <c r="H19" s="111" t="s">
        <v>149</v>
      </c>
      <c r="I19" s="111" t="s">
        <v>99</v>
      </c>
      <c r="J19" s="111" t="s">
        <v>196</v>
      </c>
      <c r="K19" s="113"/>
      <c r="L19" s="148">
        <v>41254</v>
      </c>
      <c r="M19" s="148">
        <v>41256</v>
      </c>
      <c r="N19" s="115">
        <v>1</v>
      </c>
      <c r="O19" s="129"/>
    </row>
    <row r="20" spans="1:15" ht="24">
      <c r="A20" s="107">
        <v>16</v>
      </c>
      <c r="B20" s="108">
        <v>16</v>
      </c>
      <c r="C20" s="109" t="str">
        <f>VLOOKUP(B20,Planificación!$B$13:$E$93,2,FALSE)</f>
        <v>Desarrollo de Sistemas</v>
      </c>
      <c r="D20" s="110" t="str">
        <f>VLOOKUP(B20,Planificación!$B$13:$E$93,4,FALSE)</f>
        <v>Acta de Finalización del Proyecto</v>
      </c>
      <c r="E20" s="109" t="str">
        <f>VLOOKUP(B20,Planificación!$B$13:$F$93,5,FALSE)</f>
        <v>HV</v>
      </c>
      <c r="F20" s="109" t="str">
        <f>VLOOKUP(B20,Planificación!$B$13:$G$93,6,FALSE)</f>
        <v>MA</v>
      </c>
      <c r="G20" s="139" t="s">
        <v>201</v>
      </c>
      <c r="H20" s="111"/>
      <c r="I20" s="111"/>
      <c r="J20" s="111"/>
      <c r="K20" s="113"/>
      <c r="L20" s="114"/>
      <c r="M20" s="114"/>
      <c r="N20" s="115">
        <f t="shared" si="1"/>
        <v>0</v>
      </c>
      <c r="O20" s="129"/>
    </row>
  </sheetData>
  <mergeCells count="1">
    <mergeCell ref="A1:N1"/>
  </mergeCells>
  <phoneticPr fontId="3" type="noConversion"/>
  <dataValidations count="2">
    <dataValidation type="list" allowBlank="1" showInputMessage="1" showErrorMessage="1" sqref="H5:H20">
      <formula1>TiposNC</formula1>
    </dataValidation>
    <dataValidation type="list" allowBlank="1" showInputMessage="1" showErrorMessage="1" sqref="I5:I20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abSelected="1" workbookViewId="0">
      <selection activeCell="P13" sqref="P13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204" t="s">
        <v>2</v>
      </c>
      <c r="D2" s="204"/>
      <c r="E2" s="204"/>
      <c r="F2" s="204"/>
      <c r="G2" s="204"/>
      <c r="H2" s="204"/>
      <c r="I2" s="204"/>
      <c r="J2" s="204"/>
      <c r="K2" s="204"/>
    </row>
    <row r="3" spans="1:11" s="2" customFormat="1" ht="16.5" customHeight="1">
      <c r="A3" s="14"/>
    </row>
    <row r="4" spans="1:11" s="2" customFormat="1">
      <c r="A4" s="14"/>
      <c r="C4" s="205" t="s">
        <v>114</v>
      </c>
      <c r="D4" s="205"/>
      <c r="E4" s="194" t="str">
        <f>IF(Planificación!D6&lt;&gt;"",Planificación!D6,"")</f>
        <v>Luis Muga Ampuero</v>
      </c>
      <c r="F4" s="195"/>
      <c r="G4" s="195"/>
      <c r="H4" s="195"/>
      <c r="I4" s="196"/>
    </row>
    <row r="5" spans="1:11" s="2" customFormat="1">
      <c r="A5" s="14"/>
      <c r="C5" s="206" t="str">
        <f>Planificación!B7</f>
        <v>Gestor de Calidad</v>
      </c>
      <c r="D5" s="207"/>
      <c r="E5" s="194" t="str">
        <f>IF(Planificación!D7&lt;&gt;"",Planificación!D7,"")</f>
        <v>Daniel Hernandez Vasquez</v>
      </c>
      <c r="F5" s="195"/>
      <c r="G5" s="195"/>
      <c r="H5" s="195"/>
      <c r="I5" s="196"/>
    </row>
    <row r="6" spans="1:11" s="2" customFormat="1">
      <c r="A6" s="14"/>
      <c r="C6" s="192" t="s">
        <v>9</v>
      </c>
      <c r="D6" s="193"/>
      <c r="E6" s="194" t="str">
        <f>IF(Planificación!D8&lt;&gt;"",Planificación!D8,"")</f>
        <v>Jose Salinas Francia</v>
      </c>
      <c r="F6" s="195"/>
      <c r="G6" s="195"/>
      <c r="H6" s="195"/>
      <c r="I6" s="196"/>
    </row>
    <row r="7" spans="1:11" s="2" customFormat="1" ht="24" customHeight="1">
      <c r="A7" s="14"/>
      <c r="C7" s="198" t="s">
        <v>21</v>
      </c>
      <c r="D7" s="198"/>
      <c r="E7" s="199">
        <f>IF(Planificación!D9&lt;&gt;"",Planificación!D9,"")</f>
        <v>41226</v>
      </c>
      <c r="F7" s="200"/>
      <c r="G7" s="201" t="s">
        <v>22</v>
      </c>
      <c r="H7" s="202"/>
      <c r="I7" s="116">
        <f>IF(Planificación!F9&lt;&gt;"",Planificación!F9,"")</f>
        <v>41260</v>
      </c>
    </row>
    <row r="8" spans="1:11" s="2" customFormat="1">
      <c r="A8" s="14"/>
      <c r="C8" s="198" t="s">
        <v>1</v>
      </c>
      <c r="D8" s="203"/>
      <c r="E8" s="194" t="str">
        <f>IF(Planificación!D10&lt;&gt;"",Planificación!D10,"")</f>
        <v>2 Semanas</v>
      </c>
      <c r="F8" s="195"/>
      <c r="G8" s="195"/>
      <c r="H8" s="195"/>
      <c r="I8" s="196"/>
    </row>
    <row r="13" spans="1:11" ht="15">
      <c r="C13" s="197" t="s">
        <v>31</v>
      </c>
      <c r="D13" s="197"/>
      <c r="E13" s="15"/>
      <c r="F13" s="15"/>
      <c r="G13" s="15"/>
      <c r="H13" s="15"/>
      <c r="I13" s="15"/>
      <c r="J13" s="12"/>
    </row>
    <row r="14" spans="1:11">
      <c r="C14" s="119" t="s">
        <v>40</v>
      </c>
      <c r="D14" s="117">
        <v>16</v>
      </c>
    </row>
    <row r="15" spans="1:11" ht="14.25" customHeight="1">
      <c r="C15" s="119" t="s">
        <v>24</v>
      </c>
      <c r="D15" s="117">
        <f>D14-D16</f>
        <v>0</v>
      </c>
    </row>
    <row r="16" spans="1:11">
      <c r="C16" s="119" t="s">
        <v>41</v>
      </c>
      <c r="D16" s="117">
        <f>COUNT(Planificación!L13:L46)</f>
        <v>16</v>
      </c>
    </row>
    <row r="17" spans="3:5">
      <c r="C17" s="119" t="s">
        <v>19</v>
      </c>
      <c r="D17" s="118">
        <f>(D16/(IF(D14=0,1,D14)))</f>
        <v>1</v>
      </c>
    </row>
    <row r="18" spans="3:5">
      <c r="C18" s="119" t="s">
        <v>20</v>
      </c>
      <c r="D18" s="118">
        <f>1-D17</f>
        <v>0</v>
      </c>
    </row>
    <row r="19" spans="3:5">
      <c r="C19" s="25"/>
      <c r="D19" s="26"/>
      <c r="E19" s="12"/>
    </row>
    <row r="20" spans="3:5">
      <c r="C20" s="131"/>
      <c r="D20" s="26"/>
      <c r="E20" s="12"/>
    </row>
    <row r="21" spans="3:5">
      <c r="C21" s="131"/>
      <c r="D21" s="26"/>
      <c r="E21" s="12"/>
    </row>
    <row r="22" spans="3:5">
      <c r="C22" s="131"/>
      <c r="D22" s="26"/>
      <c r="E22" s="12"/>
    </row>
    <row r="23" spans="3:5">
      <c r="C23" s="131"/>
      <c r="D23" s="26"/>
      <c r="E23" s="12"/>
    </row>
    <row r="24" spans="3:5">
      <c r="C24" s="131"/>
      <c r="D24" s="26"/>
      <c r="E24" s="12"/>
    </row>
    <row r="26" spans="3:5" ht="15" customHeight="1">
      <c r="C26" s="191" t="s">
        <v>39</v>
      </c>
      <c r="D26" s="191"/>
    </row>
    <row r="27" spans="3:5">
      <c r="C27" s="34" t="s">
        <v>35</v>
      </c>
      <c r="D27" s="33" t="s">
        <v>16</v>
      </c>
    </row>
    <row r="28" spans="3:5">
      <c r="C28" s="121" t="s">
        <v>148</v>
      </c>
      <c r="D28" s="120">
        <f>COUNTIF('Seguimiento de NC'!$H$5:$H$148,C28)</f>
        <v>1</v>
      </c>
    </row>
    <row r="29" spans="3:5">
      <c r="C29" s="121" t="s">
        <v>149</v>
      </c>
      <c r="D29" s="120">
        <f>COUNTIF('Seguimiento de NC'!$H$5:$H$148,C29)</f>
        <v>2</v>
      </c>
    </row>
    <row r="30" spans="3:5">
      <c r="C30" s="121" t="s">
        <v>150</v>
      </c>
      <c r="D30" s="120">
        <f>COUNTIF('Seguimiento de NC'!$H$5:$H$148,C30)</f>
        <v>1</v>
      </c>
    </row>
    <row r="31" spans="3:5">
      <c r="C31" s="121" t="s">
        <v>37</v>
      </c>
      <c r="D31" s="120">
        <f>COUNTIF('Seguimiento de NC'!$H$5:$H$148,C31)</f>
        <v>1</v>
      </c>
    </row>
    <row r="32" spans="3:5">
      <c r="C32" s="121" t="s">
        <v>36</v>
      </c>
      <c r="D32" s="120">
        <f>COUNTIF('Seguimiento de NC'!$H$5:$H$148,C32)</f>
        <v>1</v>
      </c>
    </row>
    <row r="33" spans="3:4">
      <c r="C33" s="122" t="s">
        <v>16</v>
      </c>
      <c r="D33" s="123">
        <f>SUM(D28:D32)</f>
        <v>6</v>
      </c>
    </row>
    <row r="39" spans="3:4" ht="15">
      <c r="C39" s="191" t="s">
        <v>109</v>
      </c>
      <c r="D39" s="191"/>
    </row>
    <row r="40" spans="3:4">
      <c r="C40" s="122" t="s">
        <v>110</v>
      </c>
      <c r="D40" s="120">
        <f>Planificación!J47</f>
        <v>69</v>
      </c>
    </row>
    <row r="41" spans="3:4">
      <c r="C41" s="122" t="s">
        <v>111</v>
      </c>
      <c r="D41" s="120">
        <f>Planificación!M47</f>
        <v>75</v>
      </c>
    </row>
    <row r="42" spans="3:4">
      <c r="C42" s="122" t="s">
        <v>16</v>
      </c>
      <c r="D42" s="120">
        <f>D40-D41</f>
        <v>-6</v>
      </c>
    </row>
    <row r="56" spans="3:4" ht="15">
      <c r="C56" s="191" t="s">
        <v>147</v>
      </c>
      <c r="D56" s="191"/>
    </row>
    <row r="57" spans="3:4">
      <c r="C57" s="34" t="s">
        <v>35</v>
      </c>
      <c r="D57" s="33" t="s">
        <v>16</v>
      </c>
    </row>
    <row r="58" spans="3:4">
      <c r="C58" s="126" t="s">
        <v>96</v>
      </c>
      <c r="D58" s="120">
        <f>COUNTIF('Seguimiento de NC'!$I$5:$I$148,C58)</f>
        <v>2</v>
      </c>
    </row>
    <row r="59" spans="3:4">
      <c r="C59" s="126" t="s">
        <v>98</v>
      </c>
      <c r="D59" s="120">
        <f>COUNTIF('Seguimiento de NC'!$I$5:$I$148,C59)</f>
        <v>1</v>
      </c>
    </row>
    <row r="60" spans="3:4">
      <c r="C60" s="126" t="s">
        <v>99</v>
      </c>
      <c r="D60" s="120">
        <f>COUNTIF('Seguimiento de NC'!$I$5:$I$148,C60)</f>
        <v>3</v>
      </c>
    </row>
    <row r="61" spans="3:4">
      <c r="C61" s="122" t="s">
        <v>16</v>
      </c>
      <c r="D61" s="123">
        <f>SUM(D58:D60)</f>
        <v>6</v>
      </c>
    </row>
  </sheetData>
  <mergeCells count="16">
    <mergeCell ref="C2:K2"/>
    <mergeCell ref="C4:D4"/>
    <mergeCell ref="E4:I4"/>
    <mergeCell ref="C5:D5"/>
    <mergeCell ref="E5:I5"/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5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topLeftCell="B1" zoomScale="85" zoomScaleNormal="85" workbookViewId="0">
      <selection activeCell="F18" sqref="F18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4" t="s">
        <v>123</v>
      </c>
      <c r="B2" s="124" t="s">
        <v>124</v>
      </c>
      <c r="D2" s="124" t="s">
        <v>33</v>
      </c>
      <c r="F2" s="124" t="s">
        <v>97</v>
      </c>
      <c r="H2" s="124" t="s">
        <v>122</v>
      </c>
      <c r="J2" s="124" t="s">
        <v>123</v>
      </c>
      <c r="K2" s="124" t="s">
        <v>126</v>
      </c>
    </row>
    <row r="3" spans="1:11" ht="13.5" thickBot="1">
      <c r="A3" s="133"/>
      <c r="B3" s="133"/>
      <c r="D3" s="126" t="s">
        <v>96</v>
      </c>
      <c r="F3" s="126" t="s">
        <v>158</v>
      </c>
      <c r="H3" s="126" t="s">
        <v>118</v>
      </c>
      <c r="J3" s="208" t="s">
        <v>118</v>
      </c>
      <c r="K3" s="135" t="s">
        <v>127</v>
      </c>
    </row>
    <row r="4" spans="1:11">
      <c r="A4" s="209" t="s">
        <v>152</v>
      </c>
      <c r="B4" s="134" t="s">
        <v>165</v>
      </c>
      <c r="D4" s="126" t="s">
        <v>98</v>
      </c>
      <c r="F4" s="126" t="s">
        <v>148</v>
      </c>
      <c r="H4" s="126" t="s">
        <v>119</v>
      </c>
      <c r="J4" s="208"/>
      <c r="K4" s="135" t="s">
        <v>128</v>
      </c>
    </row>
    <row r="5" spans="1:11">
      <c r="A5" s="210"/>
      <c r="B5" s="134" t="s">
        <v>169</v>
      </c>
      <c r="D5" s="126" t="s">
        <v>99</v>
      </c>
      <c r="F5" s="126" t="s">
        <v>149</v>
      </c>
      <c r="H5" s="126" t="s">
        <v>152</v>
      </c>
      <c r="J5" s="208"/>
      <c r="K5" s="135" t="s">
        <v>129</v>
      </c>
    </row>
    <row r="6" spans="1:11">
      <c r="A6" s="210"/>
      <c r="B6" s="134" t="s">
        <v>173</v>
      </c>
      <c r="F6" s="126" t="s">
        <v>150</v>
      </c>
      <c r="H6" s="126"/>
      <c r="J6" s="208"/>
      <c r="K6" s="135" t="s">
        <v>130</v>
      </c>
    </row>
    <row r="7" spans="1:11">
      <c r="A7" s="210"/>
      <c r="B7" s="134" t="s">
        <v>180</v>
      </c>
      <c r="F7" s="126" t="s">
        <v>37</v>
      </c>
      <c r="H7" s="126"/>
      <c r="J7" s="208" t="s">
        <v>125</v>
      </c>
      <c r="K7" s="135" t="s">
        <v>131</v>
      </c>
    </row>
    <row r="8" spans="1:11">
      <c r="A8" s="210"/>
      <c r="B8" s="134" t="s">
        <v>167</v>
      </c>
      <c r="F8" s="126" t="s">
        <v>36</v>
      </c>
      <c r="H8" s="126"/>
      <c r="J8" s="208"/>
      <c r="K8" s="135" t="s">
        <v>127</v>
      </c>
    </row>
    <row r="9" spans="1:11">
      <c r="A9" s="210"/>
      <c r="B9" s="134" t="s">
        <v>170</v>
      </c>
      <c r="J9" s="208"/>
      <c r="K9" s="135" t="s">
        <v>128</v>
      </c>
    </row>
    <row r="10" spans="1:11">
      <c r="A10" s="210"/>
      <c r="B10" s="134" t="s">
        <v>174</v>
      </c>
      <c r="F10" s="130"/>
      <c r="J10" s="208"/>
      <c r="K10" s="135" t="s">
        <v>132</v>
      </c>
    </row>
    <row r="11" spans="1:11">
      <c r="A11" s="210"/>
      <c r="B11" s="134" t="s">
        <v>179</v>
      </c>
      <c r="F11" s="130"/>
      <c r="J11" s="208"/>
      <c r="K11" s="135" t="s">
        <v>133</v>
      </c>
    </row>
    <row r="12" spans="1:11" ht="12.75" customHeight="1" thickBot="1">
      <c r="A12" s="211"/>
      <c r="B12" s="134" t="s">
        <v>168</v>
      </c>
      <c r="F12" s="130"/>
      <c r="J12" s="208"/>
      <c r="K12" s="135" t="s">
        <v>129</v>
      </c>
    </row>
    <row r="13" spans="1:11">
      <c r="B13" s="134" t="s">
        <v>171</v>
      </c>
      <c r="D13" s="136"/>
      <c r="J13" s="208"/>
      <c r="K13" s="135" t="s">
        <v>130</v>
      </c>
    </row>
    <row r="14" spans="1:11">
      <c r="B14" s="134" t="s">
        <v>175</v>
      </c>
      <c r="J14" s="208" t="s">
        <v>120</v>
      </c>
      <c r="K14" s="135" t="s">
        <v>134</v>
      </c>
    </row>
    <row r="15" spans="1:11">
      <c r="B15" s="134" t="s">
        <v>178</v>
      </c>
      <c r="J15" s="208"/>
      <c r="K15" s="135" t="s">
        <v>135</v>
      </c>
    </row>
    <row r="16" spans="1:11">
      <c r="B16" s="134" t="s">
        <v>166</v>
      </c>
      <c r="J16" s="208"/>
      <c r="K16" s="135" t="s">
        <v>136</v>
      </c>
    </row>
    <row r="17" spans="2:11">
      <c r="B17" s="134" t="s">
        <v>172</v>
      </c>
      <c r="J17" s="208"/>
      <c r="K17" s="135" t="s">
        <v>137</v>
      </c>
    </row>
    <row r="18" spans="2:11">
      <c r="B18" s="134" t="s">
        <v>176</v>
      </c>
      <c r="J18" s="208"/>
      <c r="K18" s="135" t="s">
        <v>138</v>
      </c>
    </row>
    <row r="19" spans="2:11">
      <c r="B19" s="134" t="s">
        <v>177</v>
      </c>
      <c r="J19" s="208"/>
      <c r="K19" s="135" t="s">
        <v>139</v>
      </c>
    </row>
    <row r="20" spans="2:11">
      <c r="J20" s="208"/>
      <c r="K20" s="135" t="s">
        <v>132</v>
      </c>
    </row>
    <row r="21" spans="2:11">
      <c r="J21" s="208"/>
      <c r="K21" s="135" t="s">
        <v>133</v>
      </c>
    </row>
    <row r="22" spans="2:11">
      <c r="J22" s="208"/>
      <c r="K22" s="135" t="s">
        <v>202</v>
      </c>
    </row>
    <row r="23" spans="2:11">
      <c r="J23" s="208"/>
      <c r="K23" s="135" t="s">
        <v>203</v>
      </c>
    </row>
    <row r="24" spans="2:11">
      <c r="J24" s="208" t="s">
        <v>206</v>
      </c>
      <c r="K24" s="135" t="s">
        <v>140</v>
      </c>
    </row>
    <row r="25" spans="2:11">
      <c r="J25" s="208"/>
      <c r="K25" s="135" t="s">
        <v>131</v>
      </c>
    </row>
    <row r="26" spans="2:11">
      <c r="J26" s="208"/>
      <c r="K26" s="135" t="s">
        <v>138</v>
      </c>
    </row>
    <row r="27" spans="2:11">
      <c r="J27" s="208"/>
      <c r="K27" s="135" t="s">
        <v>139</v>
      </c>
    </row>
    <row r="28" spans="2:11">
      <c r="J28" s="208"/>
      <c r="K28" s="135" t="s">
        <v>132</v>
      </c>
    </row>
    <row r="29" spans="2:11">
      <c r="J29" s="208"/>
      <c r="K29" s="135" t="s">
        <v>133</v>
      </c>
    </row>
    <row r="30" spans="2:11">
      <c r="J30" s="208"/>
      <c r="K30" s="135" t="s">
        <v>202</v>
      </c>
    </row>
    <row r="31" spans="2:11">
      <c r="J31" s="208" t="s">
        <v>207</v>
      </c>
      <c r="K31" s="135" t="s">
        <v>204</v>
      </c>
    </row>
    <row r="32" spans="2:11">
      <c r="J32" s="208"/>
      <c r="K32" s="135" t="s">
        <v>205</v>
      </c>
    </row>
    <row r="33" spans="10:11">
      <c r="J33" s="208"/>
      <c r="K33" s="135" t="s">
        <v>140</v>
      </c>
    </row>
    <row r="34" spans="10:11">
      <c r="J34" s="208"/>
      <c r="K34" s="135" t="s">
        <v>141</v>
      </c>
    </row>
    <row r="35" spans="10:11">
      <c r="J35" s="208"/>
      <c r="K35" s="135" t="s">
        <v>142</v>
      </c>
    </row>
    <row r="36" spans="10:11">
      <c r="J36" s="208" t="s">
        <v>121</v>
      </c>
      <c r="K36" s="135" t="s">
        <v>127</v>
      </c>
    </row>
    <row r="37" spans="10:11">
      <c r="J37" s="208"/>
      <c r="K37" s="135" t="s">
        <v>128</v>
      </c>
    </row>
    <row r="38" spans="10:11">
      <c r="J38" s="208"/>
      <c r="K38" s="135" t="s">
        <v>138</v>
      </c>
    </row>
    <row r="39" spans="10:11">
      <c r="J39" s="208"/>
      <c r="K39" s="135" t="s">
        <v>139</v>
      </c>
    </row>
    <row r="40" spans="10:11">
      <c r="J40" s="208"/>
      <c r="K40" s="135" t="s">
        <v>132</v>
      </c>
    </row>
    <row r="41" spans="10:11">
      <c r="J41" s="208"/>
      <c r="K41" s="135" t="s">
        <v>129</v>
      </c>
    </row>
    <row r="42" spans="10:11">
      <c r="J42" s="208"/>
      <c r="K42" s="135" t="s">
        <v>130</v>
      </c>
    </row>
  </sheetData>
  <mergeCells count="7">
    <mergeCell ref="J31:J35"/>
    <mergeCell ref="J36:J42"/>
    <mergeCell ref="A4:A12"/>
    <mergeCell ref="J3:J6"/>
    <mergeCell ref="J7:J13"/>
    <mergeCell ref="J14:J23"/>
    <mergeCell ref="J24:J3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9</vt:i4>
      </vt:variant>
    </vt:vector>
  </HeadingPairs>
  <TitlesOfParts>
    <vt:vector size="15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Matt</cp:lastModifiedBy>
  <cp:lastPrinted>2008-05-09T02:48:55Z</cp:lastPrinted>
  <dcterms:created xsi:type="dcterms:W3CDTF">2007-02-12T17:08:23Z</dcterms:created>
  <dcterms:modified xsi:type="dcterms:W3CDTF">2012-12-17T05:15:21Z</dcterms:modified>
</cp:coreProperties>
</file>