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Carreira Acadêmica/Doutorado/Tese - João Paulo Alencar/Analises/Elementos Bióticos/Resultados/BE_Cerrado/outputs/tables/"/>
    </mc:Choice>
  </mc:AlternateContent>
  <xr:revisionPtr revIDLastSave="0" documentId="13_ncr:1_{FE43AEFB-01ED-6845-B9E9-96DFCB57B40D}" xr6:coauthVersionLast="36" xr6:coauthVersionMax="36" xr10:uidLastSave="{00000000-0000-0000-0000-000000000000}"/>
  <bookViews>
    <workbookView minimized="1" xWindow="3340" yWindow="-21100" windowWidth="28160" windowHeight="21100" xr2:uid="{BA869BB3-AC2A-6A4A-A304-5574950848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B27" i="1"/>
  <c r="B10" i="1"/>
  <c r="B9" i="1"/>
  <c r="B8" i="1"/>
  <c r="C38" i="1" l="1"/>
  <c r="C39" i="1"/>
  <c r="C41" i="1"/>
  <c r="D38" i="1"/>
  <c r="D39" i="1"/>
  <c r="E38" i="1"/>
  <c r="E39" i="1"/>
  <c r="F38" i="1"/>
  <c r="F39" i="1"/>
  <c r="O22" i="1"/>
  <c r="N22" i="1"/>
  <c r="G19" i="1"/>
  <c r="F19" i="1"/>
  <c r="E19" i="1"/>
  <c r="D19" i="1"/>
  <c r="C19" i="1"/>
  <c r="G18" i="1"/>
  <c r="F18" i="1"/>
  <c r="E18" i="1"/>
  <c r="D18" i="1"/>
  <c r="C18" i="1"/>
  <c r="G17" i="1"/>
  <c r="F17" i="1"/>
  <c r="E17" i="1"/>
  <c r="D17" i="1"/>
  <c r="C17" i="1"/>
  <c r="G10" i="1"/>
  <c r="F10" i="1"/>
  <c r="E10" i="1"/>
  <c r="D10" i="1"/>
  <c r="C10" i="1"/>
  <c r="G9" i="1"/>
  <c r="F9" i="1"/>
  <c r="E9" i="1"/>
  <c r="D9" i="1"/>
  <c r="C9" i="1"/>
  <c r="G8" i="1"/>
  <c r="F8" i="1"/>
  <c r="E8" i="1"/>
  <c r="D8" i="1"/>
  <c r="C8" i="1"/>
  <c r="G41" i="1"/>
  <c r="F41" i="1"/>
  <c r="E41" i="1"/>
  <c r="D41" i="1"/>
  <c r="G40" i="1"/>
  <c r="F40" i="1"/>
  <c r="E40" i="1"/>
  <c r="D40" i="1"/>
  <c r="C40" i="1"/>
  <c r="G39" i="1"/>
  <c r="G38" i="1"/>
  <c r="O15" i="1"/>
  <c r="N15" i="1"/>
  <c r="M15" i="1"/>
  <c r="L15" i="1"/>
  <c r="K15" i="1"/>
  <c r="J15" i="1"/>
  <c r="O14" i="1"/>
  <c r="N14" i="1"/>
  <c r="M14" i="1"/>
  <c r="L14" i="1"/>
  <c r="K14" i="1"/>
  <c r="J14" i="1"/>
  <c r="O12" i="1"/>
  <c r="N12" i="1"/>
  <c r="M12" i="1"/>
  <c r="L12" i="1"/>
  <c r="K12" i="1"/>
  <c r="J12" i="1"/>
  <c r="O9" i="1"/>
  <c r="N9" i="1"/>
  <c r="M9" i="1"/>
  <c r="L9" i="1"/>
  <c r="K9" i="1"/>
  <c r="J9" i="1"/>
  <c r="O6" i="1"/>
  <c r="N6" i="1"/>
  <c r="M6" i="1"/>
  <c r="L6" i="1"/>
  <c r="K6" i="1"/>
  <c r="J6" i="1" l="1"/>
</calcChain>
</file>

<file path=xl/sharedStrings.xml><?xml version="1.0" encoding="utf-8"?>
<sst xmlns="http://schemas.openxmlformats.org/spreadsheetml/2006/main" count="120" uniqueCount="82">
  <si>
    <t>Elevation RR</t>
  </si>
  <si>
    <t>N spp (N units)</t>
  </si>
  <si>
    <t>Total</t>
  </si>
  <si>
    <t>Anurans</t>
  </si>
  <si>
    <t>Lizards</t>
  </si>
  <si>
    <t>Snakes</t>
  </si>
  <si>
    <t>Birds</t>
  </si>
  <si>
    <t>Mammals</t>
  </si>
  <si>
    <t>Plateau</t>
  </si>
  <si>
    <t>93 (10)</t>
  </si>
  <si>
    <t>56 (10)</t>
  </si>
  <si>
    <t>16 (6)</t>
  </si>
  <si>
    <t>7 (4)</t>
  </si>
  <si>
    <t>6 (2)</t>
  </si>
  <si>
    <t>8 (4)</t>
  </si>
  <si>
    <t>Depression</t>
  </si>
  <si>
    <t>29 (7)</t>
  </si>
  <si>
    <t>11 (6)</t>
  </si>
  <si>
    <t>5 (3)</t>
  </si>
  <si>
    <t>1 (1)</t>
  </si>
  <si>
    <t>5 (4)</t>
  </si>
  <si>
    <t>Relative amount</t>
  </si>
  <si>
    <t>Relative P</t>
  </si>
  <si>
    <t>0.889 (1)</t>
  </si>
  <si>
    <t>0.592 (0.6)</t>
  </si>
  <si>
    <t>0.583 (0.4)</t>
  </si>
  <si>
    <t>0.857 (0.2)</t>
  </si>
  <si>
    <t>0.615 (0.4)</t>
  </si>
  <si>
    <t>Relative D</t>
  </si>
  <si>
    <t>0.111 (0.57)</t>
  </si>
  <si>
    <t>0.407 (0.857)</t>
  </si>
  <si>
    <t>0.416 (0.428)</t>
  </si>
  <si>
    <t>0.142 (0.142)</t>
  </si>
  <si>
    <t>0.384 (0.571)</t>
  </si>
  <si>
    <t>Within units</t>
  </si>
  <si>
    <t>Percentage within units</t>
  </si>
  <si>
    <t>Elevation ALL</t>
  </si>
  <si>
    <t>Noise</t>
  </si>
  <si>
    <t>111 (13)</t>
  </si>
  <si>
    <t>59 (12)</t>
  </si>
  <si>
    <t>17 (7)</t>
  </si>
  <si>
    <t>15 (6)</t>
  </si>
  <si>
    <t>12 (4)</t>
  </si>
  <si>
    <t>8 (5)</t>
  </si>
  <si>
    <t>Percentage within Noise</t>
  </si>
  <si>
    <t>45 (12)</t>
  </si>
  <si>
    <t>15 (9)</t>
  </si>
  <si>
    <t>13 (7)</t>
  </si>
  <si>
    <t>4 (3)</t>
  </si>
  <si>
    <t>6 (4)</t>
  </si>
  <si>
    <t>Within units/Total</t>
  </si>
  <si>
    <t>Noise/Total</t>
  </si>
  <si>
    <t>TABLE 2</t>
  </si>
  <si>
    <t>Number of species per unit category</t>
  </si>
  <si>
    <t>Widespread</t>
  </si>
  <si>
    <t>Partial</t>
  </si>
  <si>
    <t>Restricted</t>
  </si>
  <si>
    <t>Relative WD</t>
  </si>
  <si>
    <t>Relative PT</t>
  </si>
  <si>
    <t>Relative RR</t>
  </si>
  <si>
    <t>Absolute number of units</t>
  </si>
  <si>
    <t>BE Az. 2016</t>
  </si>
  <si>
    <t>EE Nog. 2011</t>
  </si>
  <si>
    <t>total</t>
  </si>
  <si>
    <t>total analyzed</t>
  </si>
  <si>
    <t>within BEs total</t>
  </si>
  <si>
    <t>% total</t>
  </si>
  <si>
    <t>TABLE 3</t>
  </si>
  <si>
    <t>Support to text</t>
  </si>
  <si>
    <t>UNITS/NOISE</t>
  </si>
  <si>
    <t>0.792 (0.923)</t>
  </si>
  <si>
    <t>0.566 (0.54)</t>
  </si>
  <si>
    <t>0.433 (0.583)</t>
  </si>
  <si>
    <t>0.202 (0.692)</t>
  </si>
  <si>
    <t>0.681 (0.461)</t>
  </si>
  <si>
    <t>0.318 (0.333)</t>
  </si>
  <si>
    <t>0.75 (0.30)</t>
  </si>
  <si>
    <t>0.25 (0.25)</t>
  </si>
  <si>
    <t>0.571 (0.384)</t>
  </si>
  <si>
    <t>0.428 (0.333)</t>
  </si>
  <si>
    <t>só com RR</t>
  </si>
  <si>
    <t>com RR e Partial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</si>
</sst>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000"/>
  </numFmts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3" xfId="0" applyFont="1" applyBorder="1" applyAlignment="1"/>
    <xf numFmtId="0" fontId="3" fillId="0" borderId="3" xfId="0" applyFont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2" xfId="0" applyFont="1" applyBorder="1"/>
    <xf numFmtId="0" fontId="1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0" fontId="0" fillId="0" borderId="3" xfId="0" applyBorder="1"/>
    <xf numFmtId="1" fontId="0" fillId="0" borderId="0" xfId="0" applyNumberFormat="1" applyFill="1"/>
    <xf numFmtId="0" fontId="0" fillId="0" borderId="0" xfId="0" applyFont="1" applyAlignment="1">
      <alignment horizontal="center"/>
    </xf>
    <xf numFmtId="0" fontId="0" fillId="0" borderId="0" xfId="0" applyFont="1" applyFill="1" applyBorder="1" applyAlignment="1"/>
    <xf numFmtId="0" fontId="0" fillId="0" borderId="0" xfId="0" applyAlignment="1"/>
    <xf numFmtId="2" fontId="0" fillId="0" borderId="0" xfId="0" applyNumberFormat="1"/>
    <xf numFmtId="0" fontId="2" fillId="0" borderId="5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1" fontId="3" fillId="0" borderId="10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2" fontId="3" fillId="0" borderId="14" xfId="0" applyNumberFormat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3" fillId="0" borderId="8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2" fontId="3" fillId="0" borderId="16" xfId="0" applyNumberFormat="1" applyFont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0" fontId="3" fillId="0" borderId="12" xfId="0" applyFont="1" applyBorder="1"/>
    <xf numFmtId="0" fontId="3" fillId="0" borderId="11" xfId="0" applyFont="1" applyBorder="1"/>
    <xf numFmtId="3" fontId="3" fillId="0" borderId="8" xfId="0" applyNumberFormat="1" applyFont="1" applyBorder="1" applyAlignment="1">
      <alignment horizontal="center"/>
    </xf>
    <xf numFmtId="0" fontId="3" fillId="0" borderId="12" xfId="0" applyFont="1" applyBorder="1" applyAlignment="1"/>
    <xf numFmtId="0" fontId="3" fillId="0" borderId="13" xfId="0" applyFont="1" applyBorder="1" applyAlignment="1"/>
    <xf numFmtId="1" fontId="3" fillId="0" borderId="12" xfId="0" applyNumberFormat="1" applyFont="1" applyFill="1" applyBorder="1" applyAlignment="1"/>
    <xf numFmtId="1" fontId="3" fillId="0" borderId="0" xfId="0" applyNumberFormat="1" applyFon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11" xfId="0" applyNumberFormat="1" applyFont="1" applyFill="1" applyBorder="1" applyAlignment="1">
      <alignment horizontal="center"/>
    </xf>
    <xf numFmtId="1" fontId="3" fillId="0" borderId="13" xfId="0" applyNumberFormat="1" applyFont="1" applyFill="1" applyBorder="1" applyAlignment="1"/>
    <xf numFmtId="164" fontId="3" fillId="0" borderId="14" xfId="0" applyNumberFormat="1" applyFont="1" applyFill="1" applyBorder="1" applyAlignment="1">
      <alignment horizontal="center"/>
    </xf>
    <xf numFmtId="1" fontId="1" fillId="0" borderId="12" xfId="0" applyNumberFormat="1" applyFont="1" applyFill="1" applyBorder="1"/>
    <xf numFmtId="0" fontId="0" fillId="0" borderId="11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5" xfId="0" applyBorder="1"/>
    <xf numFmtId="0" fontId="3" fillId="0" borderId="8" xfId="0" applyFont="1" applyBorder="1"/>
    <xf numFmtId="0" fontId="3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166" fontId="3" fillId="0" borderId="0" xfId="0" applyNumberFormat="1" applyFont="1" applyFill="1" applyBorder="1" applyAlignment="1"/>
    <xf numFmtId="166" fontId="3" fillId="0" borderId="3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AFEF5-7523-9847-82DD-496D4A33DF34}">
  <dimension ref="A1:P41"/>
  <sheetViews>
    <sheetView tabSelected="1" workbookViewId="0">
      <selection activeCell="C28" sqref="C28"/>
    </sheetView>
  </sheetViews>
  <sheetFormatPr baseColWidth="10" defaultRowHeight="16" x14ac:dyDescent="0.2"/>
  <cols>
    <col min="1" max="1" width="13.5" bestFit="1" customWidth="1"/>
    <col min="3" max="5" width="12.1640625" bestFit="1" customWidth="1"/>
    <col min="7" max="7" width="11.5" customWidth="1"/>
    <col min="8" max="8" width="14.83203125" bestFit="1" customWidth="1"/>
    <col min="9" max="9" width="21.5" bestFit="1" customWidth="1"/>
  </cols>
  <sheetData>
    <row r="1" spans="1:16" ht="17" thickBot="1" x14ac:dyDescent="0.25">
      <c r="A1" s="11"/>
      <c r="B1" s="2"/>
      <c r="C1" s="2"/>
      <c r="D1" s="2"/>
      <c r="E1" s="2"/>
      <c r="F1" s="2"/>
      <c r="G1" s="2"/>
      <c r="H1" s="2"/>
    </row>
    <row r="2" spans="1:16" x14ac:dyDescent="0.2">
      <c r="A2" s="22" t="s">
        <v>52</v>
      </c>
      <c r="B2" s="23"/>
      <c r="C2" s="23"/>
      <c r="D2" s="23"/>
      <c r="E2" s="23"/>
      <c r="F2" s="23"/>
      <c r="G2" s="24"/>
      <c r="I2" s="57" t="s">
        <v>68</v>
      </c>
      <c r="J2" s="23"/>
      <c r="K2" s="23"/>
      <c r="L2" s="23"/>
      <c r="M2" s="23"/>
      <c r="N2" s="23"/>
      <c r="O2" s="23"/>
      <c r="P2" s="24"/>
    </row>
    <row r="3" spans="1:16" x14ac:dyDescent="0.2">
      <c r="A3" s="62" t="s">
        <v>53</v>
      </c>
      <c r="B3" s="63"/>
      <c r="C3" s="63"/>
      <c r="D3" s="63"/>
      <c r="E3" s="63"/>
      <c r="F3" s="63"/>
      <c r="G3" s="64"/>
      <c r="I3" s="27" t="s">
        <v>69</v>
      </c>
      <c r="J3" s="2"/>
      <c r="K3" s="2"/>
      <c r="L3" s="2"/>
      <c r="M3" s="2"/>
      <c r="N3" s="2"/>
      <c r="O3" s="2"/>
      <c r="P3" s="53"/>
    </row>
    <row r="4" spans="1:16" x14ac:dyDescent="0.2">
      <c r="A4" s="25"/>
      <c r="B4" s="4" t="s">
        <v>2</v>
      </c>
      <c r="C4" s="13" t="s">
        <v>3</v>
      </c>
      <c r="D4" s="13" t="s">
        <v>4</v>
      </c>
      <c r="E4" s="13" t="s">
        <v>5</v>
      </c>
      <c r="F4" s="13" t="s">
        <v>6</v>
      </c>
      <c r="G4" s="26" t="s">
        <v>7</v>
      </c>
      <c r="I4" s="58"/>
      <c r="J4" s="5" t="s">
        <v>2</v>
      </c>
      <c r="K4" s="5" t="s">
        <v>3</v>
      </c>
      <c r="L4" s="5" t="s">
        <v>4</v>
      </c>
      <c r="M4" s="5" t="s">
        <v>5</v>
      </c>
      <c r="N4" s="5" t="s">
        <v>6</v>
      </c>
      <c r="O4" s="5" t="s">
        <v>7</v>
      </c>
      <c r="P4" s="53"/>
    </row>
    <row r="5" spans="1:16" x14ac:dyDescent="0.2">
      <c r="A5" s="27" t="s">
        <v>54</v>
      </c>
      <c r="B5" s="3">
        <v>17</v>
      </c>
      <c r="C5" s="13">
        <v>3</v>
      </c>
      <c r="D5" s="13">
        <v>0</v>
      </c>
      <c r="E5" s="13">
        <v>2</v>
      </c>
      <c r="F5" s="13">
        <v>11</v>
      </c>
      <c r="G5" s="28">
        <v>1</v>
      </c>
      <c r="I5" s="29" t="s">
        <v>2</v>
      </c>
      <c r="J5" s="3">
        <v>340</v>
      </c>
      <c r="K5" s="3">
        <v>124</v>
      </c>
      <c r="L5" s="3">
        <v>66</v>
      </c>
      <c r="M5" s="3">
        <v>63</v>
      </c>
      <c r="N5" s="3">
        <v>45</v>
      </c>
      <c r="O5" s="3">
        <v>42</v>
      </c>
      <c r="P5" s="53"/>
    </row>
    <row r="6" spans="1:16" x14ac:dyDescent="0.2">
      <c r="A6" s="29" t="s">
        <v>55</v>
      </c>
      <c r="B6" s="3">
        <v>37</v>
      </c>
      <c r="C6" s="3">
        <v>12</v>
      </c>
      <c r="D6" s="3">
        <v>3</v>
      </c>
      <c r="E6" s="3">
        <v>12</v>
      </c>
      <c r="F6" s="3">
        <v>9</v>
      </c>
      <c r="G6" s="28">
        <v>1</v>
      </c>
      <c r="I6" s="30" t="s">
        <v>21</v>
      </c>
      <c r="J6" s="7">
        <f>SUM(K6:O6)</f>
        <v>1</v>
      </c>
      <c r="K6" s="7">
        <f>K5/J5</f>
        <v>0.36470588235294116</v>
      </c>
      <c r="L6" s="7">
        <f>L5/J5</f>
        <v>0.19411764705882353</v>
      </c>
      <c r="M6" s="7">
        <f>M5/J5</f>
        <v>0.18529411764705883</v>
      </c>
      <c r="N6" s="7">
        <f>N5/J5</f>
        <v>0.13235294117647059</v>
      </c>
      <c r="O6" s="7">
        <f>O5/J5</f>
        <v>0.12352941176470589</v>
      </c>
      <c r="P6" s="53"/>
    </row>
    <row r="7" spans="1:16" x14ac:dyDescent="0.2">
      <c r="A7" s="30" t="s">
        <v>56</v>
      </c>
      <c r="B7" s="7">
        <v>128</v>
      </c>
      <c r="C7" s="7">
        <v>63</v>
      </c>
      <c r="D7" s="7">
        <v>31</v>
      </c>
      <c r="E7" s="7">
        <v>14</v>
      </c>
      <c r="F7" s="7">
        <v>7</v>
      </c>
      <c r="G7" s="31">
        <v>13</v>
      </c>
      <c r="I7" s="36"/>
      <c r="J7" s="4"/>
      <c r="K7" s="4"/>
      <c r="L7" s="4"/>
      <c r="M7" s="4"/>
      <c r="N7" s="4"/>
      <c r="O7" s="4"/>
      <c r="P7" s="53"/>
    </row>
    <row r="8" spans="1:16" x14ac:dyDescent="0.2">
      <c r="A8" s="29" t="s">
        <v>57</v>
      </c>
      <c r="B8" s="3">
        <f>B5/182</f>
        <v>9.3406593406593408E-2</v>
      </c>
      <c r="C8" s="14">
        <f>C5/78</f>
        <v>3.8461538461538464E-2</v>
      </c>
      <c r="D8" s="14">
        <f>D5/34</f>
        <v>0</v>
      </c>
      <c r="E8" s="14">
        <f>E5/28</f>
        <v>7.1428571428571425E-2</v>
      </c>
      <c r="F8" s="14">
        <f>F5/27</f>
        <v>0.40740740740740738</v>
      </c>
      <c r="G8" s="32">
        <f>G5/15</f>
        <v>6.6666666666666666E-2</v>
      </c>
      <c r="I8" s="29" t="s">
        <v>34</v>
      </c>
      <c r="J8" s="3">
        <v>182</v>
      </c>
      <c r="K8" s="10">
        <v>78</v>
      </c>
      <c r="L8" s="3">
        <v>34</v>
      </c>
      <c r="M8" s="3">
        <v>28</v>
      </c>
      <c r="N8" s="3">
        <v>27</v>
      </c>
      <c r="O8" s="3">
        <v>15</v>
      </c>
      <c r="P8" s="53"/>
    </row>
    <row r="9" spans="1:16" x14ac:dyDescent="0.2">
      <c r="A9" s="29" t="s">
        <v>58</v>
      </c>
      <c r="B9" s="3">
        <f>B6/182</f>
        <v>0.2032967032967033</v>
      </c>
      <c r="C9" s="14">
        <f>C6/78</f>
        <v>0.15384615384615385</v>
      </c>
      <c r="D9" s="14">
        <f>D6/34</f>
        <v>8.8235294117647065E-2</v>
      </c>
      <c r="E9" s="14">
        <f>E6/28</f>
        <v>0.42857142857142855</v>
      </c>
      <c r="F9" s="14">
        <f>F6/27</f>
        <v>0.33333333333333331</v>
      </c>
      <c r="G9" s="32">
        <f>G6/15</f>
        <v>6.6666666666666666E-2</v>
      </c>
      <c r="I9" s="29" t="s">
        <v>35</v>
      </c>
      <c r="J9" s="2">
        <f>J8/J5</f>
        <v>0.53529411764705881</v>
      </c>
      <c r="K9" s="3">
        <f>K8/J8</f>
        <v>0.42857142857142855</v>
      </c>
      <c r="L9" s="3">
        <f>L8/J8</f>
        <v>0.18681318681318682</v>
      </c>
      <c r="M9" s="3">
        <f>M8/J8</f>
        <v>0.15384615384615385</v>
      </c>
      <c r="N9" s="3">
        <f>N8/J8</f>
        <v>0.14835164835164835</v>
      </c>
      <c r="O9" s="3">
        <f>O8/J8</f>
        <v>8.2417582417582416E-2</v>
      </c>
      <c r="P9" s="53"/>
    </row>
    <row r="10" spans="1:16" x14ac:dyDescent="0.2">
      <c r="A10" s="30" t="s">
        <v>59</v>
      </c>
      <c r="B10" s="7">
        <f>B7/182</f>
        <v>0.70329670329670335</v>
      </c>
      <c r="C10" s="15">
        <f>C7/78</f>
        <v>0.80769230769230771</v>
      </c>
      <c r="D10" s="15">
        <f>D7/34</f>
        <v>0.91176470588235292</v>
      </c>
      <c r="E10" s="15">
        <f>E7/28</f>
        <v>0.5</v>
      </c>
      <c r="F10" s="15">
        <f>F7/27</f>
        <v>0.25925925925925924</v>
      </c>
      <c r="G10" s="33">
        <f>G7/15</f>
        <v>0.8666666666666667</v>
      </c>
      <c r="I10" s="36"/>
      <c r="J10" s="5"/>
      <c r="K10" s="4"/>
      <c r="L10" s="4"/>
      <c r="M10" s="4"/>
      <c r="N10" s="4"/>
      <c r="O10" s="4"/>
      <c r="P10" s="53"/>
    </row>
    <row r="11" spans="1:16" x14ac:dyDescent="0.2">
      <c r="A11" s="34"/>
      <c r="B11" s="16"/>
      <c r="C11" s="16"/>
      <c r="D11" s="16"/>
      <c r="E11" s="16"/>
      <c r="F11" s="16"/>
      <c r="G11" s="35"/>
      <c r="I11" s="29" t="s">
        <v>37</v>
      </c>
      <c r="J11" s="3">
        <v>158</v>
      </c>
      <c r="K11" s="3">
        <v>46</v>
      </c>
      <c r="L11" s="3">
        <v>32</v>
      </c>
      <c r="M11" s="3">
        <v>35</v>
      </c>
      <c r="N11" s="3">
        <v>18</v>
      </c>
      <c r="O11" s="3">
        <v>27</v>
      </c>
      <c r="P11" s="53"/>
    </row>
    <row r="12" spans="1:16" x14ac:dyDescent="0.2">
      <c r="A12" s="59" t="s">
        <v>60</v>
      </c>
      <c r="B12" s="60"/>
      <c r="C12" s="60"/>
      <c r="D12" s="60"/>
      <c r="E12" s="60"/>
      <c r="F12" s="60"/>
      <c r="G12" s="61"/>
      <c r="I12" s="29" t="s">
        <v>44</v>
      </c>
      <c r="J12" s="3">
        <f>J11/J5</f>
        <v>0.46470588235294119</v>
      </c>
      <c r="K12" s="3">
        <f>K11/J11</f>
        <v>0.29113924050632911</v>
      </c>
      <c r="L12" s="3">
        <f>L11/J11</f>
        <v>0.20253164556962025</v>
      </c>
      <c r="M12" s="3">
        <f>M11/J11</f>
        <v>0.22151898734177214</v>
      </c>
      <c r="N12" s="3">
        <f>N11/J11</f>
        <v>0.11392405063291139</v>
      </c>
      <c r="O12" s="3">
        <f>O11/J11</f>
        <v>0.17088607594936708</v>
      </c>
      <c r="P12" s="53"/>
    </row>
    <row r="13" spans="1:16" x14ac:dyDescent="0.2">
      <c r="A13" s="36"/>
      <c r="B13" s="4" t="s">
        <v>2</v>
      </c>
      <c r="C13" s="4" t="s">
        <v>3</v>
      </c>
      <c r="D13" s="4" t="s">
        <v>4</v>
      </c>
      <c r="E13" s="4" t="s">
        <v>5</v>
      </c>
      <c r="F13" s="4" t="s">
        <v>6</v>
      </c>
      <c r="G13" s="26" t="s">
        <v>7</v>
      </c>
      <c r="I13" s="36"/>
      <c r="J13" s="4"/>
      <c r="K13" s="4"/>
      <c r="L13" s="4"/>
      <c r="M13" s="4"/>
      <c r="N13" s="4"/>
      <c r="O13" s="4"/>
      <c r="P13" s="53"/>
    </row>
    <row r="14" spans="1:16" x14ac:dyDescent="0.2">
      <c r="A14" s="29" t="s">
        <v>54</v>
      </c>
      <c r="B14" s="3">
        <v>1</v>
      </c>
      <c r="C14" s="3">
        <v>1</v>
      </c>
      <c r="D14" s="3">
        <v>0</v>
      </c>
      <c r="E14" s="3">
        <v>1</v>
      </c>
      <c r="F14" s="3">
        <v>1</v>
      </c>
      <c r="G14" s="28">
        <v>1</v>
      </c>
      <c r="I14" s="30" t="s">
        <v>50</v>
      </c>
      <c r="J14" s="7">
        <f t="shared" ref="J14:O14" si="0">J8/J5</f>
        <v>0.53529411764705881</v>
      </c>
      <c r="K14" s="7">
        <f t="shared" si="0"/>
        <v>0.62903225806451613</v>
      </c>
      <c r="L14" s="7">
        <f t="shared" si="0"/>
        <v>0.51515151515151514</v>
      </c>
      <c r="M14" s="7">
        <f t="shared" si="0"/>
        <v>0.44444444444444442</v>
      </c>
      <c r="N14" s="7">
        <f t="shared" si="0"/>
        <v>0.6</v>
      </c>
      <c r="O14" s="7">
        <f t="shared" si="0"/>
        <v>0.35714285714285715</v>
      </c>
      <c r="P14" s="53"/>
    </row>
    <row r="15" spans="1:16" x14ac:dyDescent="0.2">
      <c r="A15" s="29" t="s">
        <v>55</v>
      </c>
      <c r="B15" s="3">
        <v>9</v>
      </c>
      <c r="C15" s="3">
        <v>8</v>
      </c>
      <c r="D15" s="3">
        <v>2</v>
      </c>
      <c r="E15" s="3">
        <v>4</v>
      </c>
      <c r="F15" s="3">
        <v>4</v>
      </c>
      <c r="G15" s="28">
        <v>1</v>
      </c>
      <c r="I15" s="30" t="s">
        <v>51</v>
      </c>
      <c r="J15" s="7">
        <f t="shared" ref="J15:O15" si="1">J11/J5</f>
        <v>0.46470588235294119</v>
      </c>
      <c r="K15" s="7">
        <f t="shared" si="1"/>
        <v>0.37096774193548387</v>
      </c>
      <c r="L15" s="7">
        <f t="shared" si="1"/>
        <v>0.48484848484848486</v>
      </c>
      <c r="M15" s="7">
        <f t="shared" si="1"/>
        <v>0.55555555555555558</v>
      </c>
      <c r="N15" s="7">
        <f t="shared" si="1"/>
        <v>0.4</v>
      </c>
      <c r="O15" s="7">
        <f t="shared" si="1"/>
        <v>0.6428571428571429</v>
      </c>
      <c r="P15" s="53"/>
    </row>
    <row r="16" spans="1:16" ht="17" thickBot="1" x14ac:dyDescent="0.25">
      <c r="A16" s="30" t="s">
        <v>56</v>
      </c>
      <c r="B16" s="7">
        <v>19</v>
      </c>
      <c r="C16" s="7">
        <v>14</v>
      </c>
      <c r="D16" s="7">
        <v>14</v>
      </c>
      <c r="E16" s="7">
        <v>9</v>
      </c>
      <c r="F16" s="7">
        <v>3</v>
      </c>
      <c r="G16" s="31">
        <v>8</v>
      </c>
      <c r="I16" s="54"/>
      <c r="J16" s="55"/>
      <c r="K16" s="55"/>
      <c r="L16" s="55"/>
      <c r="M16" s="55"/>
      <c r="N16" s="55"/>
      <c r="O16" s="55"/>
      <c r="P16" s="56"/>
    </row>
    <row r="17" spans="1:15" x14ac:dyDescent="0.2">
      <c r="A17" s="29" t="s">
        <v>57</v>
      </c>
      <c r="B17" s="14"/>
      <c r="C17" s="14">
        <f>C14/B14</f>
        <v>1</v>
      </c>
      <c r="D17" s="14">
        <f>D14/B14</f>
        <v>0</v>
      </c>
      <c r="E17" s="14">
        <f>E14/B14</f>
        <v>1</v>
      </c>
      <c r="F17" s="14">
        <f>F14/B14</f>
        <v>1</v>
      </c>
      <c r="G17" s="32">
        <f>G14/B14</f>
        <v>1</v>
      </c>
    </row>
    <row r="18" spans="1:15" x14ac:dyDescent="0.2">
      <c r="A18" s="29" t="s">
        <v>58</v>
      </c>
      <c r="B18" s="14"/>
      <c r="C18" s="14">
        <f>C15/B15</f>
        <v>0.88888888888888884</v>
      </c>
      <c r="D18" s="14">
        <f>D15/B15</f>
        <v>0.22222222222222221</v>
      </c>
      <c r="E18" s="14">
        <f>E15/B15</f>
        <v>0.44444444444444442</v>
      </c>
      <c r="F18" s="14">
        <f>F15/B15</f>
        <v>0.44444444444444442</v>
      </c>
      <c r="G18" s="32">
        <f>G15/B15</f>
        <v>0.1111111111111111</v>
      </c>
      <c r="N18" t="s">
        <v>61</v>
      </c>
      <c r="O18" t="s">
        <v>62</v>
      </c>
    </row>
    <row r="19" spans="1:15" ht="17" thickBot="1" x14ac:dyDescent="0.25">
      <c r="A19" s="37" t="s">
        <v>59</v>
      </c>
      <c r="B19" s="38"/>
      <c r="C19" s="38">
        <f>C16/B16</f>
        <v>0.73684210526315785</v>
      </c>
      <c r="D19" s="38">
        <f>D16/B16</f>
        <v>0.73684210526315785</v>
      </c>
      <c r="E19" s="38">
        <f>E16/B16</f>
        <v>0.47368421052631576</v>
      </c>
      <c r="F19" s="38">
        <f>F16/B16</f>
        <v>0.15789473684210525</v>
      </c>
      <c r="G19" s="39">
        <f>G16/B16</f>
        <v>0.42105263157894735</v>
      </c>
      <c r="M19" t="s">
        <v>63</v>
      </c>
      <c r="N19" s="19">
        <v>216</v>
      </c>
      <c r="O19">
        <v>103</v>
      </c>
    </row>
    <row r="20" spans="1:15" x14ac:dyDescent="0.2">
      <c r="M20" t="s">
        <v>64</v>
      </c>
      <c r="N20" s="19">
        <v>183</v>
      </c>
      <c r="O20">
        <v>87</v>
      </c>
    </row>
    <row r="21" spans="1:15" ht="17" thickBot="1" x14ac:dyDescent="0.25">
      <c r="M21" t="s">
        <v>65</v>
      </c>
      <c r="N21" s="20">
        <v>103</v>
      </c>
      <c r="O21">
        <v>38</v>
      </c>
    </row>
    <row r="22" spans="1:15" x14ac:dyDescent="0.2">
      <c r="A22" s="22" t="s">
        <v>67</v>
      </c>
      <c r="B22" s="23"/>
      <c r="C22" s="23"/>
      <c r="D22" s="23"/>
      <c r="E22" s="23"/>
      <c r="F22" s="23"/>
      <c r="G22" s="24"/>
      <c r="M22" t="s">
        <v>66</v>
      </c>
      <c r="N22" s="21">
        <f>N21/N20*100</f>
        <v>56.284153005464475</v>
      </c>
      <c r="O22" s="21">
        <f>O21/O20*100</f>
        <v>43.678160919540232</v>
      </c>
    </row>
    <row r="23" spans="1:15" x14ac:dyDescent="0.2">
      <c r="A23" s="40" t="s">
        <v>0</v>
      </c>
      <c r="B23" s="2"/>
      <c r="C23" s="2"/>
      <c r="D23" s="2"/>
      <c r="E23" s="2"/>
      <c r="F23" s="2"/>
      <c r="G23" s="41"/>
      <c r="H23" t="s">
        <v>80</v>
      </c>
    </row>
    <row r="24" spans="1:15" x14ac:dyDescent="0.2">
      <c r="A24" s="42" t="s">
        <v>1</v>
      </c>
      <c r="B24" s="4" t="s">
        <v>2</v>
      </c>
      <c r="C24" s="4" t="s">
        <v>3</v>
      </c>
      <c r="D24" s="4" t="s">
        <v>4</v>
      </c>
      <c r="E24" s="4" t="s">
        <v>5</v>
      </c>
      <c r="F24" s="4" t="s">
        <v>6</v>
      </c>
      <c r="G24" s="26" t="s">
        <v>7</v>
      </c>
    </row>
    <row r="25" spans="1:15" x14ac:dyDescent="0.2">
      <c r="A25" s="43" t="s">
        <v>8</v>
      </c>
      <c r="B25" s="3" t="s">
        <v>9</v>
      </c>
      <c r="C25" s="3" t="s">
        <v>10</v>
      </c>
      <c r="D25" s="3" t="s">
        <v>11</v>
      </c>
      <c r="E25" s="3" t="s">
        <v>12</v>
      </c>
      <c r="F25" s="3" t="s">
        <v>13</v>
      </c>
      <c r="G25" s="28" t="s">
        <v>14</v>
      </c>
    </row>
    <row r="26" spans="1:15" x14ac:dyDescent="0.2">
      <c r="A26" s="44" t="s">
        <v>15</v>
      </c>
      <c r="B26" s="7" t="s">
        <v>16</v>
      </c>
      <c r="C26" s="7" t="s">
        <v>12</v>
      </c>
      <c r="D26" s="7" t="s">
        <v>17</v>
      </c>
      <c r="E26" s="7" t="s">
        <v>18</v>
      </c>
      <c r="F26" s="7" t="s">
        <v>19</v>
      </c>
      <c r="G26" s="31" t="s">
        <v>20</v>
      </c>
    </row>
    <row r="27" spans="1:15" x14ac:dyDescent="0.2">
      <c r="A27" s="45" t="s">
        <v>22</v>
      </c>
      <c r="B27" s="65">
        <f>93/(93+29)</f>
        <v>0.76229508196721307</v>
      </c>
      <c r="C27" s="47" t="s">
        <v>23</v>
      </c>
      <c r="D27" s="47" t="s">
        <v>24</v>
      </c>
      <c r="E27" s="48" t="s">
        <v>25</v>
      </c>
      <c r="F27" s="48" t="s">
        <v>26</v>
      </c>
      <c r="G27" s="49" t="s">
        <v>27</v>
      </c>
    </row>
    <row r="28" spans="1:15" x14ac:dyDescent="0.2">
      <c r="A28" s="50" t="s">
        <v>28</v>
      </c>
      <c r="B28" s="66">
        <f>29/(93+29)</f>
        <v>0.23770491803278687</v>
      </c>
      <c r="C28" s="8" t="s">
        <v>29</v>
      </c>
      <c r="D28" s="8" t="s">
        <v>30</v>
      </c>
      <c r="E28" s="9" t="s">
        <v>31</v>
      </c>
      <c r="F28" s="9" t="s">
        <v>32</v>
      </c>
      <c r="G28" s="51" t="s">
        <v>33</v>
      </c>
    </row>
    <row r="29" spans="1:15" x14ac:dyDescent="0.2">
      <c r="A29" s="52"/>
      <c r="B29" s="1"/>
      <c r="C29" s="1"/>
      <c r="D29" s="1"/>
      <c r="E29" s="1"/>
      <c r="F29" s="1"/>
      <c r="G29" s="53"/>
    </row>
    <row r="30" spans="1:15" x14ac:dyDescent="0.2">
      <c r="A30" s="40" t="s">
        <v>36</v>
      </c>
      <c r="B30" s="2"/>
      <c r="C30" s="2"/>
      <c r="D30" s="2"/>
      <c r="E30" s="2"/>
      <c r="F30" s="2"/>
      <c r="G30" s="41"/>
      <c r="H30" t="s">
        <v>81</v>
      </c>
    </row>
    <row r="31" spans="1:15" x14ac:dyDescent="0.2">
      <c r="A31" s="42" t="s">
        <v>1</v>
      </c>
      <c r="B31" s="4" t="s">
        <v>2</v>
      </c>
      <c r="C31" s="4" t="s">
        <v>3</v>
      </c>
      <c r="D31" s="4" t="s">
        <v>4</v>
      </c>
      <c r="E31" s="4" t="s">
        <v>5</v>
      </c>
      <c r="F31" s="4" t="s">
        <v>6</v>
      </c>
      <c r="G31" s="26" t="s">
        <v>7</v>
      </c>
    </row>
    <row r="32" spans="1:15" x14ac:dyDescent="0.2">
      <c r="A32" s="43" t="s">
        <v>8</v>
      </c>
      <c r="B32" s="3" t="s">
        <v>38</v>
      </c>
      <c r="C32" s="3" t="s">
        <v>39</v>
      </c>
      <c r="D32" s="3" t="s">
        <v>40</v>
      </c>
      <c r="E32" s="3" t="s">
        <v>41</v>
      </c>
      <c r="F32" s="3" t="s">
        <v>42</v>
      </c>
      <c r="G32" s="28" t="s">
        <v>43</v>
      </c>
    </row>
    <row r="33" spans="1:9" x14ac:dyDescent="0.2">
      <c r="A33" s="44" t="s">
        <v>15</v>
      </c>
      <c r="B33" s="7" t="s">
        <v>45</v>
      </c>
      <c r="C33" s="7" t="s">
        <v>46</v>
      </c>
      <c r="D33" s="7" t="s">
        <v>47</v>
      </c>
      <c r="E33" s="7" t="s">
        <v>12</v>
      </c>
      <c r="F33" s="7" t="s">
        <v>48</v>
      </c>
      <c r="G33" s="31" t="s">
        <v>49</v>
      </c>
    </row>
    <row r="34" spans="1:9" x14ac:dyDescent="0.2">
      <c r="A34" s="45" t="s">
        <v>22</v>
      </c>
      <c r="B34" s="46"/>
      <c r="C34" s="47" t="s">
        <v>70</v>
      </c>
      <c r="D34" s="47" t="s">
        <v>71</v>
      </c>
      <c r="E34" s="48" t="s">
        <v>74</v>
      </c>
      <c r="F34" s="48" t="s">
        <v>76</v>
      </c>
      <c r="G34" s="49" t="s">
        <v>78</v>
      </c>
    </row>
    <row r="35" spans="1:9" x14ac:dyDescent="0.2">
      <c r="A35" s="50" t="s">
        <v>28</v>
      </c>
      <c r="B35" s="6"/>
      <c r="C35" s="8" t="s">
        <v>73</v>
      </c>
      <c r="D35" s="8" t="s">
        <v>72</v>
      </c>
      <c r="E35" s="9" t="s">
        <v>75</v>
      </c>
      <c r="F35" s="9" t="s">
        <v>77</v>
      </c>
      <c r="G35" s="51" t="s">
        <v>79</v>
      </c>
    </row>
    <row r="36" spans="1:9" ht="17" thickBot="1" x14ac:dyDescent="0.25">
      <c r="A36" s="54"/>
      <c r="B36" s="55"/>
      <c r="C36" s="55"/>
      <c r="D36" s="55"/>
      <c r="E36" s="55"/>
      <c r="F36" s="55"/>
      <c r="G36" s="56"/>
    </row>
    <row r="37" spans="1:9" x14ac:dyDescent="0.2">
      <c r="H37" s="12"/>
    </row>
    <row r="38" spans="1:9" x14ac:dyDescent="0.2">
      <c r="A38" s="1"/>
      <c r="B38" s="1"/>
      <c r="C38" s="1">
        <f>59/74</f>
        <v>0.79729729729729726</v>
      </c>
      <c r="D38" s="1">
        <f>17/30</f>
        <v>0.56666666666666665</v>
      </c>
      <c r="E38" s="1">
        <f>15/22</f>
        <v>0.68181818181818177</v>
      </c>
      <c r="F38" s="1">
        <f>12/16</f>
        <v>0.75</v>
      </c>
      <c r="G38" s="1">
        <f>8/14</f>
        <v>0.5714285714285714</v>
      </c>
      <c r="H38" s="12"/>
      <c r="I38" s="17"/>
    </row>
    <row r="39" spans="1:9" x14ac:dyDescent="0.2">
      <c r="A39" s="1"/>
      <c r="B39" s="1"/>
      <c r="C39" s="1">
        <f>15/74</f>
        <v>0.20270270270270271</v>
      </c>
      <c r="D39" s="1">
        <f>13/30</f>
        <v>0.43333333333333335</v>
      </c>
      <c r="E39" s="1">
        <f>7/22</f>
        <v>0.31818181818181818</v>
      </c>
      <c r="F39" s="1">
        <f>4/16</f>
        <v>0.25</v>
      </c>
      <c r="G39" s="1">
        <f>6/14</f>
        <v>0.42857142857142855</v>
      </c>
      <c r="H39" s="18"/>
    </row>
    <row r="40" spans="1:9" x14ac:dyDescent="0.2">
      <c r="A40" s="1"/>
      <c r="B40" s="1"/>
      <c r="C40" s="1">
        <f>12/13</f>
        <v>0.92307692307692313</v>
      </c>
      <c r="D40" s="1">
        <f>7/13</f>
        <v>0.53846153846153844</v>
      </c>
      <c r="E40" s="1">
        <f>6/13</f>
        <v>0.46153846153846156</v>
      </c>
      <c r="F40" s="1">
        <f>4/13</f>
        <v>0.30769230769230771</v>
      </c>
      <c r="G40" s="1">
        <f>5/13</f>
        <v>0.38461538461538464</v>
      </c>
    </row>
    <row r="41" spans="1:9" x14ac:dyDescent="0.2">
      <c r="A41" s="1"/>
      <c r="B41" s="1"/>
      <c r="C41" s="1">
        <f>9/13</f>
        <v>0.69230769230769229</v>
      </c>
      <c r="D41" s="1">
        <f>7/12</f>
        <v>0.58333333333333337</v>
      </c>
      <c r="E41" s="1">
        <f>4/12</f>
        <v>0.33333333333333331</v>
      </c>
      <c r="F41" s="1">
        <f>3/12</f>
        <v>0.25</v>
      </c>
      <c r="G41" s="1">
        <f>4/12</f>
        <v>0.33333333333333331</v>
      </c>
    </row>
  </sheetData>
  <mergeCells count="2">
    <mergeCell ref="A12:G12"/>
    <mergeCell ref="A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2021-12-15T00:00:15Z</dcterms:created>
  <dcterms:modified xsi:type="dcterms:W3CDTF">2022-01-26T22:23:09Z</dcterms:modified>
</cp:coreProperties>
</file>