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Automação_Python\Automação_contrato_final\"/>
    </mc:Choice>
  </mc:AlternateContent>
  <xr:revisionPtr revIDLastSave="0" documentId="13_ncr:1_{6DA100D6-A6A5-4691-8F33-51D758CBBD9D}" xr6:coauthVersionLast="47" xr6:coauthVersionMax="47" xr10:uidLastSave="{00000000-0000-0000-0000-000000000000}"/>
  <bookViews>
    <workbookView xWindow="-108" yWindow="-108" windowWidth="23256" windowHeight="12576" tabRatio="293" xr2:uid="{04D7124A-5188-4500-8497-6BF2720CFC6F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1" i="3"/>
  <c r="B1" i="2"/>
  <c r="B2" i="2"/>
  <c r="B3" i="2"/>
  <c r="B4" i="2"/>
  <c r="B8" i="2"/>
  <c r="B9" i="2"/>
  <c r="B10" i="2"/>
  <c r="B11" i="2"/>
  <c r="B21" i="2"/>
  <c r="B20" i="2"/>
  <c r="B19" i="2"/>
  <c r="B18" i="2"/>
  <c r="B17" i="2"/>
  <c r="B16" i="2"/>
  <c r="B15" i="2"/>
  <c r="B14" i="2"/>
  <c r="B13" i="2"/>
  <c r="B12" i="2"/>
  <c r="B7" i="2"/>
  <c r="B6" i="2"/>
  <c r="B5" i="2"/>
</calcChain>
</file>

<file path=xl/sharedStrings.xml><?xml version="1.0" encoding="utf-8"?>
<sst xmlns="http://schemas.openxmlformats.org/spreadsheetml/2006/main" count="239" uniqueCount="134">
  <si>
    <t>nome_locador</t>
  </si>
  <si>
    <t>nacionalidade_locador</t>
  </si>
  <si>
    <t>estado_civil_locador</t>
  </si>
  <si>
    <t>profissao_locador</t>
  </si>
  <si>
    <t>cpf_locador</t>
  </si>
  <si>
    <t>endereço_locador</t>
  </si>
  <si>
    <t>nome_locatario</t>
  </si>
  <si>
    <t>nacionalidade_locatario</t>
  </si>
  <si>
    <t>estado_civil_locatario</t>
  </si>
  <si>
    <t>profissão_locatario</t>
  </si>
  <si>
    <t>cpf_locatario</t>
  </si>
  <si>
    <t>endereco_locatario</t>
  </si>
  <si>
    <t>endereco_imovel</t>
  </si>
  <si>
    <t>meses</t>
  </si>
  <si>
    <t>data_de_inicio</t>
  </si>
  <si>
    <t>data_de_termino</t>
  </si>
  <si>
    <t>valor_aluguel</t>
  </si>
  <si>
    <t>dia_pagamento</t>
  </si>
  <si>
    <t>nome_locadora</t>
  </si>
  <si>
    <t>testemunha_1</t>
  </si>
  <si>
    <t>testemunha_2</t>
  </si>
  <si>
    <t>Nacionalidade locatário: Brasileira</t>
  </si>
  <si>
    <t>Estado civil locatário: Solteira</t>
  </si>
  <si>
    <t>Valor aluguel: R$ 1.800,00</t>
  </si>
  <si>
    <t>Paulo Santos</t>
  </si>
  <si>
    <t>Brasileiro</t>
  </si>
  <si>
    <t>Casado</t>
  </si>
  <si>
    <t>Contador</t>
  </si>
  <si>
    <t>123.456.789-00</t>
  </si>
  <si>
    <t>Rua das Acácias, 456, Bairro Centro, Cidade Grande, Estado XPTO</t>
  </si>
  <si>
    <t>Marina Oliveira</t>
  </si>
  <si>
    <t>Brasileira</t>
  </si>
  <si>
    <t>Solteira</t>
  </si>
  <si>
    <t>Advogada</t>
  </si>
  <si>
    <t>987.654.321-00</t>
  </si>
  <si>
    <t>Avenida dos Jacarandás, 789, Bairro Novo Horizonte, Cidade Pequena, Estado XPTO</t>
  </si>
  <si>
    <t>Rua das Palmeiras, 123, Bairro Jardim Botânico, Cidade Grande, Estado XPTO</t>
  </si>
  <si>
    <t>1º de agosto de 2024</t>
  </si>
  <si>
    <t>31 de julho de 2026</t>
  </si>
  <si>
    <t>R$ 1.800,00</t>
  </si>
  <si>
    <t>Fernanda Santos</t>
  </si>
  <si>
    <t>Nacionalidade locador: Brasileira</t>
  </si>
  <si>
    <t>Prazo de locação: 12 meses</t>
  </si>
  <si>
    <t>Dia pagamento: Até o dia 5 de cada mês</t>
  </si>
  <si>
    <t>Rafael Costa</t>
  </si>
  <si>
    <t>Engenheiro Civil</t>
  </si>
  <si>
    <t>111.222.333-44</t>
  </si>
  <si>
    <t>Rua das Oliveiras, 789, Bairro Sol Nascente, Cidade Esperança, Estado Feliz</t>
  </si>
  <si>
    <t>Camila Souza</t>
  </si>
  <si>
    <t>Psicóloga</t>
  </si>
  <si>
    <t>555.666.777-88</t>
  </si>
  <si>
    <t>Avenida das Rosas, 456, Bairro Jardim Primavera, Cidade Alegria, Estado Feliz</t>
  </si>
  <si>
    <t>Rua dos Lírios, 123, Bairro Vista Bela, Cidade Esperança, Estado Feliz</t>
  </si>
  <si>
    <t>1º de setembro de 2024</t>
  </si>
  <si>
    <t>31 de agosto de 2025</t>
  </si>
  <si>
    <t>R$ 2.500,00</t>
  </si>
  <si>
    <t>Mariana Silva</t>
  </si>
  <si>
    <t>Pedro Almeida</t>
  </si>
  <si>
    <t>Viúvo</t>
  </si>
  <si>
    <t>Empresário</t>
  </si>
  <si>
    <t>Rua das Flores, 123, Bairro Centro, Cidade Grande, Estado XPTO</t>
  </si>
  <si>
    <t>Ana Silva</t>
  </si>
  <si>
    <t>Portuguesa</t>
  </si>
  <si>
    <t>Casada</t>
  </si>
  <si>
    <t>Professora</t>
  </si>
  <si>
    <t>Avenida dos Girassóis, 456, Lisboa, Portugal</t>
  </si>
  <si>
    <t>Rua das Palmeiras, 789, Bairro Jardim Botânico, Cidade Grande, Estado XPTO</t>
  </si>
  <si>
    <t>1º de outubro de 2024</t>
  </si>
  <si>
    <t>30 de setembro de 2026</t>
  </si>
  <si>
    <t>€ 1.000,00</t>
  </si>
  <si>
    <t>Maria Oliveira</t>
  </si>
  <si>
    <t>Estado civil locador: Viúva</t>
  </si>
  <si>
    <t>Data de início: 1º de novembro de 2024</t>
  </si>
  <si>
    <t>Data de término: 31 de outubro de 2025</t>
  </si>
  <si>
    <t>Ana Costa</t>
  </si>
  <si>
    <t>Viúva</t>
  </si>
  <si>
    <t>Aposentada</t>
  </si>
  <si>
    <t>Rua das Violetas, 789, Bairro Florescer, Cidade Bela, Estado Encantado</t>
  </si>
  <si>
    <t>Maria Santos</t>
  </si>
  <si>
    <t>Enfermeira</t>
  </si>
  <si>
    <t>Avenida das Margaridas, 456, Bairro Primavera, Cidade Feliz, Estado Encantado</t>
  </si>
  <si>
    <t>Rua das Rosas, 123, Bairro Jardim das Orquídeas, Cidade Bela, Estado Encantado</t>
  </si>
  <si>
    <t>1º de novembro de 2024</t>
  </si>
  <si>
    <t>31 de outubro de 2025</t>
  </si>
  <si>
    <t>R$ 1.500,00</t>
  </si>
  <si>
    <t>Ana Lima</t>
  </si>
  <si>
    <t>Marina Silva</t>
  </si>
  <si>
    <t>Avenida das Rosas, 456, Bairro Jardim das Flores, Rio de Janeiro, Brasil</t>
  </si>
  <si>
    <t>Rua das Acácias, 123, Bairro Primavera, Rio de Janeiro, Brasil</t>
  </si>
  <si>
    <t>31 de outubro de 2027</t>
  </si>
  <si>
    <t>Roberta Maria Pereira</t>
  </si>
  <si>
    <t>Nome locador: Helena Santos</t>
  </si>
  <si>
    <t>Profissão locador: Psicóloga</t>
  </si>
  <si>
    <t>CPF locador: 333.444.555-66</t>
  </si>
  <si>
    <t>Endereço locador: Rua das Violetas, 789, Bairro Florescer, São Paulo, Brasil</t>
  </si>
  <si>
    <t>Nome locatário: Laura Oliveira</t>
  </si>
  <si>
    <t>Profissão locatário: Jornalista</t>
  </si>
  <si>
    <t>CPF locatário: 777.888.999-00</t>
  </si>
  <si>
    <t>Endereço locatário: Avenida das Rosas, 123, Bairro Primavera, São Paulo, Brasil</t>
  </si>
  <si>
    <t>Endereço imóvel: Rua das Acácias, 456, Bairro Jardim Botânico, São Paulo, Brasil</t>
  </si>
  <si>
    <t>Nome locadora: Imobiliária Realiza Sonhos</t>
  </si>
  <si>
    <t>Testemunha 1: Felipe Silva</t>
  </si>
  <si>
    <t>Testemunha 2: Marina Gonçalves</t>
  </si>
  <si>
    <t>Helena Santos</t>
  </si>
  <si>
    <t>333.444.555-66</t>
  </si>
  <si>
    <t>Laura Oliveira</t>
  </si>
  <si>
    <t>Jornalista</t>
  </si>
  <si>
    <t>777.888.999-00</t>
  </si>
  <si>
    <t>Avenida das Rosas, 123, Bairro Primavera, São Paulo, Brasil</t>
  </si>
  <si>
    <t>Rua das Acácias, 456, Bairro Jardim Botânico, São Paulo, Brasil</t>
  </si>
  <si>
    <t>Marina Gonçalves</t>
  </si>
  <si>
    <t>Dentista</t>
  </si>
  <si>
    <t>Rua Tocantins, 789, Bairro Florido, São Paulo, Brasil</t>
  </si>
  <si>
    <t>Rua Frei Gusmão, 789, Bairro Florescer, São Paulo, Brasil</t>
  </si>
  <si>
    <t>nome_testemunha_1</t>
  </si>
  <si>
    <t>nome_testemunha_2</t>
  </si>
  <si>
    <t>local</t>
  </si>
  <si>
    <t>data</t>
  </si>
  <si>
    <t>São Paulo - SP</t>
  </si>
  <si>
    <t>Rio de Janeiro - RJ</t>
  </si>
  <si>
    <t>Recife - Pernambuco</t>
  </si>
  <si>
    <t>Manaus - AM</t>
  </si>
  <si>
    <t>Porto Alegre - RS</t>
  </si>
  <si>
    <t>Palmas - TO</t>
  </si>
  <si>
    <t>local_assinatura</t>
  </si>
  <si>
    <t>data_assinatura</t>
  </si>
  <si>
    <t>17 de outubro de 2028</t>
  </si>
  <si>
    <t>foro_cidade</t>
  </si>
  <si>
    <t>Foro da Cidade de São Paulo</t>
  </si>
  <si>
    <t>Foro da Cidade do Rio de Janeiro</t>
  </si>
  <si>
    <t>Foro da Cidade de Recife</t>
  </si>
  <si>
    <t>Foro da Cidade de Manaus</t>
  </si>
  <si>
    <t>Foro da Cidade de Porto Alegre</t>
  </si>
  <si>
    <t>Foro da Cidade de Palmas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</si>
</sst>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sz val="10"/>
      <color rgb="FF0D0D0D"/>
      <name val="Segoe UI"/>
      <family val="2"/>
    </font>
    <font>
      <sz val="11"/>
      <name val="Calibri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4E2C-7180-45FA-9DC4-3033A03357AD}">
  <dimension ref="A1:W7"/>
  <sheetViews>
    <sheetView tabSelected="1" topLeftCell="N1" zoomScale="115" zoomScaleNormal="115" workbookViewId="0">
      <selection activeCell="U13" sqref="U13"/>
    </sheetView>
  </sheetViews>
  <sheetFormatPr defaultColWidth="92.33203125" defaultRowHeight="14.4" x14ac:dyDescent="0.3"/>
  <cols>
    <col min="1" max="1" width="12.88671875" bestFit="1" customWidth="1"/>
    <col min="2" max="2" width="19.77734375" bestFit="1" customWidth="1"/>
    <col min="3" max="3" width="16.77734375" bestFit="1" customWidth="1"/>
    <col min="4" max="4" width="14.6640625" bestFit="1" customWidth="1"/>
    <col min="5" max="5" width="14.21875" bestFit="1" customWidth="1"/>
    <col min="6" max="6" width="55.33203125" bestFit="1" customWidth="1"/>
    <col min="7" max="7" width="13.5546875" bestFit="1" customWidth="1"/>
    <col min="8" max="8" width="19.33203125" bestFit="1" customWidth="1"/>
    <col min="9" max="9" width="17.5546875" bestFit="1" customWidth="1"/>
    <col min="10" max="10" width="15.5546875" bestFit="1" customWidth="1"/>
    <col min="11" max="11" width="14.21875" bestFit="1" customWidth="1"/>
    <col min="12" max="12" width="70.6640625" bestFit="1" customWidth="1"/>
    <col min="13" max="13" width="65.109375" bestFit="1" customWidth="1"/>
    <col min="14" max="14" width="8.6640625" bestFit="1" customWidth="1"/>
    <col min="15" max="15" width="18.77734375" bestFit="1" customWidth="1"/>
    <col min="16" max="16" width="17.5546875" bestFit="1" customWidth="1"/>
    <col min="17" max="17" width="11.21875" bestFit="1" customWidth="1"/>
    <col min="18" max="18" width="21.77734375" bestFit="1" customWidth="1"/>
    <col min="19" max="19" width="14.6640625" bestFit="1" customWidth="1"/>
    <col min="20" max="20" width="11.77734375" bestFit="1" customWidth="1"/>
    <col min="21" max="21" width="11" customWidth="1"/>
    <col min="22" max="22" width="16.77734375" customWidth="1"/>
  </cols>
  <sheetData>
    <row r="1" spans="1:23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19</v>
      </c>
      <c r="T1" s="1" t="s">
        <v>20</v>
      </c>
      <c r="U1" s="1" t="s">
        <v>124</v>
      </c>
      <c r="V1" s="1" t="s">
        <v>125</v>
      </c>
      <c r="W1" s="1" t="s">
        <v>127</v>
      </c>
    </row>
    <row r="2" spans="1:23" x14ac:dyDescent="0.3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>
        <v>24</v>
      </c>
      <c r="O2" t="s">
        <v>37</v>
      </c>
      <c r="P2" t="s">
        <v>38</v>
      </c>
      <c r="Q2" t="s">
        <v>39</v>
      </c>
      <c r="R2">
        <v>10</v>
      </c>
      <c r="S2" t="s">
        <v>40</v>
      </c>
      <c r="T2" t="s">
        <v>56</v>
      </c>
      <c r="U2" t="s">
        <v>118</v>
      </c>
      <c r="V2" t="s">
        <v>54</v>
      </c>
      <c r="W2" t="s">
        <v>128</v>
      </c>
    </row>
    <row r="3" spans="1:23" x14ac:dyDescent="0.3">
      <c r="A3" t="s">
        <v>44</v>
      </c>
      <c r="B3" t="s">
        <v>31</v>
      </c>
      <c r="C3" t="s">
        <v>26</v>
      </c>
      <c r="D3" t="s">
        <v>45</v>
      </c>
      <c r="E3" t="s">
        <v>46</v>
      </c>
      <c r="F3" t="s">
        <v>47</v>
      </c>
      <c r="G3" t="s">
        <v>48</v>
      </c>
      <c r="H3" t="s">
        <v>31</v>
      </c>
      <c r="I3" t="s">
        <v>32</v>
      </c>
      <c r="J3" t="s">
        <v>49</v>
      </c>
      <c r="K3" t="s">
        <v>50</v>
      </c>
      <c r="L3" t="s">
        <v>51</v>
      </c>
      <c r="M3" t="s">
        <v>52</v>
      </c>
      <c r="N3">
        <v>12</v>
      </c>
      <c r="O3" t="s">
        <v>53</v>
      </c>
      <c r="P3" t="s">
        <v>54</v>
      </c>
      <c r="Q3" t="s">
        <v>55</v>
      </c>
      <c r="R3">
        <v>5</v>
      </c>
      <c r="S3" t="s">
        <v>56</v>
      </c>
      <c r="T3" t="s">
        <v>40</v>
      </c>
      <c r="U3" t="s">
        <v>119</v>
      </c>
      <c r="V3" t="s">
        <v>68</v>
      </c>
      <c r="W3" t="s">
        <v>129</v>
      </c>
    </row>
    <row r="4" spans="1:23" x14ac:dyDescent="0.3">
      <c r="A4" t="s">
        <v>57</v>
      </c>
      <c r="B4" t="s">
        <v>31</v>
      </c>
      <c r="C4" t="s">
        <v>58</v>
      </c>
      <c r="D4" t="s">
        <v>59</v>
      </c>
      <c r="E4" t="s">
        <v>28</v>
      </c>
      <c r="F4" t="s">
        <v>60</v>
      </c>
      <c r="G4" t="s">
        <v>61</v>
      </c>
      <c r="H4" t="s">
        <v>62</v>
      </c>
      <c r="I4" t="s">
        <v>63</v>
      </c>
      <c r="J4" t="s">
        <v>64</v>
      </c>
      <c r="K4" t="s">
        <v>34</v>
      </c>
      <c r="L4" t="s">
        <v>65</v>
      </c>
      <c r="M4" t="s">
        <v>66</v>
      </c>
      <c r="N4">
        <v>24</v>
      </c>
      <c r="O4" t="s">
        <v>67</v>
      </c>
      <c r="P4" t="s">
        <v>68</v>
      </c>
      <c r="Q4" t="s">
        <v>69</v>
      </c>
      <c r="R4">
        <v>10</v>
      </c>
      <c r="S4" t="s">
        <v>70</v>
      </c>
      <c r="T4" t="s">
        <v>85</v>
      </c>
      <c r="U4" t="s">
        <v>120</v>
      </c>
      <c r="V4" t="s">
        <v>38</v>
      </c>
      <c r="W4" t="s">
        <v>130</v>
      </c>
    </row>
    <row r="5" spans="1:23" x14ac:dyDescent="0.3">
      <c r="A5" t="s">
        <v>74</v>
      </c>
      <c r="B5" t="s">
        <v>31</v>
      </c>
      <c r="C5" t="s">
        <v>32</v>
      </c>
      <c r="D5" t="s">
        <v>76</v>
      </c>
      <c r="E5" t="s">
        <v>28</v>
      </c>
      <c r="F5" t="s">
        <v>77</v>
      </c>
      <c r="G5" t="s">
        <v>78</v>
      </c>
      <c r="H5" t="s">
        <v>31</v>
      </c>
      <c r="I5" t="s">
        <v>32</v>
      </c>
      <c r="J5" t="s">
        <v>79</v>
      </c>
      <c r="K5" t="s">
        <v>34</v>
      </c>
      <c r="L5" t="s">
        <v>80</v>
      </c>
      <c r="M5" t="s">
        <v>81</v>
      </c>
      <c r="N5">
        <v>12</v>
      </c>
      <c r="O5" t="s">
        <v>82</v>
      </c>
      <c r="P5" t="s">
        <v>83</v>
      </c>
      <c r="Q5" t="s">
        <v>84</v>
      </c>
      <c r="R5">
        <v>5</v>
      </c>
      <c r="S5" t="s">
        <v>85</v>
      </c>
      <c r="T5" t="s">
        <v>70</v>
      </c>
      <c r="U5" t="s">
        <v>121</v>
      </c>
      <c r="V5" t="s">
        <v>126</v>
      </c>
      <c r="W5" t="s">
        <v>131</v>
      </c>
    </row>
    <row r="6" spans="1:23" x14ac:dyDescent="0.3">
      <c r="A6" t="s">
        <v>90</v>
      </c>
      <c r="B6" t="s">
        <v>31</v>
      </c>
      <c r="C6" t="s">
        <v>32</v>
      </c>
      <c r="D6" t="s">
        <v>111</v>
      </c>
      <c r="E6" t="s">
        <v>46</v>
      </c>
      <c r="F6" t="s">
        <v>112</v>
      </c>
      <c r="G6" t="s">
        <v>86</v>
      </c>
      <c r="H6" t="s">
        <v>31</v>
      </c>
      <c r="I6" t="s">
        <v>32</v>
      </c>
      <c r="J6" t="s">
        <v>49</v>
      </c>
      <c r="K6" t="s">
        <v>50</v>
      </c>
      <c r="L6" t="s">
        <v>87</v>
      </c>
      <c r="M6" t="s">
        <v>88</v>
      </c>
      <c r="N6">
        <v>36</v>
      </c>
      <c r="O6" t="s">
        <v>82</v>
      </c>
      <c r="P6" t="s">
        <v>89</v>
      </c>
      <c r="Q6" t="s">
        <v>39</v>
      </c>
      <c r="R6">
        <v>5</v>
      </c>
      <c r="S6" t="s">
        <v>70</v>
      </c>
      <c r="T6" t="s">
        <v>110</v>
      </c>
      <c r="U6" t="s">
        <v>122</v>
      </c>
      <c r="V6" t="s">
        <v>54</v>
      </c>
      <c r="W6" t="s">
        <v>132</v>
      </c>
    </row>
    <row r="7" spans="1:23" x14ac:dyDescent="0.3">
      <c r="A7" t="s">
        <v>103</v>
      </c>
      <c r="B7" t="s">
        <v>31</v>
      </c>
      <c r="C7" t="s">
        <v>75</v>
      </c>
      <c r="D7" t="s">
        <v>49</v>
      </c>
      <c r="E7" t="s">
        <v>104</v>
      </c>
      <c r="F7" t="s">
        <v>113</v>
      </c>
      <c r="G7" t="s">
        <v>105</v>
      </c>
      <c r="H7" t="s">
        <v>31</v>
      </c>
      <c r="I7" t="s">
        <v>32</v>
      </c>
      <c r="J7" t="s">
        <v>106</v>
      </c>
      <c r="K7" t="s">
        <v>107</v>
      </c>
      <c r="L7" t="s">
        <v>108</v>
      </c>
      <c r="M7" t="s">
        <v>109</v>
      </c>
      <c r="N7">
        <v>12</v>
      </c>
      <c r="O7" t="s">
        <v>82</v>
      </c>
      <c r="P7" t="s">
        <v>83</v>
      </c>
      <c r="Q7" t="s">
        <v>39</v>
      </c>
      <c r="R7">
        <v>5</v>
      </c>
      <c r="S7" t="s">
        <v>110</v>
      </c>
      <c r="T7" t="s">
        <v>70</v>
      </c>
      <c r="U7" t="s">
        <v>123</v>
      </c>
      <c r="V7" t="s">
        <v>89</v>
      </c>
      <c r="W7" t="s">
        <v>133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2A07-A6F0-4E56-AF44-E3372B1B96E0}">
  <dimension ref="C1:E24"/>
  <sheetViews>
    <sheetView workbookViewId="0">
      <selection activeCell="M12" sqref="M12"/>
    </sheetView>
  </sheetViews>
  <sheetFormatPr defaultRowHeight="14.4" x14ac:dyDescent="0.3"/>
  <cols>
    <col min="3" max="3" width="27" style="3" bestFit="1" customWidth="1"/>
    <col min="4" max="4" width="38.109375" bestFit="1" customWidth="1"/>
  </cols>
  <sheetData>
    <row r="1" spans="3:5" x14ac:dyDescent="0.3">
      <c r="C1" s="4" t="s">
        <v>0</v>
      </c>
      <c r="D1" t="s">
        <v>0</v>
      </c>
      <c r="E1" t="str">
        <f>_xlfn.CONCAT(C1," = info_table.loc[line_number,'",D1,"']")</f>
        <v>nome_locador = info_table.loc[line_number,'nome_locador']</v>
      </c>
    </row>
    <row r="2" spans="3:5" x14ac:dyDescent="0.3">
      <c r="C2" s="4" t="s">
        <v>1</v>
      </c>
      <c r="D2" t="s">
        <v>1</v>
      </c>
      <c r="E2" t="str">
        <f t="shared" ref="E2:E24" si="0">_xlfn.CONCAT(C2," = info_table.loc[line_number,'",D2,"']")</f>
        <v>nacionalidade_locador = info_table.loc[line_number,'nacionalidade_locador']</v>
      </c>
    </row>
    <row r="3" spans="3:5" x14ac:dyDescent="0.3">
      <c r="C3" s="4" t="s">
        <v>2</v>
      </c>
      <c r="D3" s="1" t="s">
        <v>2</v>
      </c>
      <c r="E3" t="str">
        <f t="shared" si="0"/>
        <v>estado_civil_locador = info_table.loc[line_number,'estado_civil_locador']</v>
      </c>
    </row>
    <row r="4" spans="3:5" x14ac:dyDescent="0.3">
      <c r="C4" s="4" t="s">
        <v>3</v>
      </c>
      <c r="D4" s="1" t="s">
        <v>3</v>
      </c>
      <c r="E4" t="str">
        <f t="shared" si="0"/>
        <v>profissao_locador = info_table.loc[line_number,'profissao_locador']</v>
      </c>
    </row>
    <row r="5" spans="3:5" x14ac:dyDescent="0.3">
      <c r="C5" s="4" t="s">
        <v>4</v>
      </c>
      <c r="D5" s="1" t="s">
        <v>4</v>
      </c>
      <c r="E5" t="str">
        <f t="shared" si="0"/>
        <v>cpf_locador = info_table.loc[line_number,'cpf_locador']</v>
      </c>
    </row>
    <row r="6" spans="3:5" x14ac:dyDescent="0.3">
      <c r="C6" s="4" t="s">
        <v>5</v>
      </c>
      <c r="D6" s="1" t="s">
        <v>5</v>
      </c>
      <c r="E6" t="str">
        <f t="shared" si="0"/>
        <v>endereço_locador = info_table.loc[line_number,'endereço_locador']</v>
      </c>
    </row>
    <row r="7" spans="3:5" x14ac:dyDescent="0.3">
      <c r="C7" s="4" t="s">
        <v>6</v>
      </c>
      <c r="D7" s="1" t="s">
        <v>6</v>
      </c>
      <c r="E7" t="str">
        <f t="shared" si="0"/>
        <v>nome_locatario = info_table.loc[line_number,'nome_locatario']</v>
      </c>
    </row>
    <row r="8" spans="3:5" x14ac:dyDescent="0.3">
      <c r="C8" s="4" t="s">
        <v>7</v>
      </c>
      <c r="D8" s="1" t="s">
        <v>7</v>
      </c>
      <c r="E8" t="str">
        <f t="shared" si="0"/>
        <v>nacionalidade_locatario = info_table.loc[line_number,'nacionalidade_locatario']</v>
      </c>
    </row>
    <row r="9" spans="3:5" x14ac:dyDescent="0.3">
      <c r="C9" s="4" t="s">
        <v>8</v>
      </c>
      <c r="D9" s="1" t="s">
        <v>8</v>
      </c>
      <c r="E9" t="str">
        <f t="shared" si="0"/>
        <v>estado_civil_locatario = info_table.loc[line_number,'estado_civil_locatario']</v>
      </c>
    </row>
    <row r="10" spans="3:5" x14ac:dyDescent="0.3">
      <c r="C10" s="4" t="s">
        <v>9</v>
      </c>
      <c r="D10" s="1" t="s">
        <v>9</v>
      </c>
      <c r="E10" t="str">
        <f t="shared" si="0"/>
        <v>profissão_locatario = info_table.loc[line_number,'profissão_locatario']</v>
      </c>
    </row>
    <row r="11" spans="3:5" x14ac:dyDescent="0.3">
      <c r="C11" s="4" t="s">
        <v>10</v>
      </c>
      <c r="D11" s="1" t="s">
        <v>10</v>
      </c>
      <c r="E11" t="str">
        <f t="shared" si="0"/>
        <v>cpf_locatario = info_table.loc[line_number,'cpf_locatario']</v>
      </c>
    </row>
    <row r="12" spans="3:5" x14ac:dyDescent="0.3">
      <c r="C12" s="4" t="s">
        <v>11</v>
      </c>
      <c r="D12" s="1" t="s">
        <v>11</v>
      </c>
      <c r="E12" t="str">
        <f t="shared" si="0"/>
        <v>endereco_locatario = info_table.loc[line_number,'endereco_locatario']</v>
      </c>
    </row>
    <row r="13" spans="3:5" x14ac:dyDescent="0.3">
      <c r="C13" s="4" t="s">
        <v>12</v>
      </c>
      <c r="D13" s="1" t="s">
        <v>12</v>
      </c>
      <c r="E13" t="str">
        <f t="shared" si="0"/>
        <v>endereco_imovel = info_table.loc[line_number,'endereco_imovel']</v>
      </c>
    </row>
    <row r="14" spans="3:5" x14ac:dyDescent="0.3">
      <c r="C14" s="4" t="s">
        <v>13</v>
      </c>
      <c r="D14" s="1" t="s">
        <v>13</v>
      </c>
      <c r="E14" t="str">
        <f t="shared" si="0"/>
        <v>meses = info_table.loc[line_number,'meses']</v>
      </c>
    </row>
    <row r="15" spans="3:5" x14ac:dyDescent="0.3">
      <c r="C15" s="4" t="s">
        <v>14</v>
      </c>
      <c r="D15" s="1" t="s">
        <v>14</v>
      </c>
      <c r="E15" t="str">
        <f t="shared" si="0"/>
        <v>data_de_inicio = info_table.loc[line_number,'data_de_inicio']</v>
      </c>
    </row>
    <row r="16" spans="3:5" x14ac:dyDescent="0.3">
      <c r="C16" s="4" t="s">
        <v>15</v>
      </c>
      <c r="D16" s="1" t="s">
        <v>15</v>
      </c>
      <c r="E16" t="str">
        <f t="shared" si="0"/>
        <v>data_de_termino = info_table.loc[line_number,'data_de_termino']</v>
      </c>
    </row>
    <row r="17" spans="3:5" x14ac:dyDescent="0.3">
      <c r="C17" s="4" t="s">
        <v>16</v>
      </c>
      <c r="D17" s="1" t="s">
        <v>16</v>
      </c>
      <c r="E17" t="str">
        <f t="shared" si="0"/>
        <v>valor_aluguel = info_table.loc[line_number,'valor_aluguel']</v>
      </c>
    </row>
    <row r="18" spans="3:5" x14ac:dyDescent="0.3">
      <c r="C18" s="4" t="s">
        <v>17</v>
      </c>
      <c r="D18" s="1" t="s">
        <v>17</v>
      </c>
      <c r="E18" t="str">
        <f t="shared" si="0"/>
        <v>dia_pagamento = info_table.loc[line_number,'dia_pagamento']</v>
      </c>
    </row>
    <row r="19" spans="3:5" x14ac:dyDescent="0.3">
      <c r="C19" s="4" t="s">
        <v>18</v>
      </c>
      <c r="D19" s="1" t="s">
        <v>18</v>
      </c>
      <c r="E19" t="str">
        <f t="shared" si="0"/>
        <v>nome_locadora = info_table.loc[line_number,'nome_locadora']</v>
      </c>
    </row>
    <row r="20" spans="3:5" x14ac:dyDescent="0.3">
      <c r="C20" s="4" t="s">
        <v>6</v>
      </c>
      <c r="D20" s="1" t="s">
        <v>6</v>
      </c>
      <c r="E20" t="str">
        <f t="shared" si="0"/>
        <v>nome_locatario = info_table.loc[line_number,'nome_locatario']</v>
      </c>
    </row>
    <row r="21" spans="3:5" x14ac:dyDescent="0.3">
      <c r="C21" s="4" t="s">
        <v>114</v>
      </c>
      <c r="D21" s="1" t="s">
        <v>19</v>
      </c>
      <c r="E21" t="str">
        <f t="shared" si="0"/>
        <v>nome_testemunha_1 = info_table.loc[line_number,'testemunha_1']</v>
      </c>
    </row>
    <row r="22" spans="3:5" x14ac:dyDescent="0.3">
      <c r="C22" s="4" t="s">
        <v>115</v>
      </c>
      <c r="D22" s="1" t="s">
        <v>20</v>
      </c>
      <c r="E22" t="str">
        <f t="shared" si="0"/>
        <v>nome_testemunha_2 = info_table.loc[line_number,'testemunha_2']</v>
      </c>
    </row>
    <row r="23" spans="3:5" x14ac:dyDescent="0.3">
      <c r="C23" s="4" t="s">
        <v>116</v>
      </c>
      <c r="D23" s="1" t="s">
        <v>116</v>
      </c>
      <c r="E23" t="str">
        <f t="shared" si="0"/>
        <v>local = info_table.loc[line_number,'local']</v>
      </c>
    </row>
    <row r="24" spans="3:5" x14ac:dyDescent="0.3">
      <c r="C24" s="4" t="s">
        <v>117</v>
      </c>
      <c r="D24" s="1" t="s">
        <v>117</v>
      </c>
      <c r="E24" t="str">
        <f t="shared" si="0"/>
        <v>data = info_table.loc[line_number,'data']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35C19-2424-4758-ABCE-29B76D08AC37}">
  <dimension ref="A1:B44"/>
  <sheetViews>
    <sheetView zoomScaleNormal="100" workbookViewId="0">
      <selection activeCell="B1" sqref="B1:B21"/>
    </sheetView>
  </sheetViews>
  <sheetFormatPr defaultRowHeight="14.4" x14ac:dyDescent="0.3"/>
  <cols>
    <col min="1" max="1" width="92.21875" bestFit="1" customWidth="1"/>
    <col min="2" max="2" width="70" bestFit="1" customWidth="1"/>
  </cols>
  <sheetData>
    <row r="1" spans="1:2" ht="15" x14ac:dyDescent="0.3">
      <c r="A1" s="2" t="s">
        <v>91</v>
      </c>
      <c r="B1" t="str">
        <f>SUBSTITUTE(A1,"Nome locador: ","")</f>
        <v>Helena Santos</v>
      </c>
    </row>
    <row r="2" spans="1:2" ht="15" x14ac:dyDescent="0.3">
      <c r="A2" s="2" t="s">
        <v>41</v>
      </c>
      <c r="B2" t="str">
        <f>SUBSTITUTE(A2,"Nacionalidade locador: ","")</f>
        <v>Brasileira</v>
      </c>
    </row>
    <row r="3" spans="1:2" ht="15" x14ac:dyDescent="0.3">
      <c r="A3" s="2" t="s">
        <v>71</v>
      </c>
      <c r="B3" t="str">
        <f>SUBSTITUTE(A3,"Estado civil locador: ","")</f>
        <v>Viúva</v>
      </c>
    </row>
    <row r="4" spans="1:2" ht="15" x14ac:dyDescent="0.3">
      <c r="A4" s="2" t="s">
        <v>92</v>
      </c>
      <c r="B4" t="str">
        <f>SUBSTITUTE(A4,"Profissão locador: ","")</f>
        <v>Psicóloga</v>
      </c>
    </row>
    <row r="5" spans="1:2" ht="15" x14ac:dyDescent="0.3">
      <c r="A5" s="2" t="s">
        <v>93</v>
      </c>
      <c r="B5" t="str">
        <f>SUBSTITUTE(A5,"CPF locador: ","")</f>
        <v>333.444.555-66</v>
      </c>
    </row>
    <row r="6" spans="1:2" ht="15" x14ac:dyDescent="0.3">
      <c r="A6" s="2" t="s">
        <v>94</v>
      </c>
      <c r="B6" t="str">
        <f>SUBSTITUTE(A6,"Endereço locador: ","")</f>
        <v>Rua das Violetas, 789, Bairro Florescer, São Paulo, Brasil</v>
      </c>
    </row>
    <row r="7" spans="1:2" ht="15" x14ac:dyDescent="0.3">
      <c r="A7" s="2" t="s">
        <v>95</v>
      </c>
      <c r="B7" t="str">
        <f>SUBSTITUTE(A7,"Nome locatário: ","")</f>
        <v>Laura Oliveira</v>
      </c>
    </row>
    <row r="8" spans="1:2" ht="15" x14ac:dyDescent="0.3">
      <c r="A8" s="2" t="s">
        <v>21</v>
      </c>
      <c r="B8" t="str">
        <f>SUBSTITUTE(A8,"Nacionalidade locatário: ","")</f>
        <v>Brasileira</v>
      </c>
    </row>
    <row r="9" spans="1:2" ht="15" x14ac:dyDescent="0.3">
      <c r="A9" s="2" t="s">
        <v>22</v>
      </c>
      <c r="B9" t="str">
        <f>SUBSTITUTE(A9,"Estado civil locatário: ","")</f>
        <v>Solteira</v>
      </c>
    </row>
    <row r="10" spans="1:2" ht="15" x14ac:dyDescent="0.3">
      <c r="A10" s="2" t="s">
        <v>96</v>
      </c>
      <c r="B10" t="str">
        <f>SUBSTITUTE(A10,"Profissão locatário: ","")</f>
        <v>Jornalista</v>
      </c>
    </row>
    <row r="11" spans="1:2" ht="15" x14ac:dyDescent="0.3">
      <c r="A11" s="2" t="s">
        <v>97</v>
      </c>
      <c r="B11" t="str">
        <f>SUBSTITUTE(A11,"CPF locatário: ","")</f>
        <v>777.888.999-00</v>
      </c>
    </row>
    <row r="12" spans="1:2" ht="15" x14ac:dyDescent="0.3">
      <c r="A12" s="2" t="s">
        <v>98</v>
      </c>
      <c r="B12" t="str">
        <f>SUBSTITUTE(A12,"Endereço locatário: ","")</f>
        <v>Avenida das Rosas, 123, Bairro Primavera, São Paulo, Brasil</v>
      </c>
    </row>
    <row r="13" spans="1:2" ht="15" x14ac:dyDescent="0.3">
      <c r="A13" s="2" t="s">
        <v>99</v>
      </c>
      <c r="B13" t="str">
        <f>SUBSTITUTE(A13,"Endereço imóvel: ","")</f>
        <v>Rua das Acácias, 456, Bairro Jardim Botânico, São Paulo, Brasil</v>
      </c>
    </row>
    <row r="14" spans="1:2" ht="15" x14ac:dyDescent="0.3">
      <c r="A14" s="2" t="s">
        <v>42</v>
      </c>
      <c r="B14" t="str">
        <f>SUBSTITUTE(A14,"Prazo de locação: ","")</f>
        <v>12 meses</v>
      </c>
    </row>
    <row r="15" spans="1:2" ht="15" x14ac:dyDescent="0.3">
      <c r="A15" s="2" t="s">
        <v>72</v>
      </c>
      <c r="B15" t="str">
        <f>SUBSTITUTE(A15,"Data de início: ","")</f>
        <v>1º de novembro de 2024</v>
      </c>
    </row>
    <row r="16" spans="1:2" ht="15" x14ac:dyDescent="0.3">
      <c r="A16" s="2" t="s">
        <v>73</v>
      </c>
      <c r="B16" t="str">
        <f>SUBSTITUTE(A16,"Data de término: ","")</f>
        <v>31 de outubro de 2025</v>
      </c>
    </row>
    <row r="17" spans="1:2" ht="15" x14ac:dyDescent="0.3">
      <c r="A17" s="2" t="s">
        <v>23</v>
      </c>
      <c r="B17" t="str">
        <f>SUBSTITUTE(A17,"Valor aluguel: ","")</f>
        <v>R$ 1.800,00</v>
      </c>
    </row>
    <row r="18" spans="1:2" ht="15" x14ac:dyDescent="0.3">
      <c r="A18" s="2" t="s">
        <v>43</v>
      </c>
      <c r="B18" t="str">
        <f>SUBSTITUTE(A18,"Dia pagamento: ","")</f>
        <v>Até o dia 5 de cada mês</v>
      </c>
    </row>
    <row r="19" spans="1:2" ht="15" x14ac:dyDescent="0.3">
      <c r="A19" s="2" t="s">
        <v>100</v>
      </c>
      <c r="B19" t="str">
        <f>SUBSTITUTE(A19,"Nome locadora: ","")</f>
        <v>Imobiliária Realiza Sonhos</v>
      </c>
    </row>
    <row r="20" spans="1:2" ht="15" x14ac:dyDescent="0.3">
      <c r="A20" s="2" t="s">
        <v>101</v>
      </c>
      <c r="B20" t="str">
        <f>SUBSTITUTE(A20,"Testemunha 1: ","")</f>
        <v>Felipe Silva</v>
      </c>
    </row>
    <row r="21" spans="1:2" ht="15" x14ac:dyDescent="0.3">
      <c r="A21" s="2" t="s">
        <v>102</v>
      </c>
      <c r="B21" t="str">
        <f>SUBSTITUTE(A21,"Testemunha 2: ","")</f>
        <v>Marina Gonçalves</v>
      </c>
    </row>
    <row r="24" spans="1:2" ht="15" x14ac:dyDescent="0.3">
      <c r="A24" s="2" t="s">
        <v>91</v>
      </c>
    </row>
    <row r="25" spans="1:2" ht="15" x14ac:dyDescent="0.3">
      <c r="A25" s="2" t="s">
        <v>41</v>
      </c>
    </row>
    <row r="26" spans="1:2" ht="15" x14ac:dyDescent="0.3">
      <c r="A26" s="2" t="s">
        <v>71</v>
      </c>
    </row>
    <row r="27" spans="1:2" ht="15" x14ac:dyDescent="0.3">
      <c r="A27" s="2" t="s">
        <v>92</v>
      </c>
    </row>
    <row r="28" spans="1:2" ht="15" x14ac:dyDescent="0.3">
      <c r="A28" s="2" t="s">
        <v>93</v>
      </c>
    </row>
    <row r="29" spans="1:2" ht="15" x14ac:dyDescent="0.3">
      <c r="A29" s="2" t="s">
        <v>94</v>
      </c>
    </row>
    <row r="30" spans="1:2" ht="15" x14ac:dyDescent="0.3">
      <c r="A30" s="2" t="s">
        <v>95</v>
      </c>
    </row>
    <row r="31" spans="1:2" ht="15" x14ac:dyDescent="0.3">
      <c r="A31" s="2" t="s">
        <v>21</v>
      </c>
    </row>
    <row r="32" spans="1:2" ht="15" x14ac:dyDescent="0.3">
      <c r="A32" s="2" t="s">
        <v>22</v>
      </c>
    </row>
    <row r="33" spans="1:1" ht="15" x14ac:dyDescent="0.3">
      <c r="A33" s="2" t="s">
        <v>96</v>
      </c>
    </row>
    <row r="34" spans="1:1" ht="15" x14ac:dyDescent="0.3">
      <c r="A34" s="2" t="s">
        <v>97</v>
      </c>
    </row>
    <row r="35" spans="1:1" ht="15" x14ac:dyDescent="0.3">
      <c r="A35" s="2" t="s">
        <v>98</v>
      </c>
    </row>
    <row r="36" spans="1:1" ht="15" x14ac:dyDescent="0.3">
      <c r="A36" s="2" t="s">
        <v>99</v>
      </c>
    </row>
    <row r="37" spans="1:1" ht="15" x14ac:dyDescent="0.3">
      <c r="A37" s="2" t="s">
        <v>42</v>
      </c>
    </row>
    <row r="38" spans="1:1" ht="15" x14ac:dyDescent="0.3">
      <c r="A38" s="2" t="s">
        <v>72</v>
      </c>
    </row>
    <row r="39" spans="1:1" ht="15" x14ac:dyDescent="0.3">
      <c r="A39" s="2" t="s">
        <v>73</v>
      </c>
    </row>
    <row r="40" spans="1:1" ht="15" x14ac:dyDescent="0.3">
      <c r="A40" s="2" t="s">
        <v>23</v>
      </c>
    </row>
    <row r="41" spans="1:1" ht="15" x14ac:dyDescent="0.3">
      <c r="A41" s="2" t="s">
        <v>43</v>
      </c>
    </row>
    <row r="42" spans="1:1" ht="15" x14ac:dyDescent="0.3">
      <c r="A42" s="2" t="s">
        <v>100</v>
      </c>
    </row>
    <row r="43" spans="1:1" ht="15" x14ac:dyDescent="0.3">
      <c r="A43" s="2" t="s">
        <v>101</v>
      </c>
    </row>
    <row r="44" spans="1:1" ht="15" x14ac:dyDescent="0.3">
      <c r="A44" s="2" t="s">
        <v>102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Lira</dc:creator>
  <cp:lastModifiedBy>João Victor</cp:lastModifiedBy>
  <dcterms:created xsi:type="dcterms:W3CDTF">2022-07-08T21:49:37Z</dcterms:created>
  <dcterms:modified xsi:type="dcterms:W3CDTF">2024-05-17T03:40:30Z</dcterms:modified>
</cp:coreProperties>
</file>